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<sst xmlns="http://schemas.openxmlformats.org/spreadsheetml/2006/main" count="855" uniqueCount="302">
  <si>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Maletswai(EC143)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</si>
  <si>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</si>
  <si>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</si>
  <si>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</si>
  <si>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</si>
  <si>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</si>
  <si>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</si>
  <si>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</si>
  <si>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</si>
  <si>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</si>
  <si>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</si>
  <si>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</si>
  <si>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</si>
  <si>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</si>
  <si>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</si>
  <si>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</si>
  <si>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</si>
  <si>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</si>
  <si>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</si>
  <si>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</si>
  <si>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</si>
  <si>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</si>
  <si>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</si>
  <si>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</si>
  <si>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</si>
  <si>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</si>
  <si>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</si>
  <si>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</si>
  <si>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</si>
  <si>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</si>
  <si>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</si>
  <si>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</si>
  <si>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</si>
  <si>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</si>
  <si>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</si>
  <si>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</si>
  <si>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</si>
  <si>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</si>
  <si>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</si>
  <si>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</si>
  <si>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</si>
  <si>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</si>
  <si>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</si>
  <si>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</si>
  <si>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</si>
  <si>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</si>
  <si>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</si>
  <si>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</si>
  <si>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</si>
  <si>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</si>
  <si>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</si>
  <si>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</si>
  <si>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</si>
  <si>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</si>
  <si>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</si>
  <si>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</si>
  <si>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</si>
  <si>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</si>
  <si>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</si>
  <si>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</si>
  <si>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</si>
  <si>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</si>
  <si>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</si>
  <si>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</si>
  <si>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</si>
  <si>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</si>
  <si>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</si>
  <si>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</si>
  <si>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</si>
  <si>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</si>
  <si>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Maletswai(EC143)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</si>
  <si>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</si>
  <si>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</si>
  <si>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</si>
  <si>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</si>
  <si>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</si>
  <si>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</si>
  <si>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</si>
  <si>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</si>
  <si>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</si>
  <si>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</si>
  <si>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</si>
  <si>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</si>
  <si>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</si>
  <si>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</si>
  <si>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</si>
  <si>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</si>
  <si>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</si>
  <si>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</si>
  <si>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</si>
  <si>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</si>
  <si>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</si>
  <si>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</si>
  <si>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</si>
  <si>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</si>
  <si>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</si>
  <si>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</si>
  <si>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</si>
  <si>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</si>
  <si>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</si>
  <si>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Maletswai(EC143)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</si>
  <si>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</si>
  <si>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</si>
  <si>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</si>
  <si>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</si>
  <si>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</si>
  <si>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</si>
  <si>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</si>
  <si>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</si>
  <si>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</si>
  <si>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</si>
  <si>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</si>
  <si>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</si>
  <si>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</si>
  <si>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</si>
  <si>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</si>
  <si>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</si>
  <si>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</si>
  <si>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</si>
  <si>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</si>
  <si>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</si>
  <si>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</si>
  <si>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</si>
  <si>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</si>
  <si>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</si>
  <si>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</si>
  <si>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</si>
  <si>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</si>
  <si>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</si>
  <si>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Maletswai(EC143)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</si>
  <si>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</si>
  <si>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</si>
  <si>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</si>
  <si>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</si>
  <si>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</si>
  <si>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</si>
  <si>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</si>
  <si>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</si>
  <si>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</si>
  <si>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</si>
  <si>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Maletswai(EC143)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</si>
  <si>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</si>
  <si>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</si>
  <si>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</si>
  <si>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</si>
  <si>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</si>
  <si>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</si>
  <si>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</si>
  <si>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</si>
  <si>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</si>
  <si>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</si>
  <si>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</si>
  <si>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</si>
  <si>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</si>
  <si>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</si>
  <si>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</si>
  <si>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</si>
  <si>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</si>
  <si>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</si>
  <si>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</si>
  <si>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</si>
  <si>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</si>
  <si>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</si>
  <si>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</si>
  <si>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</si>
  <si>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</si>
  <si>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</si>
  <si>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</si>
  <si>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</si>
  <si>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</si>
  <si>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</si>
  <si>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</si>
  <si>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</si>
  <si>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</si>
  <si>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Maletswai(EC143)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</si>
  <si>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</si>
  <si>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</si>
  <si>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</si>
  <si>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</si>
  <si>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</si>
  <si>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</si>
  <si>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</si>
  <si>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</si>
  <si>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</si>
  <si>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</si>
  <si>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</si>
  <si>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</si>
  <si>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</si>
  <si>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</si>
  <si>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</si>
  <si>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</si>
  <si>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</si>
  <si>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</si>
  <si>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</si>
  <si>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</si>
  <si>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</si>
  <si>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</si>
  <si>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</si>
  <si>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</si>
  <si>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</si>
  <si>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</si>
  <si>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Maletswai(EC143)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</si>
  <si>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</si>
  <si>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</si>
  <si>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</si>
  <si>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</si>
  <si>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</si>
  <si>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</si>
  <si>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</si>
  <si>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</si>
  <si>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</si>
  <si>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</si>
  <si>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</si>
  <si>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</si>
  <si>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</si>
  <si>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</si>
  <si>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</si>
  <si>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</si>
  <si>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</si>
  <si>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</si>
  <si>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</si>
  <si>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</si>
  <si>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</si>
  <si>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</si>
  <si>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</si>
  <si>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</si>
  <si>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Maletswai(EC143)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</si>
  <si>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</si>
  <si>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</si>
  <si>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</si>
  <si>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</si>
  <si>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</si>
  <si>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</si>
  <si>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</si>
  <si>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</si>
  <si>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</si>
  <si>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</si>
  <si>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</si>
  <si>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</si>
  <si>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</si>
  <si>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</si>
  <si>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</si>
  <si>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</si>
  <si>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</si>
  <si>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</si>
  <si>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</si>
  <si>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</si>
  <si>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</si>
  <si>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</si>
  <si>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</si>
  <si>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</si>
  <si>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</si>
  <si>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</si>
  <si>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</si>
  <si>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</si>
  <si>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</si>
  <si>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</si>
  <si>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</si>
  <si>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</si>
  <si>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</si>
  <si>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</si>
  <si>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</si>
  <si>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Maletswai(EC143)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</si>
  <si>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</si>
  <si>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</si>
  <si>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Eastern Cape: Maletswai(EC143)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</si>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</sst>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9577682</v>
      </c>
      <c r="C5" s="19">
        <v>0</v>
      </c>
      <c r="D5" s="59">
        <v>13675391</v>
      </c>
      <c r="E5" s="60">
        <v>11621020</v>
      </c>
      <c r="F5" s="60">
        <v>11221022</v>
      </c>
      <c r="G5" s="60">
        <v>130794</v>
      </c>
      <c r="H5" s="60">
        <v>47574</v>
      </c>
      <c r="I5" s="60">
        <v>11399390</v>
      </c>
      <c r="J5" s="60">
        <v>-31457</v>
      </c>
      <c r="K5" s="60">
        <v>-15042</v>
      </c>
      <c r="L5" s="60">
        <v>-1017</v>
      </c>
      <c r="M5" s="60">
        <v>-47516</v>
      </c>
      <c r="N5" s="60">
        <v>526</v>
      </c>
      <c r="O5" s="60">
        <v>-14253</v>
      </c>
      <c r="P5" s="60">
        <v>-3250</v>
      </c>
      <c r="Q5" s="60">
        <v>-16977</v>
      </c>
      <c r="R5" s="60">
        <v>253260</v>
      </c>
      <c r="S5" s="60">
        <v>8911</v>
      </c>
      <c r="T5" s="60">
        <v>-46744</v>
      </c>
      <c r="U5" s="60">
        <v>215427</v>
      </c>
      <c r="V5" s="60">
        <v>11550324</v>
      </c>
      <c r="W5" s="60">
        <v>11621020</v>
      </c>
      <c r="X5" s="60">
        <v>-70696</v>
      </c>
      <c r="Y5" s="61">
        <v>-0.61</v>
      </c>
      <c r="Z5" s="62">
        <v>11621020</v>
      </c>
    </row>
    <row r="6" spans="1:26" ht="13.5">
      <c r="A6" s="58" t="s">
        <v>32</v>
      </c>
      <c r="B6" s="19">
        <v>49652695</v>
      </c>
      <c r="C6" s="19">
        <v>0</v>
      </c>
      <c r="D6" s="59">
        <v>60897908</v>
      </c>
      <c r="E6" s="60">
        <v>65280000</v>
      </c>
      <c r="F6" s="60">
        <v>5115692</v>
      </c>
      <c r="G6" s="60">
        <v>6481812</v>
      </c>
      <c r="H6" s="60">
        <v>4817828</v>
      </c>
      <c r="I6" s="60">
        <v>16415332</v>
      </c>
      <c r="J6" s="60">
        <v>4663093</v>
      </c>
      <c r="K6" s="60">
        <v>6791464</v>
      </c>
      <c r="L6" s="60">
        <v>3376341</v>
      </c>
      <c r="M6" s="60">
        <v>14830898</v>
      </c>
      <c r="N6" s="60">
        <v>3242196</v>
      </c>
      <c r="O6" s="60">
        <v>1854400</v>
      </c>
      <c r="P6" s="60">
        <v>4804630</v>
      </c>
      <c r="Q6" s="60">
        <v>9901226</v>
      </c>
      <c r="R6" s="60">
        <v>4573243</v>
      </c>
      <c r="S6" s="60">
        <v>4891302</v>
      </c>
      <c r="T6" s="60">
        <v>3126400</v>
      </c>
      <c r="U6" s="60">
        <v>12590945</v>
      </c>
      <c r="V6" s="60">
        <v>53738401</v>
      </c>
      <c r="W6" s="60">
        <v>65280000</v>
      </c>
      <c r="X6" s="60">
        <v>-11541599</v>
      </c>
      <c r="Y6" s="61">
        <v>-17.68</v>
      </c>
      <c r="Z6" s="62">
        <v>65280000</v>
      </c>
    </row>
    <row r="7" spans="1:26" ht="13.5">
      <c r="A7" s="58" t="s">
        <v>33</v>
      </c>
      <c r="B7" s="19">
        <v>153641</v>
      </c>
      <c r="C7" s="19">
        <v>0</v>
      </c>
      <c r="D7" s="59">
        <v>159615</v>
      </c>
      <c r="E7" s="60">
        <v>245000</v>
      </c>
      <c r="F7" s="60">
        <v>18895</v>
      </c>
      <c r="G7" s="60">
        <v>26187</v>
      </c>
      <c r="H7" s="60">
        <v>11900</v>
      </c>
      <c r="I7" s="60">
        <v>56982</v>
      </c>
      <c r="J7" s="60">
        <v>9774</v>
      </c>
      <c r="K7" s="60">
        <v>8693</v>
      </c>
      <c r="L7" s="60">
        <v>9856</v>
      </c>
      <c r="M7" s="60">
        <v>28323</v>
      </c>
      <c r="N7" s="60">
        <v>6371</v>
      </c>
      <c r="O7" s="60">
        <v>5623</v>
      </c>
      <c r="P7" s="60">
        <v>10166</v>
      </c>
      <c r="Q7" s="60">
        <v>22160</v>
      </c>
      <c r="R7" s="60">
        <v>14806</v>
      </c>
      <c r="S7" s="60">
        <v>9221</v>
      </c>
      <c r="T7" s="60">
        <v>96364</v>
      </c>
      <c r="U7" s="60">
        <v>120391</v>
      </c>
      <c r="V7" s="60">
        <v>227856</v>
      </c>
      <c r="W7" s="60">
        <v>245000</v>
      </c>
      <c r="X7" s="60">
        <v>-17144</v>
      </c>
      <c r="Y7" s="61">
        <v>-7</v>
      </c>
      <c r="Z7" s="62">
        <v>245000</v>
      </c>
    </row>
    <row r="8" spans="1:26" ht="13.5">
      <c r="A8" s="58" t="s">
        <v>34</v>
      </c>
      <c r="B8" s="19">
        <v>30899150</v>
      </c>
      <c r="C8" s="19">
        <v>0</v>
      </c>
      <c r="D8" s="59">
        <v>29942100</v>
      </c>
      <c r="E8" s="60">
        <v>29233100</v>
      </c>
      <c r="F8" s="60">
        <v>8927000</v>
      </c>
      <c r="G8" s="60">
        <v>297344</v>
      </c>
      <c r="H8" s="60">
        <v>88211</v>
      </c>
      <c r="I8" s="60">
        <v>9312555</v>
      </c>
      <c r="J8" s="60">
        <v>1010968</v>
      </c>
      <c r="K8" s="60">
        <v>8436899</v>
      </c>
      <c r="L8" s="60">
        <v>64767</v>
      </c>
      <c r="M8" s="60">
        <v>9512634</v>
      </c>
      <c r="N8" s="60">
        <v>69309</v>
      </c>
      <c r="O8" s="60">
        <v>452452</v>
      </c>
      <c r="P8" s="60">
        <v>6101169</v>
      </c>
      <c r="Q8" s="60">
        <v>6622930</v>
      </c>
      <c r="R8" s="60">
        <v>111621</v>
      </c>
      <c r="S8" s="60">
        <v>526351</v>
      </c>
      <c r="T8" s="60">
        <v>1906253</v>
      </c>
      <c r="U8" s="60">
        <v>2544225</v>
      </c>
      <c r="V8" s="60">
        <v>27992344</v>
      </c>
      <c r="W8" s="60">
        <v>29233100</v>
      </c>
      <c r="X8" s="60">
        <v>-1240756</v>
      </c>
      <c r="Y8" s="61">
        <v>-4.24</v>
      </c>
      <c r="Z8" s="62">
        <v>29233100</v>
      </c>
    </row>
    <row r="9" spans="1:26" ht="13.5">
      <c r="A9" s="58" t="s">
        <v>35</v>
      </c>
      <c r="B9" s="19">
        <v>12352763</v>
      </c>
      <c r="C9" s="19">
        <v>0</v>
      </c>
      <c r="D9" s="59">
        <v>16572553</v>
      </c>
      <c r="E9" s="60">
        <v>15107330</v>
      </c>
      <c r="F9" s="60">
        <v>860876</v>
      </c>
      <c r="G9" s="60">
        <v>1470350</v>
      </c>
      <c r="H9" s="60">
        <v>853448</v>
      </c>
      <c r="I9" s="60">
        <v>3184674</v>
      </c>
      <c r="J9" s="60">
        <v>835463</v>
      </c>
      <c r="K9" s="60">
        <v>920549</v>
      </c>
      <c r="L9" s="60">
        <v>813970</v>
      </c>
      <c r="M9" s="60">
        <v>2569982</v>
      </c>
      <c r="N9" s="60">
        <v>219846</v>
      </c>
      <c r="O9" s="60">
        <v>1124232</v>
      </c>
      <c r="P9" s="60">
        <v>873182</v>
      </c>
      <c r="Q9" s="60">
        <v>2217260</v>
      </c>
      <c r="R9" s="60">
        <v>942485</v>
      </c>
      <c r="S9" s="60">
        <v>1305494</v>
      </c>
      <c r="T9" s="60">
        <v>2745869</v>
      </c>
      <c r="U9" s="60">
        <v>4993848</v>
      </c>
      <c r="V9" s="60">
        <v>12965764</v>
      </c>
      <c r="W9" s="60">
        <v>15107330</v>
      </c>
      <c r="X9" s="60">
        <v>-2141566</v>
      </c>
      <c r="Y9" s="61">
        <v>-14.18</v>
      </c>
      <c r="Z9" s="62">
        <v>15107330</v>
      </c>
    </row>
    <row r="10" spans="1:26" ht="25.5">
      <c r="A10" s="63" t="s">
        <v>277</v>
      </c>
      <c r="B10" s="64">
        <f>SUM(B5:B9)</f>
        <v>102635931</v>
      </c>
      <c r="C10" s="64">
        <f>SUM(C5:C9)</f>
        <v>0</v>
      </c>
      <c r="D10" s="65">
        <f aca="true" t="shared" si="0" ref="D10:Z10">SUM(D5:D9)</f>
        <v>121247567</v>
      </c>
      <c r="E10" s="66">
        <f t="shared" si="0"/>
        <v>121486450</v>
      </c>
      <c r="F10" s="66">
        <f t="shared" si="0"/>
        <v>26143485</v>
      </c>
      <c r="G10" s="66">
        <f t="shared" si="0"/>
        <v>8406487</v>
      </c>
      <c r="H10" s="66">
        <f t="shared" si="0"/>
        <v>5818961</v>
      </c>
      <c r="I10" s="66">
        <f t="shared" si="0"/>
        <v>40368933</v>
      </c>
      <c r="J10" s="66">
        <f t="shared" si="0"/>
        <v>6487841</v>
      </c>
      <c r="K10" s="66">
        <f t="shared" si="0"/>
        <v>16142563</v>
      </c>
      <c r="L10" s="66">
        <f t="shared" si="0"/>
        <v>4263917</v>
      </c>
      <c r="M10" s="66">
        <f t="shared" si="0"/>
        <v>26894321</v>
      </c>
      <c r="N10" s="66">
        <f t="shared" si="0"/>
        <v>3538248</v>
      </c>
      <c r="O10" s="66">
        <f t="shared" si="0"/>
        <v>3422454</v>
      </c>
      <c r="P10" s="66">
        <f t="shared" si="0"/>
        <v>11785897</v>
      </c>
      <c r="Q10" s="66">
        <f t="shared" si="0"/>
        <v>18746599</v>
      </c>
      <c r="R10" s="66">
        <f t="shared" si="0"/>
        <v>5895415</v>
      </c>
      <c r="S10" s="66">
        <f t="shared" si="0"/>
        <v>6741279</v>
      </c>
      <c r="T10" s="66">
        <f t="shared" si="0"/>
        <v>7828142</v>
      </c>
      <c r="U10" s="66">
        <f t="shared" si="0"/>
        <v>20464836</v>
      </c>
      <c r="V10" s="66">
        <f t="shared" si="0"/>
        <v>106474689</v>
      </c>
      <c r="W10" s="66">
        <f t="shared" si="0"/>
        <v>121486450</v>
      </c>
      <c r="X10" s="66">
        <f t="shared" si="0"/>
        <v>-15011761</v>
      </c>
      <c r="Y10" s="67">
        <f>+IF(W10&lt;&gt;0,(X10/W10)*100,0)</f>
        <v>-12.356736903580606</v>
      </c>
      <c r="Z10" s="68">
        <f t="shared" si="0"/>
        <v>121486450</v>
      </c>
    </row>
    <row r="11" spans="1:26" ht="13.5">
      <c r="A11" s="58" t="s">
        <v>37</v>
      </c>
      <c r="B11" s="19">
        <v>39847147</v>
      </c>
      <c r="C11" s="19">
        <v>0</v>
      </c>
      <c r="D11" s="59">
        <v>45401301</v>
      </c>
      <c r="E11" s="60">
        <v>44397660</v>
      </c>
      <c r="F11" s="60">
        <v>3248953</v>
      </c>
      <c r="G11" s="60">
        <v>3326536</v>
      </c>
      <c r="H11" s="60">
        <v>3305276</v>
      </c>
      <c r="I11" s="60">
        <v>9880765</v>
      </c>
      <c r="J11" s="60">
        <v>3315597</v>
      </c>
      <c r="K11" s="60">
        <v>3213139</v>
      </c>
      <c r="L11" s="60">
        <v>3224006</v>
      </c>
      <c r="M11" s="60">
        <v>9752742</v>
      </c>
      <c r="N11" s="60">
        <v>3289169</v>
      </c>
      <c r="O11" s="60">
        <v>3338312</v>
      </c>
      <c r="P11" s="60">
        <v>3294634</v>
      </c>
      <c r="Q11" s="60">
        <v>9922115</v>
      </c>
      <c r="R11" s="60">
        <v>3114353</v>
      </c>
      <c r="S11" s="60">
        <v>3054156</v>
      </c>
      <c r="T11" s="60">
        <v>3007054</v>
      </c>
      <c r="U11" s="60">
        <v>9175563</v>
      </c>
      <c r="V11" s="60">
        <v>38731185</v>
      </c>
      <c r="W11" s="60">
        <v>44397660</v>
      </c>
      <c r="X11" s="60">
        <v>-5666475</v>
      </c>
      <c r="Y11" s="61">
        <v>-12.76</v>
      </c>
      <c r="Z11" s="62">
        <v>44397660</v>
      </c>
    </row>
    <row r="12" spans="1:26" ht="13.5">
      <c r="A12" s="58" t="s">
        <v>38</v>
      </c>
      <c r="B12" s="19">
        <v>2789258</v>
      </c>
      <c r="C12" s="19">
        <v>0</v>
      </c>
      <c r="D12" s="59">
        <v>3443064</v>
      </c>
      <c r="E12" s="60">
        <v>3265440</v>
      </c>
      <c r="F12" s="60">
        <v>256436</v>
      </c>
      <c r="G12" s="60">
        <v>236611</v>
      </c>
      <c r="H12" s="60">
        <v>222807</v>
      </c>
      <c r="I12" s="60">
        <v>715854</v>
      </c>
      <c r="J12" s="60">
        <v>256207</v>
      </c>
      <c r="K12" s="60">
        <v>295859</v>
      </c>
      <c r="L12" s="60">
        <v>254625</v>
      </c>
      <c r="M12" s="60">
        <v>806691</v>
      </c>
      <c r="N12" s="60">
        <v>254625</v>
      </c>
      <c r="O12" s="60">
        <v>254625</v>
      </c>
      <c r="P12" s="60">
        <v>431299</v>
      </c>
      <c r="Q12" s="60">
        <v>940549</v>
      </c>
      <c r="R12" s="60">
        <v>274645</v>
      </c>
      <c r="S12" s="60">
        <v>284736</v>
      </c>
      <c r="T12" s="60">
        <v>274374</v>
      </c>
      <c r="U12" s="60">
        <v>833755</v>
      </c>
      <c r="V12" s="60">
        <v>3296849</v>
      </c>
      <c r="W12" s="60">
        <v>3265440</v>
      </c>
      <c r="X12" s="60">
        <v>31409</v>
      </c>
      <c r="Y12" s="61">
        <v>0.96</v>
      </c>
      <c r="Z12" s="62">
        <v>3265440</v>
      </c>
    </row>
    <row r="13" spans="1:26" ht="13.5">
      <c r="A13" s="58" t="s">
        <v>278</v>
      </c>
      <c r="B13" s="19">
        <v>14840169</v>
      </c>
      <c r="C13" s="19">
        <v>0</v>
      </c>
      <c r="D13" s="59">
        <v>3467772</v>
      </c>
      <c r="E13" s="60">
        <v>2151940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2151940</v>
      </c>
      <c r="X13" s="60">
        <v>-2151940</v>
      </c>
      <c r="Y13" s="61">
        <v>-100</v>
      </c>
      <c r="Z13" s="62">
        <v>2151940</v>
      </c>
    </row>
    <row r="14" spans="1:26" ht="13.5">
      <c r="A14" s="58" t="s">
        <v>40</v>
      </c>
      <c r="B14" s="19">
        <v>3338339</v>
      </c>
      <c r="C14" s="19">
        <v>0</v>
      </c>
      <c r="D14" s="59">
        <v>614403</v>
      </c>
      <c r="E14" s="60">
        <v>538650</v>
      </c>
      <c r="F14" s="60">
        <v>28438</v>
      </c>
      <c r="G14" s="60">
        <v>28806</v>
      </c>
      <c r="H14" s="60">
        <v>133315</v>
      </c>
      <c r="I14" s="60">
        <v>190559</v>
      </c>
      <c r="J14" s="60">
        <v>26753</v>
      </c>
      <c r="K14" s="60">
        <v>27341</v>
      </c>
      <c r="L14" s="60">
        <v>25605</v>
      </c>
      <c r="M14" s="60">
        <v>79699</v>
      </c>
      <c r="N14" s="60">
        <v>25854</v>
      </c>
      <c r="O14" s="60">
        <v>25253</v>
      </c>
      <c r="P14" s="60">
        <v>23435</v>
      </c>
      <c r="Q14" s="60">
        <v>74542</v>
      </c>
      <c r="R14" s="60">
        <v>126532</v>
      </c>
      <c r="S14" s="60">
        <v>23847</v>
      </c>
      <c r="T14" s="60">
        <v>379431</v>
      </c>
      <c r="U14" s="60">
        <v>529810</v>
      </c>
      <c r="V14" s="60">
        <v>874610</v>
      </c>
      <c r="W14" s="60">
        <v>538650</v>
      </c>
      <c r="X14" s="60">
        <v>335960</v>
      </c>
      <c r="Y14" s="61">
        <v>62.37</v>
      </c>
      <c r="Z14" s="62">
        <v>538650</v>
      </c>
    </row>
    <row r="15" spans="1:26" ht="13.5">
      <c r="A15" s="58" t="s">
        <v>41</v>
      </c>
      <c r="B15" s="19">
        <v>42107330</v>
      </c>
      <c r="C15" s="19">
        <v>0</v>
      </c>
      <c r="D15" s="59">
        <v>41257561</v>
      </c>
      <c r="E15" s="60">
        <v>42500000</v>
      </c>
      <c r="F15" s="60">
        <v>1328888</v>
      </c>
      <c r="G15" s="60">
        <v>0</v>
      </c>
      <c r="H15" s="60">
        <v>5170944</v>
      </c>
      <c r="I15" s="60">
        <v>6499832</v>
      </c>
      <c r="J15" s="60">
        <v>3016775</v>
      </c>
      <c r="K15" s="60">
        <v>3113033</v>
      </c>
      <c r="L15" s="60">
        <v>3018336</v>
      </c>
      <c r="M15" s="60">
        <v>9148144</v>
      </c>
      <c r="N15" s="60">
        <v>2913301</v>
      </c>
      <c r="O15" s="60">
        <v>3100740</v>
      </c>
      <c r="P15" s="60">
        <v>2823003</v>
      </c>
      <c r="Q15" s="60">
        <v>8837044</v>
      </c>
      <c r="R15" s="60">
        <v>3013759</v>
      </c>
      <c r="S15" s="60">
        <v>2975203</v>
      </c>
      <c r="T15" s="60">
        <v>4010592</v>
      </c>
      <c r="U15" s="60">
        <v>9999554</v>
      </c>
      <c r="V15" s="60">
        <v>34484574</v>
      </c>
      <c r="W15" s="60">
        <v>42500000</v>
      </c>
      <c r="X15" s="60">
        <v>-8015426</v>
      </c>
      <c r="Y15" s="61">
        <v>-18.86</v>
      </c>
      <c r="Z15" s="62">
        <v>42500000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460000</v>
      </c>
      <c r="F16" s="60">
        <v>25804</v>
      </c>
      <c r="G16" s="60">
        <v>30956</v>
      </c>
      <c r="H16" s="60">
        <v>0</v>
      </c>
      <c r="I16" s="60">
        <v>56760</v>
      </c>
      <c r="J16" s="60">
        <v>29694</v>
      </c>
      <c r="K16" s="60">
        <v>28959</v>
      </c>
      <c r="L16" s="60">
        <v>29114</v>
      </c>
      <c r="M16" s="60">
        <v>87767</v>
      </c>
      <c r="N16" s="60">
        <v>56695</v>
      </c>
      <c r="O16" s="60">
        <v>1455</v>
      </c>
      <c r="P16" s="60">
        <v>54201</v>
      </c>
      <c r="Q16" s="60">
        <v>112351</v>
      </c>
      <c r="R16" s="60">
        <v>1455</v>
      </c>
      <c r="S16" s="60">
        <v>29346</v>
      </c>
      <c r="T16" s="60">
        <v>98826</v>
      </c>
      <c r="U16" s="60">
        <v>129627</v>
      </c>
      <c r="V16" s="60">
        <v>386505</v>
      </c>
      <c r="W16" s="60">
        <v>460000</v>
      </c>
      <c r="X16" s="60">
        <v>-73495</v>
      </c>
      <c r="Y16" s="61">
        <v>-15.98</v>
      </c>
      <c r="Z16" s="62">
        <v>460000</v>
      </c>
    </row>
    <row r="17" spans="1:26" ht="13.5">
      <c r="A17" s="58" t="s">
        <v>43</v>
      </c>
      <c r="B17" s="19">
        <v>30924086</v>
      </c>
      <c r="C17" s="19">
        <v>0</v>
      </c>
      <c r="D17" s="59">
        <v>26349262</v>
      </c>
      <c r="E17" s="60">
        <v>28163120</v>
      </c>
      <c r="F17" s="60">
        <v>2116477</v>
      </c>
      <c r="G17" s="60">
        <v>2021048</v>
      </c>
      <c r="H17" s="60">
        <v>2242568</v>
      </c>
      <c r="I17" s="60">
        <v>6380093</v>
      </c>
      <c r="J17" s="60">
        <v>2130812</v>
      </c>
      <c r="K17" s="60">
        <v>3858458</v>
      </c>
      <c r="L17" s="60">
        <v>1623059</v>
      </c>
      <c r="M17" s="60">
        <v>7612329</v>
      </c>
      <c r="N17" s="60">
        <v>2203281</v>
      </c>
      <c r="O17" s="60">
        <v>2437568</v>
      </c>
      <c r="P17" s="60">
        <v>1993291</v>
      </c>
      <c r="Q17" s="60">
        <v>6634140</v>
      </c>
      <c r="R17" s="60">
        <v>2060074</v>
      </c>
      <c r="S17" s="60">
        <v>2274342</v>
      </c>
      <c r="T17" s="60">
        <v>3198499</v>
      </c>
      <c r="U17" s="60">
        <v>7532915</v>
      </c>
      <c r="V17" s="60">
        <v>28159477</v>
      </c>
      <c r="W17" s="60">
        <v>28163120</v>
      </c>
      <c r="X17" s="60">
        <v>-3643</v>
      </c>
      <c r="Y17" s="61">
        <v>-0.01</v>
      </c>
      <c r="Z17" s="62">
        <v>28163120</v>
      </c>
    </row>
    <row r="18" spans="1:26" ht="13.5">
      <c r="A18" s="70" t="s">
        <v>44</v>
      </c>
      <c r="B18" s="71">
        <f>SUM(B11:B17)</f>
        <v>133846329</v>
      </c>
      <c r="C18" s="71">
        <f>SUM(C11:C17)</f>
        <v>0</v>
      </c>
      <c r="D18" s="72">
        <f aca="true" t="shared" si="1" ref="D18:Z18">SUM(D11:D17)</f>
        <v>120533363</v>
      </c>
      <c r="E18" s="73">
        <f t="shared" si="1"/>
        <v>121476810</v>
      </c>
      <c r="F18" s="73">
        <f t="shared" si="1"/>
        <v>7004996</v>
      </c>
      <c r="G18" s="73">
        <f t="shared" si="1"/>
        <v>5643957</v>
      </c>
      <c r="H18" s="73">
        <f t="shared" si="1"/>
        <v>11074910</v>
      </c>
      <c r="I18" s="73">
        <f t="shared" si="1"/>
        <v>23723863</v>
      </c>
      <c r="J18" s="73">
        <f t="shared" si="1"/>
        <v>8775838</v>
      </c>
      <c r="K18" s="73">
        <f t="shared" si="1"/>
        <v>10536789</v>
      </c>
      <c r="L18" s="73">
        <f t="shared" si="1"/>
        <v>8174745</v>
      </c>
      <c r="M18" s="73">
        <f t="shared" si="1"/>
        <v>27487372</v>
      </c>
      <c r="N18" s="73">
        <f t="shared" si="1"/>
        <v>8742925</v>
      </c>
      <c r="O18" s="73">
        <f t="shared" si="1"/>
        <v>9157953</v>
      </c>
      <c r="P18" s="73">
        <f t="shared" si="1"/>
        <v>8619863</v>
      </c>
      <c r="Q18" s="73">
        <f t="shared" si="1"/>
        <v>26520741</v>
      </c>
      <c r="R18" s="73">
        <f t="shared" si="1"/>
        <v>8590818</v>
      </c>
      <c r="S18" s="73">
        <f t="shared" si="1"/>
        <v>8641630</v>
      </c>
      <c r="T18" s="73">
        <f t="shared" si="1"/>
        <v>10968776</v>
      </c>
      <c r="U18" s="73">
        <f t="shared" si="1"/>
        <v>28201224</v>
      </c>
      <c r="V18" s="73">
        <f t="shared" si="1"/>
        <v>105933200</v>
      </c>
      <c r="W18" s="73">
        <f t="shared" si="1"/>
        <v>121476810</v>
      </c>
      <c r="X18" s="73">
        <f t="shared" si="1"/>
        <v>-15543610</v>
      </c>
      <c r="Y18" s="67">
        <f>+IF(W18&lt;&gt;0,(X18/W18)*100,0)</f>
        <v>-12.795536860080537</v>
      </c>
      <c r="Z18" s="74">
        <f t="shared" si="1"/>
        <v>121476810</v>
      </c>
    </row>
    <row r="19" spans="1:26" ht="13.5">
      <c r="A19" s="70" t="s">
        <v>45</v>
      </c>
      <c r="B19" s="75">
        <f>+B10-B18</f>
        <v>-31210398</v>
      </c>
      <c r="C19" s="75">
        <f>+C10-C18</f>
        <v>0</v>
      </c>
      <c r="D19" s="76">
        <f aca="true" t="shared" si="2" ref="D19:Z19">+D10-D18</f>
        <v>714204</v>
      </c>
      <c r="E19" s="77">
        <f t="shared" si="2"/>
        <v>9640</v>
      </c>
      <c r="F19" s="77">
        <f t="shared" si="2"/>
        <v>19138489</v>
      </c>
      <c r="G19" s="77">
        <f t="shared" si="2"/>
        <v>2762530</v>
      </c>
      <c r="H19" s="77">
        <f t="shared" si="2"/>
        <v>-5255949</v>
      </c>
      <c r="I19" s="77">
        <f t="shared" si="2"/>
        <v>16645070</v>
      </c>
      <c r="J19" s="77">
        <f t="shared" si="2"/>
        <v>-2287997</v>
      </c>
      <c r="K19" s="77">
        <f t="shared" si="2"/>
        <v>5605774</v>
      </c>
      <c r="L19" s="77">
        <f t="shared" si="2"/>
        <v>-3910828</v>
      </c>
      <c r="M19" s="77">
        <f t="shared" si="2"/>
        <v>-593051</v>
      </c>
      <c r="N19" s="77">
        <f t="shared" si="2"/>
        <v>-5204677</v>
      </c>
      <c r="O19" s="77">
        <f t="shared" si="2"/>
        <v>-5735499</v>
      </c>
      <c r="P19" s="77">
        <f t="shared" si="2"/>
        <v>3166034</v>
      </c>
      <c r="Q19" s="77">
        <f t="shared" si="2"/>
        <v>-7774142</v>
      </c>
      <c r="R19" s="77">
        <f t="shared" si="2"/>
        <v>-2695403</v>
      </c>
      <c r="S19" s="77">
        <f t="shared" si="2"/>
        <v>-1900351</v>
      </c>
      <c r="T19" s="77">
        <f t="shared" si="2"/>
        <v>-3140634</v>
      </c>
      <c r="U19" s="77">
        <f t="shared" si="2"/>
        <v>-7736388</v>
      </c>
      <c r="V19" s="77">
        <f t="shared" si="2"/>
        <v>541489</v>
      </c>
      <c r="W19" s="77">
        <f>IF(E10=E18,0,W10-W18)</f>
        <v>9640</v>
      </c>
      <c r="X19" s="77">
        <f t="shared" si="2"/>
        <v>531849</v>
      </c>
      <c r="Y19" s="78">
        <f>+IF(W19&lt;&gt;0,(X19/W19)*100,0)</f>
        <v>5517.10580912863</v>
      </c>
      <c r="Z19" s="79">
        <f t="shared" si="2"/>
        <v>9640</v>
      </c>
    </row>
    <row r="20" spans="1:26" ht="13.5">
      <c r="A20" s="58" t="s">
        <v>46</v>
      </c>
      <c r="B20" s="19">
        <v>15677662</v>
      </c>
      <c r="C20" s="19">
        <v>0</v>
      </c>
      <c r="D20" s="59">
        <v>17875700</v>
      </c>
      <c r="E20" s="60">
        <v>18999700</v>
      </c>
      <c r="F20" s="60">
        <v>0</v>
      </c>
      <c r="G20" s="60">
        <v>1452575</v>
      </c>
      <c r="H20" s="60">
        <v>715757</v>
      </c>
      <c r="I20" s="60">
        <v>2168332</v>
      </c>
      <c r="J20" s="60">
        <v>1062267</v>
      </c>
      <c r="K20" s="60">
        <v>902435</v>
      </c>
      <c r="L20" s="60">
        <v>0</v>
      </c>
      <c r="M20" s="60">
        <v>1964702</v>
      </c>
      <c r="N20" s="60">
        <v>281974</v>
      </c>
      <c r="O20" s="60">
        <v>1452681</v>
      </c>
      <c r="P20" s="60">
        <v>563558</v>
      </c>
      <c r="Q20" s="60">
        <v>2298213</v>
      </c>
      <c r="R20" s="60">
        <v>1629969</v>
      </c>
      <c r="S20" s="60">
        <v>1067860</v>
      </c>
      <c r="T20" s="60">
        <v>1240180</v>
      </c>
      <c r="U20" s="60">
        <v>3938009</v>
      </c>
      <c r="V20" s="60">
        <v>10369256</v>
      </c>
      <c r="W20" s="60">
        <v>18999700</v>
      </c>
      <c r="X20" s="60">
        <v>-8630444</v>
      </c>
      <c r="Y20" s="61">
        <v>-45.42</v>
      </c>
      <c r="Z20" s="62">
        <v>18999700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-15532736</v>
      </c>
      <c r="C22" s="86">
        <f>SUM(C19:C21)</f>
        <v>0</v>
      </c>
      <c r="D22" s="87">
        <f aca="true" t="shared" si="3" ref="D22:Z22">SUM(D19:D21)</f>
        <v>18589904</v>
      </c>
      <c r="E22" s="88">
        <f t="shared" si="3"/>
        <v>19009340</v>
      </c>
      <c r="F22" s="88">
        <f t="shared" si="3"/>
        <v>19138489</v>
      </c>
      <c r="G22" s="88">
        <f t="shared" si="3"/>
        <v>4215105</v>
      </c>
      <c r="H22" s="88">
        <f t="shared" si="3"/>
        <v>-4540192</v>
      </c>
      <c r="I22" s="88">
        <f t="shared" si="3"/>
        <v>18813402</v>
      </c>
      <c r="J22" s="88">
        <f t="shared" si="3"/>
        <v>-1225730</v>
      </c>
      <c r="K22" s="88">
        <f t="shared" si="3"/>
        <v>6508209</v>
      </c>
      <c r="L22" s="88">
        <f t="shared" si="3"/>
        <v>-3910828</v>
      </c>
      <c r="M22" s="88">
        <f t="shared" si="3"/>
        <v>1371651</v>
      </c>
      <c r="N22" s="88">
        <f t="shared" si="3"/>
        <v>-4922703</v>
      </c>
      <c r="O22" s="88">
        <f t="shared" si="3"/>
        <v>-4282818</v>
      </c>
      <c r="P22" s="88">
        <f t="shared" si="3"/>
        <v>3729592</v>
      </c>
      <c r="Q22" s="88">
        <f t="shared" si="3"/>
        <v>-5475929</v>
      </c>
      <c r="R22" s="88">
        <f t="shared" si="3"/>
        <v>-1065434</v>
      </c>
      <c r="S22" s="88">
        <f t="shared" si="3"/>
        <v>-832491</v>
      </c>
      <c r="T22" s="88">
        <f t="shared" si="3"/>
        <v>-1900454</v>
      </c>
      <c r="U22" s="88">
        <f t="shared" si="3"/>
        <v>-3798379</v>
      </c>
      <c r="V22" s="88">
        <f t="shared" si="3"/>
        <v>10910745</v>
      </c>
      <c r="W22" s="88">
        <f t="shared" si="3"/>
        <v>19009340</v>
      </c>
      <c r="X22" s="88">
        <f t="shared" si="3"/>
        <v>-8098595</v>
      </c>
      <c r="Y22" s="89">
        <f>+IF(W22&lt;&gt;0,(X22/W22)*100,0)</f>
        <v>-42.603241353987045</v>
      </c>
      <c r="Z22" s="90">
        <f t="shared" si="3"/>
        <v>19009340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-15532736</v>
      </c>
      <c r="C24" s="75">
        <f>SUM(C22:C23)</f>
        <v>0</v>
      </c>
      <c r="D24" s="76">
        <f aca="true" t="shared" si="4" ref="D24:Z24">SUM(D22:D23)</f>
        <v>18589904</v>
      </c>
      <c r="E24" s="77">
        <f t="shared" si="4"/>
        <v>19009340</v>
      </c>
      <c r="F24" s="77">
        <f t="shared" si="4"/>
        <v>19138489</v>
      </c>
      <c r="G24" s="77">
        <f t="shared" si="4"/>
        <v>4215105</v>
      </c>
      <c r="H24" s="77">
        <f t="shared" si="4"/>
        <v>-4540192</v>
      </c>
      <c r="I24" s="77">
        <f t="shared" si="4"/>
        <v>18813402</v>
      </c>
      <c r="J24" s="77">
        <f t="shared" si="4"/>
        <v>-1225730</v>
      </c>
      <c r="K24" s="77">
        <f t="shared" si="4"/>
        <v>6508209</v>
      </c>
      <c r="L24" s="77">
        <f t="shared" si="4"/>
        <v>-3910828</v>
      </c>
      <c r="M24" s="77">
        <f t="shared" si="4"/>
        <v>1371651</v>
      </c>
      <c r="N24" s="77">
        <f t="shared" si="4"/>
        <v>-4922703</v>
      </c>
      <c r="O24" s="77">
        <f t="shared" si="4"/>
        <v>-4282818</v>
      </c>
      <c r="P24" s="77">
        <f t="shared" si="4"/>
        <v>3729592</v>
      </c>
      <c r="Q24" s="77">
        <f t="shared" si="4"/>
        <v>-5475929</v>
      </c>
      <c r="R24" s="77">
        <f t="shared" si="4"/>
        <v>-1065434</v>
      </c>
      <c r="S24" s="77">
        <f t="shared" si="4"/>
        <v>-832491</v>
      </c>
      <c r="T24" s="77">
        <f t="shared" si="4"/>
        <v>-1900454</v>
      </c>
      <c r="U24" s="77">
        <f t="shared" si="4"/>
        <v>-3798379</v>
      </c>
      <c r="V24" s="77">
        <f t="shared" si="4"/>
        <v>10910745</v>
      </c>
      <c r="W24" s="77">
        <f t="shared" si="4"/>
        <v>19009340</v>
      </c>
      <c r="X24" s="77">
        <f t="shared" si="4"/>
        <v>-8098595</v>
      </c>
      <c r="Y24" s="78">
        <f>+IF(W24&lt;&gt;0,(X24/W24)*100,0)</f>
        <v>-42.603241353987045</v>
      </c>
      <c r="Z24" s="79">
        <f t="shared" si="4"/>
        <v>19009340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17620053</v>
      </c>
      <c r="C27" s="22">
        <v>0</v>
      </c>
      <c r="D27" s="99">
        <v>17950700</v>
      </c>
      <c r="E27" s="100">
        <v>19289700</v>
      </c>
      <c r="F27" s="100">
        <v>131377</v>
      </c>
      <c r="G27" s="100">
        <v>1260717</v>
      </c>
      <c r="H27" s="100">
        <v>792749</v>
      </c>
      <c r="I27" s="100">
        <v>2184843</v>
      </c>
      <c r="J27" s="100">
        <v>1071267</v>
      </c>
      <c r="K27" s="100">
        <v>918965</v>
      </c>
      <c r="L27" s="100">
        <v>1877</v>
      </c>
      <c r="M27" s="100">
        <v>1992109</v>
      </c>
      <c r="N27" s="100">
        <v>289193</v>
      </c>
      <c r="O27" s="100">
        <v>1199917</v>
      </c>
      <c r="P27" s="100">
        <v>623186</v>
      </c>
      <c r="Q27" s="100">
        <v>2112296</v>
      </c>
      <c r="R27" s="100">
        <v>1784158</v>
      </c>
      <c r="S27" s="100">
        <v>1302404</v>
      </c>
      <c r="T27" s="100">
        <v>1356471</v>
      </c>
      <c r="U27" s="100">
        <v>4443033</v>
      </c>
      <c r="V27" s="100">
        <v>10732281</v>
      </c>
      <c r="W27" s="100">
        <v>19289700</v>
      </c>
      <c r="X27" s="100">
        <v>-8557419</v>
      </c>
      <c r="Y27" s="101">
        <v>-44.36</v>
      </c>
      <c r="Z27" s="102">
        <v>19289700</v>
      </c>
    </row>
    <row r="28" spans="1:26" ht="13.5">
      <c r="A28" s="103" t="s">
        <v>46</v>
      </c>
      <c r="B28" s="19">
        <v>15072193</v>
      </c>
      <c r="C28" s="19">
        <v>0</v>
      </c>
      <c r="D28" s="59">
        <v>17875700</v>
      </c>
      <c r="E28" s="60">
        <v>18999700</v>
      </c>
      <c r="F28" s="60">
        <v>104610</v>
      </c>
      <c r="G28" s="60">
        <v>1258779</v>
      </c>
      <c r="H28" s="60">
        <v>786734</v>
      </c>
      <c r="I28" s="60">
        <v>2150123</v>
      </c>
      <c r="J28" s="60">
        <v>1062267</v>
      </c>
      <c r="K28" s="60">
        <v>918185</v>
      </c>
      <c r="L28" s="60">
        <v>0</v>
      </c>
      <c r="M28" s="60">
        <v>1980452</v>
      </c>
      <c r="N28" s="60">
        <v>281974</v>
      </c>
      <c r="O28" s="60">
        <v>1170707</v>
      </c>
      <c r="P28" s="60">
        <v>563558</v>
      </c>
      <c r="Q28" s="60">
        <v>2016239</v>
      </c>
      <c r="R28" s="60">
        <v>1784158</v>
      </c>
      <c r="S28" s="60">
        <v>1067860</v>
      </c>
      <c r="T28" s="60">
        <v>1240180</v>
      </c>
      <c r="U28" s="60">
        <v>4092198</v>
      </c>
      <c r="V28" s="60">
        <v>10239012</v>
      </c>
      <c r="W28" s="60">
        <v>18999700</v>
      </c>
      <c r="X28" s="60">
        <v>-8760688</v>
      </c>
      <c r="Y28" s="61">
        <v>-46.11</v>
      </c>
      <c r="Z28" s="62">
        <v>18999700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15990</v>
      </c>
      <c r="P29" s="60">
        <v>0</v>
      </c>
      <c r="Q29" s="60">
        <v>15990</v>
      </c>
      <c r="R29" s="60">
        <v>0</v>
      </c>
      <c r="S29" s="60">
        <v>0</v>
      </c>
      <c r="T29" s="60">
        <v>0</v>
      </c>
      <c r="U29" s="60">
        <v>0</v>
      </c>
      <c r="V29" s="60">
        <v>15990</v>
      </c>
      <c r="W29" s="60">
        <v>0</v>
      </c>
      <c r="X29" s="60">
        <v>15990</v>
      </c>
      <c r="Y29" s="61">
        <v>0</v>
      </c>
      <c r="Z29" s="62">
        <v>0</v>
      </c>
    </row>
    <row r="30" spans="1:26" ht="13.5">
      <c r="A30" s="58" t="s">
        <v>52</v>
      </c>
      <c r="B30" s="19">
        <v>2255867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291993</v>
      </c>
      <c r="C31" s="19">
        <v>0</v>
      </c>
      <c r="D31" s="59">
        <v>75000</v>
      </c>
      <c r="E31" s="60">
        <v>290000</v>
      </c>
      <c r="F31" s="60">
        <v>26767</v>
      </c>
      <c r="G31" s="60">
        <v>1938</v>
      </c>
      <c r="H31" s="60">
        <v>6015</v>
      </c>
      <c r="I31" s="60">
        <v>34720</v>
      </c>
      <c r="J31" s="60">
        <v>9000</v>
      </c>
      <c r="K31" s="60">
        <v>780</v>
      </c>
      <c r="L31" s="60">
        <v>1877</v>
      </c>
      <c r="M31" s="60">
        <v>11657</v>
      </c>
      <c r="N31" s="60">
        <v>7219</v>
      </c>
      <c r="O31" s="60">
        <v>13220</v>
      </c>
      <c r="P31" s="60">
        <v>59628</v>
      </c>
      <c r="Q31" s="60">
        <v>80067</v>
      </c>
      <c r="R31" s="60">
        <v>0</v>
      </c>
      <c r="S31" s="60">
        <v>234544</v>
      </c>
      <c r="T31" s="60">
        <v>116291</v>
      </c>
      <c r="U31" s="60">
        <v>350835</v>
      </c>
      <c r="V31" s="60">
        <v>477279</v>
      </c>
      <c r="W31" s="60">
        <v>290000</v>
      </c>
      <c r="X31" s="60">
        <v>187279</v>
      </c>
      <c r="Y31" s="61">
        <v>64.58</v>
      </c>
      <c r="Z31" s="62">
        <v>290000</v>
      </c>
    </row>
    <row r="32" spans="1:26" ht="13.5">
      <c r="A32" s="70" t="s">
        <v>54</v>
      </c>
      <c r="B32" s="22">
        <f>SUM(B28:B31)</f>
        <v>17620053</v>
      </c>
      <c r="C32" s="22">
        <f>SUM(C28:C31)</f>
        <v>0</v>
      </c>
      <c r="D32" s="99">
        <f aca="true" t="shared" si="5" ref="D32:Z32">SUM(D28:D31)</f>
        <v>17950700</v>
      </c>
      <c r="E32" s="100">
        <f t="shared" si="5"/>
        <v>19289700</v>
      </c>
      <c r="F32" s="100">
        <f t="shared" si="5"/>
        <v>131377</v>
      </c>
      <c r="G32" s="100">
        <f t="shared" si="5"/>
        <v>1260717</v>
      </c>
      <c r="H32" s="100">
        <f t="shared" si="5"/>
        <v>792749</v>
      </c>
      <c r="I32" s="100">
        <f t="shared" si="5"/>
        <v>2184843</v>
      </c>
      <c r="J32" s="100">
        <f t="shared" si="5"/>
        <v>1071267</v>
      </c>
      <c r="K32" s="100">
        <f t="shared" si="5"/>
        <v>918965</v>
      </c>
      <c r="L32" s="100">
        <f t="shared" si="5"/>
        <v>1877</v>
      </c>
      <c r="M32" s="100">
        <f t="shared" si="5"/>
        <v>1992109</v>
      </c>
      <c r="N32" s="100">
        <f t="shared" si="5"/>
        <v>289193</v>
      </c>
      <c r="O32" s="100">
        <f t="shared" si="5"/>
        <v>1199917</v>
      </c>
      <c r="P32" s="100">
        <f t="shared" si="5"/>
        <v>623186</v>
      </c>
      <c r="Q32" s="100">
        <f t="shared" si="5"/>
        <v>2112296</v>
      </c>
      <c r="R32" s="100">
        <f t="shared" si="5"/>
        <v>1784158</v>
      </c>
      <c r="S32" s="100">
        <f t="shared" si="5"/>
        <v>1302404</v>
      </c>
      <c r="T32" s="100">
        <f t="shared" si="5"/>
        <v>1356471</v>
      </c>
      <c r="U32" s="100">
        <f t="shared" si="5"/>
        <v>4443033</v>
      </c>
      <c r="V32" s="100">
        <f t="shared" si="5"/>
        <v>10732281</v>
      </c>
      <c r="W32" s="100">
        <f t="shared" si="5"/>
        <v>19289700</v>
      </c>
      <c r="X32" s="100">
        <f t="shared" si="5"/>
        <v>-8557419</v>
      </c>
      <c r="Y32" s="101">
        <f>+IF(W32&lt;&gt;0,(X32/W32)*100,0)</f>
        <v>-44.362633944540356</v>
      </c>
      <c r="Z32" s="102">
        <f t="shared" si="5"/>
        <v>19289700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12355645</v>
      </c>
      <c r="C35" s="19">
        <v>0</v>
      </c>
      <c r="D35" s="59">
        <v>29764625</v>
      </c>
      <c r="E35" s="60">
        <v>12355645</v>
      </c>
      <c r="F35" s="60">
        <v>48173755</v>
      </c>
      <c r="G35" s="60">
        <v>31365853</v>
      </c>
      <c r="H35" s="60">
        <v>32047025</v>
      </c>
      <c r="I35" s="60">
        <v>32047025</v>
      </c>
      <c r="J35" s="60">
        <v>28415333</v>
      </c>
      <c r="K35" s="60">
        <v>45200851</v>
      </c>
      <c r="L35" s="60">
        <v>30692096</v>
      </c>
      <c r="M35" s="60">
        <v>30692096</v>
      </c>
      <c r="N35" s="60">
        <v>22322255</v>
      </c>
      <c r="O35" s="60">
        <v>19380930</v>
      </c>
      <c r="P35" s="60">
        <v>19834092</v>
      </c>
      <c r="Q35" s="60">
        <v>19834092</v>
      </c>
      <c r="R35" s="60">
        <v>18283932</v>
      </c>
      <c r="S35" s="60">
        <v>17422749</v>
      </c>
      <c r="T35" s="60">
        <v>17962644</v>
      </c>
      <c r="U35" s="60">
        <v>17962644</v>
      </c>
      <c r="V35" s="60">
        <v>17962644</v>
      </c>
      <c r="W35" s="60">
        <v>12355645</v>
      </c>
      <c r="X35" s="60">
        <v>5606999</v>
      </c>
      <c r="Y35" s="61">
        <v>45.38</v>
      </c>
      <c r="Z35" s="62">
        <v>12355645</v>
      </c>
    </row>
    <row r="36" spans="1:26" ht="13.5">
      <c r="A36" s="58" t="s">
        <v>57</v>
      </c>
      <c r="B36" s="19">
        <v>256944606</v>
      </c>
      <c r="C36" s="19">
        <v>0</v>
      </c>
      <c r="D36" s="59">
        <v>297148326</v>
      </c>
      <c r="E36" s="60">
        <v>256944606</v>
      </c>
      <c r="F36" s="60">
        <v>302231550</v>
      </c>
      <c r="G36" s="60">
        <v>256090801</v>
      </c>
      <c r="H36" s="60">
        <v>256090801</v>
      </c>
      <c r="I36" s="60">
        <v>256090801</v>
      </c>
      <c r="J36" s="60">
        <v>256127434</v>
      </c>
      <c r="K36" s="60">
        <v>256135847</v>
      </c>
      <c r="L36" s="60">
        <v>256135847</v>
      </c>
      <c r="M36" s="60">
        <v>256135847</v>
      </c>
      <c r="N36" s="60">
        <v>256135847</v>
      </c>
      <c r="O36" s="60">
        <v>257020522</v>
      </c>
      <c r="P36" s="60">
        <v>256992789</v>
      </c>
      <c r="Q36" s="60">
        <v>256992789</v>
      </c>
      <c r="R36" s="60">
        <v>256992789</v>
      </c>
      <c r="S36" s="60">
        <v>257035117</v>
      </c>
      <c r="T36" s="60">
        <v>257047636</v>
      </c>
      <c r="U36" s="60">
        <v>257047636</v>
      </c>
      <c r="V36" s="60">
        <v>257047636</v>
      </c>
      <c r="W36" s="60">
        <v>256944606</v>
      </c>
      <c r="X36" s="60">
        <v>103030</v>
      </c>
      <c r="Y36" s="61">
        <v>0.04</v>
      </c>
      <c r="Z36" s="62">
        <v>256944606</v>
      </c>
    </row>
    <row r="37" spans="1:26" ht="13.5">
      <c r="A37" s="58" t="s">
        <v>58</v>
      </c>
      <c r="B37" s="19">
        <v>46005918</v>
      </c>
      <c r="C37" s="19">
        <v>0</v>
      </c>
      <c r="D37" s="59">
        <v>48052470</v>
      </c>
      <c r="E37" s="60">
        <v>46005918</v>
      </c>
      <c r="F37" s="60">
        <v>64322613</v>
      </c>
      <c r="G37" s="60">
        <v>61477468</v>
      </c>
      <c r="H37" s="60">
        <v>48229693</v>
      </c>
      <c r="I37" s="60">
        <v>48229693</v>
      </c>
      <c r="J37" s="60">
        <v>66316100</v>
      </c>
      <c r="K37" s="60">
        <v>62163601</v>
      </c>
      <c r="L37" s="60">
        <v>58214271</v>
      </c>
      <c r="M37" s="60">
        <v>58214271</v>
      </c>
      <c r="N37" s="60">
        <v>56083588</v>
      </c>
      <c r="O37" s="60">
        <v>60515887</v>
      </c>
      <c r="P37" s="60">
        <v>62850291</v>
      </c>
      <c r="Q37" s="60">
        <v>62850291</v>
      </c>
      <c r="R37" s="60">
        <v>62249747</v>
      </c>
      <c r="S37" s="60">
        <v>63123705</v>
      </c>
      <c r="T37" s="60">
        <v>63591303</v>
      </c>
      <c r="U37" s="60">
        <v>63591303</v>
      </c>
      <c r="V37" s="60">
        <v>63591303</v>
      </c>
      <c r="W37" s="60">
        <v>46005918</v>
      </c>
      <c r="X37" s="60">
        <v>17585385</v>
      </c>
      <c r="Y37" s="61">
        <v>38.22</v>
      </c>
      <c r="Z37" s="62">
        <v>46005918</v>
      </c>
    </row>
    <row r="38" spans="1:26" ht="13.5">
      <c r="A38" s="58" t="s">
        <v>59</v>
      </c>
      <c r="B38" s="19">
        <v>20901326</v>
      </c>
      <c r="C38" s="19">
        <v>0</v>
      </c>
      <c r="D38" s="59">
        <v>19318125</v>
      </c>
      <c r="E38" s="60">
        <v>20901326</v>
      </c>
      <c r="F38" s="60">
        <v>23033437</v>
      </c>
      <c r="G38" s="60">
        <v>22882239</v>
      </c>
      <c r="H38" s="60">
        <v>22681511</v>
      </c>
      <c r="I38" s="60">
        <v>22681511</v>
      </c>
      <c r="J38" s="60">
        <v>22578089</v>
      </c>
      <c r="K38" s="60">
        <v>22476132</v>
      </c>
      <c r="L38" s="60">
        <v>22372440</v>
      </c>
      <c r="M38" s="60">
        <v>22372440</v>
      </c>
      <c r="N38" s="60">
        <v>22268884</v>
      </c>
      <c r="O38" s="60">
        <v>22169313</v>
      </c>
      <c r="P38" s="60">
        <v>22062250</v>
      </c>
      <c r="Q38" s="60">
        <v>22062250</v>
      </c>
      <c r="R38" s="60">
        <v>21844594</v>
      </c>
      <c r="S38" s="60">
        <v>21337330</v>
      </c>
      <c r="T38" s="60">
        <v>21218215</v>
      </c>
      <c r="U38" s="60">
        <v>21218215</v>
      </c>
      <c r="V38" s="60">
        <v>21218215</v>
      </c>
      <c r="W38" s="60">
        <v>20901326</v>
      </c>
      <c r="X38" s="60">
        <v>316889</v>
      </c>
      <c r="Y38" s="61">
        <v>1.52</v>
      </c>
      <c r="Z38" s="62">
        <v>20901326</v>
      </c>
    </row>
    <row r="39" spans="1:26" ht="13.5">
      <c r="A39" s="58" t="s">
        <v>60</v>
      </c>
      <c r="B39" s="19">
        <v>202393008</v>
      </c>
      <c r="C39" s="19">
        <v>0</v>
      </c>
      <c r="D39" s="59">
        <v>259542358</v>
      </c>
      <c r="E39" s="60">
        <v>202393008</v>
      </c>
      <c r="F39" s="60">
        <v>263049256</v>
      </c>
      <c r="G39" s="60">
        <v>203096948</v>
      </c>
      <c r="H39" s="60">
        <v>217226622</v>
      </c>
      <c r="I39" s="60">
        <v>217226622</v>
      </c>
      <c r="J39" s="60">
        <v>195648578</v>
      </c>
      <c r="K39" s="60">
        <v>216696963</v>
      </c>
      <c r="L39" s="60">
        <v>206241230</v>
      </c>
      <c r="M39" s="60">
        <v>206241230</v>
      </c>
      <c r="N39" s="60">
        <v>200105628</v>
      </c>
      <c r="O39" s="60">
        <v>193716252</v>
      </c>
      <c r="P39" s="60">
        <v>191914339</v>
      </c>
      <c r="Q39" s="60">
        <v>191914339</v>
      </c>
      <c r="R39" s="60">
        <v>191182379</v>
      </c>
      <c r="S39" s="60">
        <v>189996831</v>
      </c>
      <c r="T39" s="60">
        <v>190200761</v>
      </c>
      <c r="U39" s="60">
        <v>190200761</v>
      </c>
      <c r="V39" s="60">
        <v>190200761</v>
      </c>
      <c r="W39" s="60">
        <v>202393008</v>
      </c>
      <c r="X39" s="60">
        <v>-12192247</v>
      </c>
      <c r="Y39" s="61">
        <v>-6.02</v>
      </c>
      <c r="Z39" s="62">
        <v>202393008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16255324</v>
      </c>
      <c r="C42" s="19">
        <v>0</v>
      </c>
      <c r="D42" s="59">
        <v>22317647</v>
      </c>
      <c r="E42" s="60">
        <v>21304182</v>
      </c>
      <c r="F42" s="60">
        <v>8280834</v>
      </c>
      <c r="G42" s="60">
        <v>1151736</v>
      </c>
      <c r="H42" s="60">
        <v>-4545697</v>
      </c>
      <c r="I42" s="60">
        <v>4886873</v>
      </c>
      <c r="J42" s="60">
        <v>-1228114</v>
      </c>
      <c r="K42" s="60">
        <v>6504952</v>
      </c>
      <c r="L42" s="60">
        <v>-3911595</v>
      </c>
      <c r="M42" s="60">
        <v>1365243</v>
      </c>
      <c r="N42" s="60">
        <v>-4922874</v>
      </c>
      <c r="O42" s="60">
        <v>-4282819</v>
      </c>
      <c r="P42" s="60">
        <v>3709968</v>
      </c>
      <c r="Q42" s="60">
        <v>-5495725</v>
      </c>
      <c r="R42" s="60">
        <v>-1065433</v>
      </c>
      <c r="S42" s="60">
        <v>-840380</v>
      </c>
      <c r="T42" s="60">
        <v>-2061945</v>
      </c>
      <c r="U42" s="60">
        <v>-3967758</v>
      </c>
      <c r="V42" s="60">
        <v>-3211367</v>
      </c>
      <c r="W42" s="60">
        <v>21304182</v>
      </c>
      <c r="X42" s="60">
        <v>-24515549</v>
      </c>
      <c r="Y42" s="61">
        <v>-115.07</v>
      </c>
      <c r="Z42" s="62">
        <v>21304182</v>
      </c>
    </row>
    <row r="43" spans="1:26" ht="13.5">
      <c r="A43" s="58" t="s">
        <v>63</v>
      </c>
      <c r="B43" s="19">
        <v>-15080381</v>
      </c>
      <c r="C43" s="19">
        <v>0</v>
      </c>
      <c r="D43" s="59">
        <v>-17885902</v>
      </c>
      <c r="E43" s="60">
        <v>-19200699</v>
      </c>
      <c r="F43" s="60">
        <v>-131377</v>
      </c>
      <c r="G43" s="60">
        <v>-1379393</v>
      </c>
      <c r="H43" s="60">
        <v>-891372</v>
      </c>
      <c r="I43" s="60">
        <v>-2402142</v>
      </c>
      <c r="J43" s="60">
        <v>-1032249</v>
      </c>
      <c r="K43" s="60">
        <v>-915708</v>
      </c>
      <c r="L43" s="60">
        <v>-1107</v>
      </c>
      <c r="M43" s="60">
        <v>-1949064</v>
      </c>
      <c r="N43" s="60">
        <v>-289018</v>
      </c>
      <c r="O43" s="60">
        <v>-1199917</v>
      </c>
      <c r="P43" s="60">
        <v>-563119</v>
      </c>
      <c r="Q43" s="60">
        <v>-2052054</v>
      </c>
      <c r="R43" s="60">
        <v>-1784158</v>
      </c>
      <c r="S43" s="60">
        <v>-1293146</v>
      </c>
      <c r="T43" s="60">
        <v>-1172663</v>
      </c>
      <c r="U43" s="60">
        <v>-4249967</v>
      </c>
      <c r="V43" s="60">
        <v>-10653227</v>
      </c>
      <c r="W43" s="60">
        <v>-19200699</v>
      </c>
      <c r="X43" s="60">
        <v>8547472</v>
      </c>
      <c r="Y43" s="61">
        <v>-44.52</v>
      </c>
      <c r="Z43" s="62">
        <v>-19200699</v>
      </c>
    </row>
    <row r="44" spans="1:26" ht="13.5">
      <c r="A44" s="58" t="s">
        <v>64</v>
      </c>
      <c r="B44" s="19">
        <v>-1216982</v>
      </c>
      <c r="C44" s="19">
        <v>0</v>
      </c>
      <c r="D44" s="59">
        <v>-861934</v>
      </c>
      <c r="E44" s="60">
        <v>-997331</v>
      </c>
      <c r="F44" s="60">
        <v>-70950</v>
      </c>
      <c r="G44" s="60">
        <v>-59119</v>
      </c>
      <c r="H44" s="60">
        <v>-60459</v>
      </c>
      <c r="I44" s="60">
        <v>-190528</v>
      </c>
      <c r="J44" s="60">
        <v>-67178</v>
      </c>
      <c r="K44" s="60">
        <v>-52632</v>
      </c>
      <c r="L44" s="60">
        <v>-55395</v>
      </c>
      <c r="M44" s="60">
        <v>-175205</v>
      </c>
      <c r="N44" s="60">
        <v>-66549</v>
      </c>
      <c r="O44" s="60">
        <v>-57893</v>
      </c>
      <c r="P44" s="60">
        <v>-56076</v>
      </c>
      <c r="Q44" s="60">
        <v>-180518</v>
      </c>
      <c r="R44" s="60">
        <v>-144125</v>
      </c>
      <c r="S44" s="60">
        <v>-66093</v>
      </c>
      <c r="T44" s="60">
        <v>-93847</v>
      </c>
      <c r="U44" s="60">
        <v>-304065</v>
      </c>
      <c r="V44" s="60">
        <v>-850316</v>
      </c>
      <c r="W44" s="60">
        <v>-997331</v>
      </c>
      <c r="X44" s="60">
        <v>147015</v>
      </c>
      <c r="Y44" s="61">
        <v>-14.74</v>
      </c>
      <c r="Z44" s="62">
        <v>-997331</v>
      </c>
    </row>
    <row r="45" spans="1:26" ht="13.5">
      <c r="A45" s="70" t="s">
        <v>65</v>
      </c>
      <c r="B45" s="22">
        <v>1113994</v>
      </c>
      <c r="C45" s="22">
        <v>0</v>
      </c>
      <c r="D45" s="99">
        <v>-3092922</v>
      </c>
      <c r="E45" s="100">
        <v>1106151</v>
      </c>
      <c r="F45" s="100">
        <v>9192500</v>
      </c>
      <c r="G45" s="100">
        <v>8905724</v>
      </c>
      <c r="H45" s="100">
        <v>3408196</v>
      </c>
      <c r="I45" s="100">
        <v>3408196</v>
      </c>
      <c r="J45" s="100">
        <v>1080655</v>
      </c>
      <c r="K45" s="100">
        <v>6617267</v>
      </c>
      <c r="L45" s="100">
        <v>2649170</v>
      </c>
      <c r="M45" s="100">
        <v>2649170</v>
      </c>
      <c r="N45" s="100">
        <v>-2629271</v>
      </c>
      <c r="O45" s="100">
        <v>-8169900</v>
      </c>
      <c r="P45" s="100">
        <v>-5079127</v>
      </c>
      <c r="Q45" s="100">
        <v>-2629271</v>
      </c>
      <c r="R45" s="100">
        <v>-8072843</v>
      </c>
      <c r="S45" s="100">
        <v>-10272462</v>
      </c>
      <c r="T45" s="100">
        <v>-13600917</v>
      </c>
      <c r="U45" s="100">
        <v>-13600917</v>
      </c>
      <c r="V45" s="100">
        <v>-13600917</v>
      </c>
      <c r="W45" s="100">
        <v>1106151</v>
      </c>
      <c r="X45" s="100">
        <v>-14707068</v>
      </c>
      <c r="Y45" s="101">
        <v>-1329.57</v>
      </c>
      <c r="Z45" s="102">
        <v>1106151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1847105</v>
      </c>
      <c r="C49" s="52">
        <v>0</v>
      </c>
      <c r="D49" s="129">
        <v>2574375</v>
      </c>
      <c r="E49" s="54">
        <v>1112135</v>
      </c>
      <c r="F49" s="54">
        <v>0</v>
      </c>
      <c r="G49" s="54">
        <v>0</v>
      </c>
      <c r="H49" s="54">
        <v>0</v>
      </c>
      <c r="I49" s="54">
        <v>654315</v>
      </c>
      <c r="J49" s="54">
        <v>0</v>
      </c>
      <c r="K49" s="54">
        <v>0</v>
      </c>
      <c r="L49" s="54">
        <v>0</v>
      </c>
      <c r="M49" s="54">
        <v>527323</v>
      </c>
      <c r="N49" s="54">
        <v>0</v>
      </c>
      <c r="O49" s="54">
        <v>0</v>
      </c>
      <c r="P49" s="54">
        <v>0</v>
      </c>
      <c r="Q49" s="54">
        <v>446760</v>
      </c>
      <c r="R49" s="54">
        <v>0</v>
      </c>
      <c r="S49" s="54">
        <v>0</v>
      </c>
      <c r="T49" s="54">
        <v>0</v>
      </c>
      <c r="U49" s="54">
        <v>3611823</v>
      </c>
      <c r="V49" s="54">
        <v>6076904</v>
      </c>
      <c r="W49" s="54">
        <v>16850740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13615029</v>
      </c>
      <c r="C51" s="52">
        <v>0</v>
      </c>
      <c r="D51" s="129">
        <v>7656709</v>
      </c>
      <c r="E51" s="54">
        <v>4962155</v>
      </c>
      <c r="F51" s="54">
        <v>0</v>
      </c>
      <c r="G51" s="54">
        <v>0</v>
      </c>
      <c r="H51" s="54">
        <v>0</v>
      </c>
      <c r="I51" s="54">
        <v>4454271</v>
      </c>
      <c r="J51" s="54">
        <v>0</v>
      </c>
      <c r="K51" s="54">
        <v>0</v>
      </c>
      <c r="L51" s="54">
        <v>0</v>
      </c>
      <c r="M51" s="54">
        <v>5030949</v>
      </c>
      <c r="N51" s="54">
        <v>0</v>
      </c>
      <c r="O51" s="54">
        <v>0</v>
      </c>
      <c r="P51" s="54">
        <v>0</v>
      </c>
      <c r="Q51" s="54">
        <v>4594823</v>
      </c>
      <c r="R51" s="54">
        <v>0</v>
      </c>
      <c r="S51" s="54">
        <v>0</v>
      </c>
      <c r="T51" s="54">
        <v>0</v>
      </c>
      <c r="U51" s="54">
        <v>3937924</v>
      </c>
      <c r="V51" s="54">
        <v>12825552</v>
      </c>
      <c r="W51" s="54">
        <v>57077412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99.9999974319486</v>
      </c>
      <c r="E58" s="7">
        <f t="shared" si="6"/>
        <v>99.9989375059369</v>
      </c>
      <c r="F58" s="7">
        <f t="shared" si="6"/>
        <v>33.73133433799448</v>
      </c>
      <c r="G58" s="7">
        <f t="shared" si="6"/>
        <v>54.67349372407322</v>
      </c>
      <c r="H58" s="7">
        <f t="shared" si="6"/>
        <v>100</v>
      </c>
      <c r="I58" s="7">
        <f t="shared" si="6"/>
        <v>50.39438606272655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99.99994757728419</v>
      </c>
      <c r="P58" s="7">
        <f t="shared" si="6"/>
        <v>100</v>
      </c>
      <c r="Q58" s="7">
        <f t="shared" si="6"/>
        <v>99.9999900969332</v>
      </c>
      <c r="R58" s="7">
        <f t="shared" si="6"/>
        <v>100</v>
      </c>
      <c r="S58" s="7">
        <f t="shared" si="6"/>
        <v>99.99997973502738</v>
      </c>
      <c r="T58" s="7">
        <f t="shared" si="6"/>
        <v>100.71710233977973</v>
      </c>
      <c r="U58" s="7">
        <f t="shared" si="6"/>
        <v>100.17237380384682</v>
      </c>
      <c r="V58" s="7">
        <f t="shared" si="6"/>
        <v>79.0244493454916</v>
      </c>
      <c r="W58" s="7">
        <f t="shared" si="6"/>
        <v>99.9989375059369</v>
      </c>
      <c r="X58" s="7">
        <f t="shared" si="6"/>
        <v>0</v>
      </c>
      <c r="Y58" s="7">
        <f t="shared" si="6"/>
        <v>0</v>
      </c>
      <c r="Z58" s="8">
        <f t="shared" si="6"/>
        <v>99.9989375059369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99.99997075037928</v>
      </c>
      <c r="E59" s="10">
        <f t="shared" si="7"/>
        <v>99.99999139490338</v>
      </c>
      <c r="F59" s="10">
        <f t="shared" si="7"/>
        <v>5.733301298223995</v>
      </c>
      <c r="G59" s="10">
        <f t="shared" si="7"/>
        <v>658.9988837408443</v>
      </c>
      <c r="H59" s="10">
        <f t="shared" si="7"/>
        <v>100</v>
      </c>
      <c r="I59" s="10">
        <f t="shared" si="7"/>
        <v>13.622132412348382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14.75087625247569</v>
      </c>
      <c r="W59" s="10">
        <f t="shared" si="7"/>
        <v>99.99999139490338</v>
      </c>
      <c r="X59" s="10">
        <f t="shared" si="7"/>
        <v>0</v>
      </c>
      <c r="Y59" s="10">
        <f t="shared" si="7"/>
        <v>0</v>
      </c>
      <c r="Z59" s="11">
        <f t="shared" si="7"/>
        <v>99.99999139490338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100.00000164209253</v>
      </c>
      <c r="E60" s="13">
        <f t="shared" si="7"/>
        <v>99.99999540441176</v>
      </c>
      <c r="F60" s="13">
        <f t="shared" si="7"/>
        <v>94.52727021095093</v>
      </c>
      <c r="G60" s="13">
        <f t="shared" si="7"/>
        <v>42.31717920852996</v>
      </c>
      <c r="H60" s="13">
        <f t="shared" si="7"/>
        <v>100</v>
      </c>
      <c r="I60" s="13">
        <f t="shared" si="7"/>
        <v>75.51764411466061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99.9999460742019</v>
      </c>
      <c r="P60" s="13">
        <f t="shared" si="7"/>
        <v>100</v>
      </c>
      <c r="Q60" s="13">
        <f t="shared" si="7"/>
        <v>99.99998990024064</v>
      </c>
      <c r="R60" s="13">
        <f t="shared" si="7"/>
        <v>100</v>
      </c>
      <c r="S60" s="13">
        <f t="shared" si="7"/>
        <v>99.99997955554574</v>
      </c>
      <c r="T60" s="13">
        <f t="shared" si="7"/>
        <v>100.71388817809621</v>
      </c>
      <c r="U60" s="13">
        <f t="shared" si="7"/>
        <v>100.1772543681193</v>
      </c>
      <c r="V60" s="13">
        <f t="shared" si="7"/>
        <v>92.56296628550596</v>
      </c>
      <c r="W60" s="13">
        <f t="shared" si="7"/>
        <v>99.99999540441176</v>
      </c>
      <c r="X60" s="13">
        <f t="shared" si="7"/>
        <v>0</v>
      </c>
      <c r="Y60" s="13">
        <f t="shared" si="7"/>
        <v>0</v>
      </c>
      <c r="Z60" s="14">
        <f t="shared" si="7"/>
        <v>99.99999540441176</v>
      </c>
    </row>
    <row r="61" spans="1:26" ht="13.5">
      <c r="A61" s="39" t="s">
        <v>103</v>
      </c>
      <c r="B61" s="12">
        <f t="shared" si="7"/>
        <v>92.71545994544229</v>
      </c>
      <c r="C61" s="12">
        <f t="shared" si="7"/>
        <v>0</v>
      </c>
      <c r="D61" s="3">
        <f t="shared" si="7"/>
        <v>100.00000174499412</v>
      </c>
      <c r="E61" s="13">
        <f t="shared" si="7"/>
        <v>99.99999663186257</v>
      </c>
      <c r="F61" s="13">
        <f t="shared" si="7"/>
        <v>99.6006234317372</v>
      </c>
      <c r="G61" s="13">
        <f t="shared" si="7"/>
        <v>41.85879799351012</v>
      </c>
      <c r="H61" s="13">
        <f t="shared" si="7"/>
        <v>100</v>
      </c>
      <c r="I61" s="13">
        <f t="shared" si="7"/>
        <v>76.61818514465057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99.99993433158086</v>
      </c>
      <c r="P61" s="13">
        <f t="shared" si="7"/>
        <v>100</v>
      </c>
      <c r="Q61" s="13">
        <f t="shared" si="7"/>
        <v>99.99998875998465</v>
      </c>
      <c r="R61" s="13">
        <f t="shared" si="7"/>
        <v>100</v>
      </c>
      <c r="S61" s="13">
        <f t="shared" si="7"/>
        <v>99.99997811172476</v>
      </c>
      <c r="T61" s="13">
        <f t="shared" si="7"/>
        <v>100</v>
      </c>
      <c r="U61" s="13">
        <f t="shared" si="7"/>
        <v>99.99999144161319</v>
      </c>
      <c r="V61" s="13">
        <f t="shared" si="7"/>
        <v>92.83318869743759</v>
      </c>
      <c r="W61" s="13">
        <f t="shared" si="7"/>
        <v>99.99999663186257</v>
      </c>
      <c r="X61" s="13">
        <f t="shared" si="7"/>
        <v>0</v>
      </c>
      <c r="Y61" s="13">
        <f t="shared" si="7"/>
        <v>0</v>
      </c>
      <c r="Z61" s="14">
        <f t="shared" si="7"/>
        <v>99.99999663186257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216.24043165534096</v>
      </c>
      <c r="C64" s="12">
        <f t="shared" si="7"/>
        <v>0</v>
      </c>
      <c r="D64" s="3">
        <f t="shared" si="7"/>
        <v>100</v>
      </c>
      <c r="E64" s="13">
        <f t="shared" si="7"/>
        <v>99.99998305084746</v>
      </c>
      <c r="F64" s="13">
        <f t="shared" si="7"/>
        <v>42.64449316295023</v>
      </c>
      <c r="G64" s="13">
        <f t="shared" si="7"/>
        <v>48.921508034610625</v>
      </c>
      <c r="H64" s="13">
        <f t="shared" si="7"/>
        <v>100</v>
      </c>
      <c r="I64" s="13">
        <f t="shared" si="7"/>
        <v>62.32713407640037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100</v>
      </c>
      <c r="S64" s="13">
        <f t="shared" si="7"/>
        <v>100</v>
      </c>
      <c r="T64" s="13">
        <f t="shared" si="7"/>
        <v>100</v>
      </c>
      <c r="U64" s="13">
        <f t="shared" si="7"/>
        <v>100</v>
      </c>
      <c r="V64" s="13">
        <f t="shared" si="7"/>
        <v>89.0007596371018</v>
      </c>
      <c r="W64" s="13">
        <f t="shared" si="7"/>
        <v>99.99998305084746</v>
      </c>
      <c r="X64" s="13">
        <f t="shared" si="7"/>
        <v>0</v>
      </c>
      <c r="Y64" s="13">
        <f t="shared" si="7"/>
        <v>0</v>
      </c>
      <c r="Z64" s="14">
        <f t="shared" si="7"/>
        <v>99.99998305084746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100.00003024106361</v>
      </c>
      <c r="E66" s="16">
        <f t="shared" si="7"/>
        <v>99.77918918918918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99.77918918918918</v>
      </c>
      <c r="X66" s="16">
        <f t="shared" si="7"/>
        <v>0</v>
      </c>
      <c r="Y66" s="16">
        <f t="shared" si="7"/>
        <v>0</v>
      </c>
      <c r="Z66" s="17">
        <f t="shared" si="7"/>
        <v>99.77918918918918</v>
      </c>
    </row>
    <row r="67" spans="1:26" ht="13.5" hidden="1">
      <c r="A67" s="41" t="s">
        <v>285</v>
      </c>
      <c r="B67" s="24">
        <v>59492809</v>
      </c>
      <c r="C67" s="24"/>
      <c r="D67" s="25">
        <v>77880061</v>
      </c>
      <c r="E67" s="26">
        <v>77271020</v>
      </c>
      <c r="F67" s="26">
        <v>16384297</v>
      </c>
      <c r="G67" s="26">
        <v>6635753</v>
      </c>
      <c r="H67" s="26">
        <v>4931242</v>
      </c>
      <c r="I67" s="26">
        <v>27951292</v>
      </c>
      <c r="J67" s="26">
        <v>4698829</v>
      </c>
      <c r="K67" s="26">
        <v>6849207</v>
      </c>
      <c r="L67" s="26">
        <v>3451674</v>
      </c>
      <c r="M67" s="26">
        <v>14999710</v>
      </c>
      <c r="N67" s="26">
        <v>3315173</v>
      </c>
      <c r="O67" s="26">
        <v>1907570</v>
      </c>
      <c r="P67" s="26">
        <v>4875139</v>
      </c>
      <c r="Q67" s="26">
        <v>10097882</v>
      </c>
      <c r="R67" s="26">
        <v>4900433</v>
      </c>
      <c r="S67" s="26">
        <v>4934623</v>
      </c>
      <c r="T67" s="26">
        <v>3112387</v>
      </c>
      <c r="U67" s="26">
        <v>12947443</v>
      </c>
      <c r="V67" s="26">
        <v>65996327</v>
      </c>
      <c r="W67" s="26">
        <v>77271020</v>
      </c>
      <c r="X67" s="26"/>
      <c r="Y67" s="25"/>
      <c r="Z67" s="27">
        <v>77271020</v>
      </c>
    </row>
    <row r="68" spans="1:26" ht="13.5" hidden="1">
      <c r="A68" s="37" t="s">
        <v>31</v>
      </c>
      <c r="B68" s="19">
        <v>9577682</v>
      </c>
      <c r="C68" s="19"/>
      <c r="D68" s="20">
        <v>13675391</v>
      </c>
      <c r="E68" s="21">
        <v>11621020</v>
      </c>
      <c r="F68" s="21">
        <v>11221022</v>
      </c>
      <c r="G68" s="21">
        <v>130794</v>
      </c>
      <c r="H68" s="21">
        <v>47574</v>
      </c>
      <c r="I68" s="21">
        <v>11399390</v>
      </c>
      <c r="J68" s="21">
        <v>-31457</v>
      </c>
      <c r="K68" s="21">
        <v>-15042</v>
      </c>
      <c r="L68" s="21">
        <v>-1017</v>
      </c>
      <c r="M68" s="21">
        <v>-47516</v>
      </c>
      <c r="N68" s="21">
        <v>526</v>
      </c>
      <c r="O68" s="21">
        <v>-14253</v>
      </c>
      <c r="P68" s="21">
        <v>-3250</v>
      </c>
      <c r="Q68" s="21">
        <v>-16977</v>
      </c>
      <c r="R68" s="21">
        <v>253260</v>
      </c>
      <c r="S68" s="21">
        <v>8911</v>
      </c>
      <c r="T68" s="21">
        <v>-46744</v>
      </c>
      <c r="U68" s="21">
        <v>215427</v>
      </c>
      <c r="V68" s="21">
        <v>11550324</v>
      </c>
      <c r="W68" s="21">
        <v>11621020</v>
      </c>
      <c r="X68" s="21"/>
      <c r="Y68" s="20"/>
      <c r="Z68" s="23">
        <v>11621020</v>
      </c>
    </row>
    <row r="69" spans="1:26" ht="13.5" hidden="1">
      <c r="A69" s="38" t="s">
        <v>32</v>
      </c>
      <c r="B69" s="19">
        <v>49652695</v>
      </c>
      <c r="C69" s="19"/>
      <c r="D69" s="20">
        <v>60897908</v>
      </c>
      <c r="E69" s="21">
        <v>65280000</v>
      </c>
      <c r="F69" s="21">
        <v>5115692</v>
      </c>
      <c r="G69" s="21">
        <v>6481812</v>
      </c>
      <c r="H69" s="21">
        <v>4817828</v>
      </c>
      <c r="I69" s="21">
        <v>16415332</v>
      </c>
      <c r="J69" s="21">
        <v>4663093</v>
      </c>
      <c r="K69" s="21">
        <v>6791464</v>
      </c>
      <c r="L69" s="21">
        <v>3376341</v>
      </c>
      <c r="M69" s="21">
        <v>14830898</v>
      </c>
      <c r="N69" s="21">
        <v>3242196</v>
      </c>
      <c r="O69" s="21">
        <v>1854400</v>
      </c>
      <c r="P69" s="21">
        <v>4804630</v>
      </c>
      <c r="Q69" s="21">
        <v>9901226</v>
      </c>
      <c r="R69" s="21">
        <v>4573243</v>
      </c>
      <c r="S69" s="21">
        <v>4891302</v>
      </c>
      <c r="T69" s="21">
        <v>3126400</v>
      </c>
      <c r="U69" s="21">
        <v>12590945</v>
      </c>
      <c r="V69" s="21">
        <v>53738401</v>
      </c>
      <c r="W69" s="21">
        <v>65280000</v>
      </c>
      <c r="X69" s="21"/>
      <c r="Y69" s="20"/>
      <c r="Z69" s="23">
        <v>65280000</v>
      </c>
    </row>
    <row r="70" spans="1:26" ht="13.5" hidden="1">
      <c r="A70" s="39" t="s">
        <v>103</v>
      </c>
      <c r="B70" s="19">
        <v>47495394</v>
      </c>
      <c r="C70" s="19"/>
      <c r="D70" s="20">
        <v>57306783</v>
      </c>
      <c r="E70" s="21">
        <v>59380000</v>
      </c>
      <c r="F70" s="21">
        <v>4660013</v>
      </c>
      <c r="G70" s="21">
        <v>6061132</v>
      </c>
      <c r="H70" s="21">
        <v>4430057</v>
      </c>
      <c r="I70" s="21">
        <v>15151202</v>
      </c>
      <c r="J70" s="21">
        <v>4271058</v>
      </c>
      <c r="K70" s="21">
        <v>6412354</v>
      </c>
      <c r="L70" s="21">
        <v>3015177</v>
      </c>
      <c r="M70" s="21">
        <v>13698589</v>
      </c>
      <c r="N70" s="21">
        <v>2898831</v>
      </c>
      <c r="O70" s="21">
        <v>1522802</v>
      </c>
      <c r="P70" s="21">
        <v>4475152</v>
      </c>
      <c r="Q70" s="21">
        <v>8896785</v>
      </c>
      <c r="R70" s="21">
        <v>4248618</v>
      </c>
      <c r="S70" s="21">
        <v>4568656</v>
      </c>
      <c r="T70" s="21">
        <v>2867171</v>
      </c>
      <c r="U70" s="21">
        <v>11684445</v>
      </c>
      <c r="V70" s="21">
        <v>49431021</v>
      </c>
      <c r="W70" s="21">
        <v>59380000</v>
      </c>
      <c r="X70" s="21"/>
      <c r="Y70" s="20"/>
      <c r="Z70" s="23">
        <v>59380000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>
        <v>-19891</v>
      </c>
      <c r="U71" s="21">
        <v>-19891</v>
      </c>
      <c r="V71" s="21">
        <v>-19891</v>
      </c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>
        <v>-2428</v>
      </c>
      <c r="U72" s="21">
        <v>-2428</v>
      </c>
      <c r="V72" s="21">
        <v>-2428</v>
      </c>
      <c r="W72" s="21"/>
      <c r="X72" s="21"/>
      <c r="Y72" s="20"/>
      <c r="Z72" s="23"/>
    </row>
    <row r="73" spans="1:26" ht="13.5" hidden="1">
      <c r="A73" s="39" t="s">
        <v>106</v>
      </c>
      <c r="B73" s="19">
        <v>2597628</v>
      </c>
      <c r="C73" s="19"/>
      <c r="D73" s="20">
        <v>3591125</v>
      </c>
      <c r="E73" s="21">
        <v>5900000</v>
      </c>
      <c r="F73" s="21">
        <v>455679</v>
      </c>
      <c r="G73" s="21">
        <v>420680</v>
      </c>
      <c r="H73" s="21">
        <v>387771</v>
      </c>
      <c r="I73" s="21">
        <v>1264130</v>
      </c>
      <c r="J73" s="21">
        <v>392035</v>
      </c>
      <c r="K73" s="21">
        <v>379110</v>
      </c>
      <c r="L73" s="21">
        <v>361164</v>
      </c>
      <c r="M73" s="21">
        <v>1132309</v>
      </c>
      <c r="N73" s="21">
        <v>343365</v>
      </c>
      <c r="O73" s="21">
        <v>331598</v>
      </c>
      <c r="P73" s="21">
        <v>329478</v>
      </c>
      <c r="Q73" s="21">
        <v>1004441</v>
      </c>
      <c r="R73" s="21">
        <v>324625</v>
      </c>
      <c r="S73" s="21">
        <v>322646</v>
      </c>
      <c r="T73" s="21">
        <v>281548</v>
      </c>
      <c r="U73" s="21">
        <v>928819</v>
      </c>
      <c r="V73" s="21">
        <v>4329699</v>
      </c>
      <c r="W73" s="21">
        <v>5900000</v>
      </c>
      <c r="X73" s="21"/>
      <c r="Y73" s="20"/>
      <c r="Z73" s="23">
        <v>5900000</v>
      </c>
    </row>
    <row r="74" spans="1:26" ht="13.5" hidden="1">
      <c r="A74" s="39" t="s">
        <v>107</v>
      </c>
      <c r="B74" s="19">
        <v>-440327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262432</v>
      </c>
      <c r="C75" s="28"/>
      <c r="D75" s="29">
        <v>3306762</v>
      </c>
      <c r="E75" s="30">
        <v>370000</v>
      </c>
      <c r="F75" s="30">
        <v>47583</v>
      </c>
      <c r="G75" s="30">
        <v>23147</v>
      </c>
      <c r="H75" s="30">
        <v>65840</v>
      </c>
      <c r="I75" s="30">
        <v>136570</v>
      </c>
      <c r="J75" s="30">
        <v>67193</v>
      </c>
      <c r="K75" s="30">
        <v>72785</v>
      </c>
      <c r="L75" s="30">
        <v>76350</v>
      </c>
      <c r="M75" s="30">
        <v>216328</v>
      </c>
      <c r="N75" s="30">
        <v>72451</v>
      </c>
      <c r="O75" s="30">
        <v>67423</v>
      </c>
      <c r="P75" s="30">
        <v>73759</v>
      </c>
      <c r="Q75" s="30">
        <v>213633</v>
      </c>
      <c r="R75" s="30">
        <v>73930</v>
      </c>
      <c r="S75" s="30">
        <v>34410</v>
      </c>
      <c r="T75" s="30">
        <v>32731</v>
      </c>
      <c r="U75" s="30">
        <v>141071</v>
      </c>
      <c r="V75" s="30">
        <v>707602</v>
      </c>
      <c r="W75" s="30">
        <v>370000</v>
      </c>
      <c r="X75" s="30"/>
      <c r="Y75" s="29"/>
      <c r="Z75" s="31">
        <v>370000</v>
      </c>
    </row>
    <row r="76" spans="1:26" ht="13.5" hidden="1">
      <c r="A76" s="42" t="s">
        <v>286</v>
      </c>
      <c r="B76" s="32">
        <v>59492809</v>
      </c>
      <c r="C76" s="32"/>
      <c r="D76" s="33">
        <v>77880059</v>
      </c>
      <c r="E76" s="34">
        <v>77270199</v>
      </c>
      <c r="F76" s="34">
        <v>5526642</v>
      </c>
      <c r="G76" s="34">
        <v>3627998</v>
      </c>
      <c r="H76" s="34">
        <v>4931242</v>
      </c>
      <c r="I76" s="34">
        <v>14085882</v>
      </c>
      <c r="J76" s="34">
        <v>4698829</v>
      </c>
      <c r="K76" s="34">
        <v>6849207</v>
      </c>
      <c r="L76" s="34">
        <v>3451674</v>
      </c>
      <c r="M76" s="34">
        <v>14999710</v>
      </c>
      <c r="N76" s="34">
        <v>3315173</v>
      </c>
      <c r="O76" s="34">
        <v>1907569</v>
      </c>
      <c r="P76" s="34">
        <v>4875139</v>
      </c>
      <c r="Q76" s="34">
        <v>10097881</v>
      </c>
      <c r="R76" s="34">
        <v>4900433</v>
      </c>
      <c r="S76" s="34">
        <v>4934622</v>
      </c>
      <c r="T76" s="34">
        <v>3134706</v>
      </c>
      <c r="U76" s="34">
        <v>12969761</v>
      </c>
      <c r="V76" s="34">
        <v>52153234</v>
      </c>
      <c r="W76" s="34">
        <v>77270199</v>
      </c>
      <c r="X76" s="34"/>
      <c r="Y76" s="33"/>
      <c r="Z76" s="35">
        <v>77270199</v>
      </c>
    </row>
    <row r="77" spans="1:26" ht="13.5" hidden="1">
      <c r="A77" s="37" t="s">
        <v>31</v>
      </c>
      <c r="B77" s="19">
        <v>9577682</v>
      </c>
      <c r="C77" s="19"/>
      <c r="D77" s="20">
        <v>13675387</v>
      </c>
      <c r="E77" s="21">
        <v>11621019</v>
      </c>
      <c r="F77" s="21">
        <v>643335</v>
      </c>
      <c r="G77" s="21">
        <v>861931</v>
      </c>
      <c r="H77" s="21">
        <v>47574</v>
      </c>
      <c r="I77" s="21">
        <v>1552840</v>
      </c>
      <c r="J77" s="21">
        <v>-31457</v>
      </c>
      <c r="K77" s="21">
        <v>-15042</v>
      </c>
      <c r="L77" s="21">
        <v>-1017</v>
      </c>
      <c r="M77" s="21">
        <v>-47516</v>
      </c>
      <c r="N77" s="21">
        <v>526</v>
      </c>
      <c r="O77" s="21">
        <v>-14253</v>
      </c>
      <c r="P77" s="21">
        <v>-3250</v>
      </c>
      <c r="Q77" s="21">
        <v>-16977</v>
      </c>
      <c r="R77" s="21">
        <v>253260</v>
      </c>
      <c r="S77" s="21">
        <v>8911</v>
      </c>
      <c r="T77" s="21">
        <v>-46744</v>
      </c>
      <c r="U77" s="21">
        <v>215427</v>
      </c>
      <c r="V77" s="21">
        <v>1703774</v>
      </c>
      <c r="W77" s="21">
        <v>11621019</v>
      </c>
      <c r="X77" s="21"/>
      <c r="Y77" s="20"/>
      <c r="Z77" s="23">
        <v>11621019</v>
      </c>
    </row>
    <row r="78" spans="1:26" ht="13.5" hidden="1">
      <c r="A78" s="38" t="s">
        <v>32</v>
      </c>
      <c r="B78" s="19">
        <v>49652695</v>
      </c>
      <c r="C78" s="19"/>
      <c r="D78" s="20">
        <v>60897909</v>
      </c>
      <c r="E78" s="21">
        <v>65279997</v>
      </c>
      <c r="F78" s="21">
        <v>4835724</v>
      </c>
      <c r="G78" s="21">
        <v>2742920</v>
      </c>
      <c r="H78" s="21">
        <v>4817828</v>
      </c>
      <c r="I78" s="21">
        <v>12396472</v>
      </c>
      <c r="J78" s="21">
        <v>4663093</v>
      </c>
      <c r="K78" s="21">
        <v>6791464</v>
      </c>
      <c r="L78" s="21">
        <v>3376341</v>
      </c>
      <c r="M78" s="21">
        <v>14830898</v>
      </c>
      <c r="N78" s="21">
        <v>3242196</v>
      </c>
      <c r="O78" s="21">
        <v>1854399</v>
      </c>
      <c r="P78" s="21">
        <v>4804630</v>
      </c>
      <c r="Q78" s="21">
        <v>9901225</v>
      </c>
      <c r="R78" s="21">
        <v>4573243</v>
      </c>
      <c r="S78" s="21">
        <v>4891301</v>
      </c>
      <c r="T78" s="21">
        <v>3148719</v>
      </c>
      <c r="U78" s="21">
        <v>12613263</v>
      </c>
      <c r="V78" s="21">
        <v>49741858</v>
      </c>
      <c r="W78" s="21">
        <v>65279997</v>
      </c>
      <c r="X78" s="21"/>
      <c r="Y78" s="20"/>
      <c r="Z78" s="23">
        <v>65279997</v>
      </c>
    </row>
    <row r="79" spans="1:26" ht="13.5" hidden="1">
      <c r="A79" s="39" t="s">
        <v>103</v>
      </c>
      <c r="B79" s="19">
        <v>44035573</v>
      </c>
      <c r="C79" s="19"/>
      <c r="D79" s="20">
        <v>57306784</v>
      </c>
      <c r="E79" s="21">
        <v>59379998</v>
      </c>
      <c r="F79" s="21">
        <v>4641402</v>
      </c>
      <c r="G79" s="21">
        <v>2537117</v>
      </c>
      <c r="H79" s="21">
        <v>4430057</v>
      </c>
      <c r="I79" s="21">
        <v>11608576</v>
      </c>
      <c r="J79" s="21">
        <v>4271058</v>
      </c>
      <c r="K79" s="21">
        <v>6412354</v>
      </c>
      <c r="L79" s="21">
        <v>3015177</v>
      </c>
      <c r="M79" s="21">
        <v>13698589</v>
      </c>
      <c r="N79" s="21">
        <v>2898831</v>
      </c>
      <c r="O79" s="21">
        <v>1522801</v>
      </c>
      <c r="P79" s="21">
        <v>4475152</v>
      </c>
      <c r="Q79" s="21">
        <v>8896784</v>
      </c>
      <c r="R79" s="21">
        <v>4248618</v>
      </c>
      <c r="S79" s="21">
        <v>4568655</v>
      </c>
      <c r="T79" s="21">
        <v>2867171</v>
      </c>
      <c r="U79" s="21">
        <v>11684444</v>
      </c>
      <c r="V79" s="21">
        <v>45888393</v>
      </c>
      <c r="W79" s="21">
        <v>59379998</v>
      </c>
      <c r="X79" s="21"/>
      <c r="Y79" s="20"/>
      <c r="Z79" s="23">
        <v>59379998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5617122</v>
      </c>
      <c r="C82" s="19"/>
      <c r="D82" s="20">
        <v>3591125</v>
      </c>
      <c r="E82" s="21">
        <v>5899999</v>
      </c>
      <c r="F82" s="21">
        <v>194322</v>
      </c>
      <c r="G82" s="21">
        <v>205803</v>
      </c>
      <c r="H82" s="21">
        <v>387771</v>
      </c>
      <c r="I82" s="21">
        <v>787896</v>
      </c>
      <c r="J82" s="21">
        <v>392035</v>
      </c>
      <c r="K82" s="21">
        <v>379110</v>
      </c>
      <c r="L82" s="21">
        <v>361164</v>
      </c>
      <c r="M82" s="21">
        <v>1132309</v>
      </c>
      <c r="N82" s="21">
        <v>343365</v>
      </c>
      <c r="O82" s="21">
        <v>331598</v>
      </c>
      <c r="P82" s="21">
        <v>329478</v>
      </c>
      <c r="Q82" s="21">
        <v>1004441</v>
      </c>
      <c r="R82" s="21">
        <v>324625</v>
      </c>
      <c r="S82" s="21">
        <v>322646</v>
      </c>
      <c r="T82" s="21">
        <v>281548</v>
      </c>
      <c r="U82" s="21">
        <v>928819</v>
      </c>
      <c r="V82" s="21">
        <v>3853465</v>
      </c>
      <c r="W82" s="21">
        <v>5899999</v>
      </c>
      <c r="X82" s="21"/>
      <c r="Y82" s="20"/>
      <c r="Z82" s="23">
        <v>5899999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262432</v>
      </c>
      <c r="C84" s="28"/>
      <c r="D84" s="29">
        <v>3306763</v>
      </c>
      <c r="E84" s="30">
        <v>369183</v>
      </c>
      <c r="F84" s="30">
        <v>47583</v>
      </c>
      <c r="G84" s="30">
        <v>23147</v>
      </c>
      <c r="H84" s="30">
        <v>65840</v>
      </c>
      <c r="I84" s="30">
        <v>136570</v>
      </c>
      <c r="J84" s="30">
        <v>67193</v>
      </c>
      <c r="K84" s="30">
        <v>72785</v>
      </c>
      <c r="L84" s="30">
        <v>76350</v>
      </c>
      <c r="M84" s="30">
        <v>216328</v>
      </c>
      <c r="N84" s="30">
        <v>72451</v>
      </c>
      <c r="O84" s="30">
        <v>67423</v>
      </c>
      <c r="P84" s="30">
        <v>73759</v>
      </c>
      <c r="Q84" s="30">
        <v>213633</v>
      </c>
      <c r="R84" s="30">
        <v>73930</v>
      </c>
      <c r="S84" s="30">
        <v>34410</v>
      </c>
      <c r="T84" s="30">
        <v>32731</v>
      </c>
      <c r="U84" s="30">
        <v>141071</v>
      </c>
      <c r="V84" s="30">
        <v>707602</v>
      </c>
      <c r="W84" s="30">
        <v>369183</v>
      </c>
      <c r="X84" s="30"/>
      <c r="Y84" s="29"/>
      <c r="Z84" s="31">
        <v>369183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5593608</v>
      </c>
      <c r="F5" s="358">
        <f t="shared" si="0"/>
        <v>3981400</v>
      </c>
      <c r="G5" s="358">
        <f t="shared" si="0"/>
        <v>131386</v>
      </c>
      <c r="H5" s="356">
        <f t="shared" si="0"/>
        <v>141135</v>
      </c>
      <c r="I5" s="356">
        <f t="shared" si="0"/>
        <v>98561</v>
      </c>
      <c r="J5" s="358">
        <f t="shared" si="0"/>
        <v>371082</v>
      </c>
      <c r="K5" s="358">
        <f t="shared" si="0"/>
        <v>98062</v>
      </c>
      <c r="L5" s="356">
        <f t="shared" si="0"/>
        <v>583131</v>
      </c>
      <c r="M5" s="356">
        <f t="shared" si="0"/>
        <v>158137</v>
      </c>
      <c r="N5" s="358">
        <f t="shared" si="0"/>
        <v>839330</v>
      </c>
      <c r="O5" s="358">
        <f t="shared" si="0"/>
        <v>224566</v>
      </c>
      <c r="P5" s="356">
        <f t="shared" si="0"/>
        <v>170940</v>
      </c>
      <c r="Q5" s="356">
        <f t="shared" si="0"/>
        <v>77874</v>
      </c>
      <c r="R5" s="358">
        <f t="shared" si="0"/>
        <v>473380</v>
      </c>
      <c r="S5" s="358">
        <f t="shared" si="0"/>
        <v>311486</v>
      </c>
      <c r="T5" s="356">
        <f t="shared" si="0"/>
        <v>402890</v>
      </c>
      <c r="U5" s="356">
        <f t="shared" si="0"/>
        <v>345701</v>
      </c>
      <c r="V5" s="358">
        <f t="shared" si="0"/>
        <v>1060077</v>
      </c>
      <c r="W5" s="358">
        <f t="shared" si="0"/>
        <v>2743869</v>
      </c>
      <c r="X5" s="356">
        <f t="shared" si="0"/>
        <v>3981400</v>
      </c>
      <c r="Y5" s="358">
        <f t="shared" si="0"/>
        <v>-1237531</v>
      </c>
      <c r="Z5" s="359">
        <f>+IF(X5&lt;&gt;0,+(Y5/X5)*100,0)</f>
        <v>-31.08281006681067</v>
      </c>
      <c r="AA5" s="360">
        <f>+AA6+AA8+AA11+AA13+AA15</f>
        <v>3981400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4244138</v>
      </c>
      <c r="F6" s="59">
        <f t="shared" si="1"/>
        <v>2831400</v>
      </c>
      <c r="G6" s="59">
        <f t="shared" si="1"/>
        <v>57273</v>
      </c>
      <c r="H6" s="60">
        <f t="shared" si="1"/>
        <v>83326</v>
      </c>
      <c r="I6" s="60">
        <f t="shared" si="1"/>
        <v>98561</v>
      </c>
      <c r="J6" s="59">
        <f t="shared" si="1"/>
        <v>239160</v>
      </c>
      <c r="K6" s="59">
        <f t="shared" si="1"/>
        <v>-32885</v>
      </c>
      <c r="L6" s="60">
        <f t="shared" si="1"/>
        <v>550788</v>
      </c>
      <c r="M6" s="60">
        <f t="shared" si="1"/>
        <v>81413</v>
      </c>
      <c r="N6" s="59">
        <f t="shared" si="1"/>
        <v>599316</v>
      </c>
      <c r="O6" s="59">
        <f t="shared" si="1"/>
        <v>156561</v>
      </c>
      <c r="P6" s="60">
        <f t="shared" si="1"/>
        <v>97627</v>
      </c>
      <c r="Q6" s="60">
        <f t="shared" si="1"/>
        <v>77874</v>
      </c>
      <c r="R6" s="59">
        <f t="shared" si="1"/>
        <v>332062</v>
      </c>
      <c r="S6" s="59">
        <f t="shared" si="1"/>
        <v>285108</v>
      </c>
      <c r="T6" s="60">
        <f t="shared" si="1"/>
        <v>287802</v>
      </c>
      <c r="U6" s="60">
        <f t="shared" si="1"/>
        <v>292923</v>
      </c>
      <c r="V6" s="59">
        <f t="shared" si="1"/>
        <v>865833</v>
      </c>
      <c r="W6" s="59">
        <f t="shared" si="1"/>
        <v>2036371</v>
      </c>
      <c r="X6" s="60">
        <f t="shared" si="1"/>
        <v>2831400</v>
      </c>
      <c r="Y6" s="59">
        <f t="shared" si="1"/>
        <v>-795029</v>
      </c>
      <c r="Z6" s="61">
        <f>+IF(X6&lt;&gt;0,+(Y6/X6)*100,0)</f>
        <v>-28.07900685173412</v>
      </c>
      <c r="AA6" s="62">
        <f t="shared" si="1"/>
        <v>2831400</v>
      </c>
    </row>
    <row r="7" spans="1:27" ht="13.5">
      <c r="A7" s="291" t="s">
        <v>228</v>
      </c>
      <c r="B7" s="142"/>
      <c r="C7" s="60"/>
      <c r="D7" s="340"/>
      <c r="E7" s="60">
        <v>4244138</v>
      </c>
      <c r="F7" s="59">
        <v>2831400</v>
      </c>
      <c r="G7" s="59">
        <v>57273</v>
      </c>
      <c r="H7" s="60">
        <v>83326</v>
      </c>
      <c r="I7" s="60">
        <v>98561</v>
      </c>
      <c r="J7" s="59">
        <v>239160</v>
      </c>
      <c r="K7" s="59">
        <v>-32885</v>
      </c>
      <c r="L7" s="60">
        <v>550788</v>
      </c>
      <c r="M7" s="60">
        <v>81413</v>
      </c>
      <c r="N7" s="59">
        <v>599316</v>
      </c>
      <c r="O7" s="59">
        <v>156561</v>
      </c>
      <c r="P7" s="60">
        <v>97627</v>
      </c>
      <c r="Q7" s="60">
        <v>77874</v>
      </c>
      <c r="R7" s="59">
        <v>332062</v>
      </c>
      <c r="S7" s="59">
        <v>285108</v>
      </c>
      <c r="T7" s="60">
        <v>287802</v>
      </c>
      <c r="U7" s="60">
        <v>292923</v>
      </c>
      <c r="V7" s="59">
        <v>865833</v>
      </c>
      <c r="W7" s="59">
        <v>2036371</v>
      </c>
      <c r="X7" s="60">
        <v>2831400</v>
      </c>
      <c r="Y7" s="59">
        <v>-795029</v>
      </c>
      <c r="Z7" s="61">
        <v>-28.08</v>
      </c>
      <c r="AA7" s="62">
        <v>2831400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1198578</v>
      </c>
      <c r="F8" s="59">
        <f t="shared" si="2"/>
        <v>1010000</v>
      </c>
      <c r="G8" s="59">
        <f t="shared" si="2"/>
        <v>65095</v>
      </c>
      <c r="H8" s="60">
        <f t="shared" si="2"/>
        <v>421</v>
      </c>
      <c r="I8" s="60">
        <f t="shared" si="2"/>
        <v>0</v>
      </c>
      <c r="J8" s="59">
        <f t="shared" si="2"/>
        <v>65516</v>
      </c>
      <c r="K8" s="59">
        <f t="shared" si="2"/>
        <v>67149</v>
      </c>
      <c r="L8" s="60">
        <f t="shared" si="2"/>
        <v>27843</v>
      </c>
      <c r="M8" s="60">
        <f t="shared" si="2"/>
        <v>76724</v>
      </c>
      <c r="N8" s="59">
        <f t="shared" si="2"/>
        <v>171716</v>
      </c>
      <c r="O8" s="59">
        <f t="shared" si="2"/>
        <v>68005</v>
      </c>
      <c r="P8" s="60">
        <f t="shared" si="2"/>
        <v>42631</v>
      </c>
      <c r="Q8" s="60">
        <f t="shared" si="2"/>
        <v>0</v>
      </c>
      <c r="R8" s="59">
        <f t="shared" si="2"/>
        <v>110636</v>
      </c>
      <c r="S8" s="59">
        <f t="shared" si="2"/>
        <v>26378</v>
      </c>
      <c r="T8" s="60">
        <f t="shared" si="2"/>
        <v>115088</v>
      </c>
      <c r="U8" s="60">
        <f t="shared" si="2"/>
        <v>41458</v>
      </c>
      <c r="V8" s="59">
        <f t="shared" si="2"/>
        <v>182924</v>
      </c>
      <c r="W8" s="59">
        <f t="shared" si="2"/>
        <v>530792</v>
      </c>
      <c r="X8" s="60">
        <f t="shared" si="2"/>
        <v>1010000</v>
      </c>
      <c r="Y8" s="59">
        <f t="shared" si="2"/>
        <v>-479208</v>
      </c>
      <c r="Z8" s="61">
        <f>+IF(X8&lt;&gt;0,+(Y8/X8)*100,0)</f>
        <v>-47.446336633663364</v>
      </c>
      <c r="AA8" s="62">
        <f>SUM(AA9:AA10)</f>
        <v>1010000</v>
      </c>
    </row>
    <row r="9" spans="1:27" ht="13.5">
      <c r="A9" s="291" t="s">
        <v>229</v>
      </c>
      <c r="B9" s="142"/>
      <c r="C9" s="60"/>
      <c r="D9" s="340"/>
      <c r="E9" s="60">
        <v>1063235</v>
      </c>
      <c r="F9" s="59">
        <v>880000</v>
      </c>
      <c r="G9" s="59">
        <v>45263</v>
      </c>
      <c r="H9" s="60"/>
      <c r="I9" s="60"/>
      <c r="J9" s="59">
        <v>45263</v>
      </c>
      <c r="K9" s="59">
        <v>67063</v>
      </c>
      <c r="L9" s="60">
        <v>4000</v>
      </c>
      <c r="M9" s="60">
        <v>76631</v>
      </c>
      <c r="N9" s="59">
        <v>147694</v>
      </c>
      <c r="O9" s="59">
        <v>67865</v>
      </c>
      <c r="P9" s="60">
        <v>42631</v>
      </c>
      <c r="Q9" s="60"/>
      <c r="R9" s="59">
        <v>110496</v>
      </c>
      <c r="S9" s="59">
        <v>26006</v>
      </c>
      <c r="T9" s="60">
        <v>88839</v>
      </c>
      <c r="U9" s="60">
        <v>41458</v>
      </c>
      <c r="V9" s="59">
        <v>156303</v>
      </c>
      <c r="W9" s="59">
        <v>459756</v>
      </c>
      <c r="X9" s="60">
        <v>880000</v>
      </c>
      <c r="Y9" s="59">
        <v>-420244</v>
      </c>
      <c r="Z9" s="61">
        <v>-47.76</v>
      </c>
      <c r="AA9" s="62">
        <v>880000</v>
      </c>
    </row>
    <row r="10" spans="1:27" ht="13.5">
      <c r="A10" s="291" t="s">
        <v>230</v>
      </c>
      <c r="B10" s="142"/>
      <c r="C10" s="60"/>
      <c r="D10" s="340"/>
      <c r="E10" s="60">
        <v>135343</v>
      </c>
      <c r="F10" s="59">
        <v>130000</v>
      </c>
      <c r="G10" s="59">
        <v>19832</v>
      </c>
      <c r="H10" s="60">
        <v>421</v>
      </c>
      <c r="I10" s="60"/>
      <c r="J10" s="59">
        <v>20253</v>
      </c>
      <c r="K10" s="59">
        <v>86</v>
      </c>
      <c r="L10" s="60">
        <v>23843</v>
      </c>
      <c r="M10" s="60">
        <v>93</v>
      </c>
      <c r="N10" s="59">
        <v>24022</v>
      </c>
      <c r="O10" s="59">
        <v>140</v>
      </c>
      <c r="P10" s="60"/>
      <c r="Q10" s="60"/>
      <c r="R10" s="59">
        <v>140</v>
      </c>
      <c r="S10" s="59">
        <v>372</v>
      </c>
      <c r="T10" s="60">
        <v>26249</v>
      </c>
      <c r="U10" s="60"/>
      <c r="V10" s="59">
        <v>26621</v>
      </c>
      <c r="W10" s="59">
        <v>71036</v>
      </c>
      <c r="X10" s="60">
        <v>130000</v>
      </c>
      <c r="Y10" s="59">
        <v>-58964</v>
      </c>
      <c r="Z10" s="61">
        <v>-45.36</v>
      </c>
      <c r="AA10" s="62">
        <v>130000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8927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>
        <v>8927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1162</v>
      </c>
      <c r="F13" s="342">
        <f t="shared" si="4"/>
        <v>0</v>
      </c>
      <c r="G13" s="342">
        <f t="shared" si="4"/>
        <v>0</v>
      </c>
      <c r="H13" s="275">
        <f t="shared" si="4"/>
        <v>34188</v>
      </c>
      <c r="I13" s="275">
        <f t="shared" si="4"/>
        <v>0</v>
      </c>
      <c r="J13" s="342">
        <f t="shared" si="4"/>
        <v>34188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34188</v>
      </c>
      <c r="X13" s="275">
        <f t="shared" si="4"/>
        <v>0</v>
      </c>
      <c r="Y13" s="342">
        <f t="shared" si="4"/>
        <v>34188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>
        <v>1162</v>
      </c>
      <c r="F14" s="59"/>
      <c r="G14" s="59"/>
      <c r="H14" s="60">
        <v>34188</v>
      </c>
      <c r="I14" s="60"/>
      <c r="J14" s="59">
        <v>34188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34188</v>
      </c>
      <c r="X14" s="60"/>
      <c r="Y14" s="59">
        <v>34188</v>
      </c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140803</v>
      </c>
      <c r="F15" s="59">
        <f t="shared" si="5"/>
        <v>140000</v>
      </c>
      <c r="G15" s="59">
        <f t="shared" si="5"/>
        <v>9018</v>
      </c>
      <c r="H15" s="60">
        <f t="shared" si="5"/>
        <v>23200</v>
      </c>
      <c r="I15" s="60">
        <f t="shared" si="5"/>
        <v>0</v>
      </c>
      <c r="J15" s="59">
        <f t="shared" si="5"/>
        <v>32218</v>
      </c>
      <c r="K15" s="59">
        <f t="shared" si="5"/>
        <v>63798</v>
      </c>
      <c r="L15" s="60">
        <f t="shared" si="5"/>
        <v>4500</v>
      </c>
      <c r="M15" s="60">
        <f t="shared" si="5"/>
        <v>0</v>
      </c>
      <c r="N15" s="59">
        <f t="shared" si="5"/>
        <v>68298</v>
      </c>
      <c r="O15" s="59">
        <f t="shared" si="5"/>
        <v>0</v>
      </c>
      <c r="P15" s="60">
        <f t="shared" si="5"/>
        <v>30682</v>
      </c>
      <c r="Q15" s="60">
        <f t="shared" si="5"/>
        <v>0</v>
      </c>
      <c r="R15" s="59">
        <f t="shared" si="5"/>
        <v>30682</v>
      </c>
      <c r="S15" s="59">
        <f t="shared" si="5"/>
        <v>0</v>
      </c>
      <c r="T15" s="60">
        <f t="shared" si="5"/>
        <v>0</v>
      </c>
      <c r="U15" s="60">
        <f t="shared" si="5"/>
        <v>11320</v>
      </c>
      <c r="V15" s="59">
        <f t="shared" si="5"/>
        <v>11320</v>
      </c>
      <c r="W15" s="59">
        <f t="shared" si="5"/>
        <v>142518</v>
      </c>
      <c r="X15" s="60">
        <f t="shared" si="5"/>
        <v>140000</v>
      </c>
      <c r="Y15" s="59">
        <f t="shared" si="5"/>
        <v>2518</v>
      </c>
      <c r="Z15" s="61">
        <f>+IF(X15&lt;&gt;0,+(Y15/X15)*100,0)</f>
        <v>1.7985714285714285</v>
      </c>
      <c r="AA15" s="62">
        <f>SUM(AA16:AA20)</f>
        <v>140000</v>
      </c>
    </row>
    <row r="16" spans="1:27" ht="13.5">
      <c r="A16" s="291" t="s">
        <v>233</v>
      </c>
      <c r="B16" s="300"/>
      <c r="C16" s="60"/>
      <c r="D16" s="340"/>
      <c r="E16" s="60">
        <v>140803</v>
      </c>
      <c r="F16" s="59">
        <v>140000</v>
      </c>
      <c r="G16" s="59">
        <v>9018</v>
      </c>
      <c r="H16" s="60">
        <v>23200</v>
      </c>
      <c r="I16" s="60"/>
      <c r="J16" s="59">
        <v>32218</v>
      </c>
      <c r="K16" s="59">
        <v>63798</v>
      </c>
      <c r="L16" s="60">
        <v>4500</v>
      </c>
      <c r="M16" s="60"/>
      <c r="N16" s="59">
        <v>68298</v>
      </c>
      <c r="O16" s="59"/>
      <c r="P16" s="60">
        <v>6160</v>
      </c>
      <c r="Q16" s="60"/>
      <c r="R16" s="59">
        <v>6160</v>
      </c>
      <c r="S16" s="59"/>
      <c r="T16" s="60"/>
      <c r="U16" s="60">
        <v>11320</v>
      </c>
      <c r="V16" s="59">
        <v>11320</v>
      </c>
      <c r="W16" s="59">
        <v>117996</v>
      </c>
      <c r="X16" s="60">
        <v>140000</v>
      </c>
      <c r="Y16" s="59">
        <v>-22004</v>
      </c>
      <c r="Z16" s="61">
        <v>-15.72</v>
      </c>
      <c r="AA16" s="62">
        <v>140000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>
        <v>24522</v>
      </c>
      <c r="Q20" s="60"/>
      <c r="R20" s="59">
        <v>24522</v>
      </c>
      <c r="S20" s="59"/>
      <c r="T20" s="60"/>
      <c r="U20" s="60"/>
      <c r="V20" s="59"/>
      <c r="W20" s="59">
        <v>24522</v>
      </c>
      <c r="X20" s="60"/>
      <c r="Y20" s="59">
        <v>24522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20245</v>
      </c>
      <c r="F22" s="345">
        <f t="shared" si="6"/>
        <v>15000</v>
      </c>
      <c r="G22" s="345">
        <f t="shared" si="6"/>
        <v>0</v>
      </c>
      <c r="H22" s="343">
        <f t="shared" si="6"/>
        <v>0</v>
      </c>
      <c r="I22" s="343">
        <f t="shared" si="6"/>
        <v>864</v>
      </c>
      <c r="J22" s="345">
        <f t="shared" si="6"/>
        <v>864</v>
      </c>
      <c r="K22" s="345">
        <f t="shared" si="6"/>
        <v>3895</v>
      </c>
      <c r="L22" s="343">
        <f t="shared" si="6"/>
        <v>1325</v>
      </c>
      <c r="M22" s="343">
        <f t="shared" si="6"/>
        <v>2642</v>
      </c>
      <c r="N22" s="345">
        <f t="shared" si="6"/>
        <v>7862</v>
      </c>
      <c r="O22" s="345">
        <f t="shared" si="6"/>
        <v>421</v>
      </c>
      <c r="P22" s="343">
        <f t="shared" si="6"/>
        <v>3870</v>
      </c>
      <c r="Q22" s="343">
        <f t="shared" si="6"/>
        <v>3947</v>
      </c>
      <c r="R22" s="345">
        <f t="shared" si="6"/>
        <v>8238</v>
      </c>
      <c r="S22" s="345">
        <f t="shared" si="6"/>
        <v>0</v>
      </c>
      <c r="T22" s="343">
        <f t="shared" si="6"/>
        <v>5943</v>
      </c>
      <c r="U22" s="343">
        <f t="shared" si="6"/>
        <v>12626</v>
      </c>
      <c r="V22" s="345">
        <f t="shared" si="6"/>
        <v>18569</v>
      </c>
      <c r="W22" s="345">
        <f t="shared" si="6"/>
        <v>35533</v>
      </c>
      <c r="X22" s="343">
        <f t="shared" si="6"/>
        <v>15000</v>
      </c>
      <c r="Y22" s="345">
        <f t="shared" si="6"/>
        <v>20533</v>
      </c>
      <c r="Z22" s="336">
        <f>+IF(X22&lt;&gt;0,+(Y22/X22)*100,0)</f>
        <v>136.88666666666666</v>
      </c>
      <c r="AA22" s="350">
        <f>SUM(AA23:AA32)</f>
        <v>15000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>
        <v>224</v>
      </c>
      <c r="L23" s="60">
        <v>1325</v>
      </c>
      <c r="M23" s="60">
        <v>2642</v>
      </c>
      <c r="N23" s="59">
        <v>4191</v>
      </c>
      <c r="O23" s="59"/>
      <c r="P23" s="60">
        <v>701</v>
      </c>
      <c r="Q23" s="60"/>
      <c r="R23" s="59">
        <v>701</v>
      </c>
      <c r="S23" s="59"/>
      <c r="T23" s="60"/>
      <c r="U23" s="60">
        <v>743</v>
      </c>
      <c r="V23" s="59">
        <v>743</v>
      </c>
      <c r="W23" s="59">
        <v>5635</v>
      </c>
      <c r="X23" s="60"/>
      <c r="Y23" s="59">
        <v>5635</v>
      </c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>
        <v>3200</v>
      </c>
      <c r="L24" s="60"/>
      <c r="M24" s="60"/>
      <c r="N24" s="59">
        <v>3200</v>
      </c>
      <c r="O24" s="59"/>
      <c r="P24" s="60"/>
      <c r="Q24" s="60"/>
      <c r="R24" s="59"/>
      <c r="S24" s="59"/>
      <c r="T24" s="60"/>
      <c r="U24" s="60">
        <v>2105</v>
      </c>
      <c r="V24" s="59">
        <v>2105</v>
      </c>
      <c r="W24" s="59">
        <v>5305</v>
      </c>
      <c r="X24" s="60"/>
      <c r="Y24" s="59">
        <v>5305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>
        <v>15000</v>
      </c>
      <c r="G27" s="59"/>
      <c r="H27" s="60"/>
      <c r="I27" s="60">
        <v>864</v>
      </c>
      <c r="J27" s="59">
        <v>864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864</v>
      </c>
      <c r="X27" s="60">
        <v>15000</v>
      </c>
      <c r="Y27" s="59">
        <v>-14136</v>
      </c>
      <c r="Z27" s="61">
        <v>-94.24</v>
      </c>
      <c r="AA27" s="62">
        <v>15000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>
        <v>4943</v>
      </c>
      <c r="U28" s="275">
        <v>9778</v>
      </c>
      <c r="V28" s="342">
        <v>14721</v>
      </c>
      <c r="W28" s="342">
        <v>14721</v>
      </c>
      <c r="X28" s="275"/>
      <c r="Y28" s="342">
        <v>14721</v>
      </c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20245</v>
      </c>
      <c r="F32" s="59"/>
      <c r="G32" s="59"/>
      <c r="H32" s="60"/>
      <c r="I32" s="60"/>
      <c r="J32" s="59"/>
      <c r="K32" s="59">
        <v>471</v>
      </c>
      <c r="L32" s="60"/>
      <c r="M32" s="60"/>
      <c r="N32" s="59">
        <v>471</v>
      </c>
      <c r="O32" s="59">
        <v>421</v>
      </c>
      <c r="P32" s="60">
        <v>3169</v>
      </c>
      <c r="Q32" s="60">
        <v>3947</v>
      </c>
      <c r="R32" s="59">
        <v>7537</v>
      </c>
      <c r="S32" s="59"/>
      <c r="T32" s="60">
        <v>1000</v>
      </c>
      <c r="U32" s="60"/>
      <c r="V32" s="59">
        <v>1000</v>
      </c>
      <c r="W32" s="59">
        <v>9008</v>
      </c>
      <c r="X32" s="60"/>
      <c r="Y32" s="59">
        <v>9008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1733506</v>
      </c>
      <c r="F40" s="345">
        <f t="shared" si="9"/>
        <v>1795550</v>
      </c>
      <c r="G40" s="345">
        <f t="shared" si="9"/>
        <v>62867</v>
      </c>
      <c r="H40" s="343">
        <f t="shared" si="9"/>
        <v>63463</v>
      </c>
      <c r="I40" s="343">
        <f t="shared" si="9"/>
        <v>91039</v>
      </c>
      <c r="J40" s="345">
        <f t="shared" si="9"/>
        <v>217369</v>
      </c>
      <c r="K40" s="345">
        <f t="shared" si="9"/>
        <v>687111</v>
      </c>
      <c r="L40" s="343">
        <f t="shared" si="9"/>
        <v>211264</v>
      </c>
      <c r="M40" s="343">
        <f t="shared" si="9"/>
        <v>75582</v>
      </c>
      <c r="N40" s="345">
        <f t="shared" si="9"/>
        <v>973957</v>
      </c>
      <c r="O40" s="345">
        <f t="shared" si="9"/>
        <v>180025</v>
      </c>
      <c r="P40" s="343">
        <f t="shared" si="9"/>
        <v>139529</v>
      </c>
      <c r="Q40" s="343">
        <f t="shared" si="9"/>
        <v>76740</v>
      </c>
      <c r="R40" s="345">
        <f t="shared" si="9"/>
        <v>396294</v>
      </c>
      <c r="S40" s="345">
        <f t="shared" si="9"/>
        <v>212916</v>
      </c>
      <c r="T40" s="343">
        <f t="shared" si="9"/>
        <v>122864</v>
      </c>
      <c r="U40" s="343">
        <f t="shared" si="9"/>
        <v>122927</v>
      </c>
      <c r="V40" s="345">
        <f t="shared" si="9"/>
        <v>458707</v>
      </c>
      <c r="W40" s="345">
        <f t="shared" si="9"/>
        <v>2046327</v>
      </c>
      <c r="X40" s="343">
        <f t="shared" si="9"/>
        <v>1795550</v>
      </c>
      <c r="Y40" s="345">
        <f t="shared" si="9"/>
        <v>250777</v>
      </c>
      <c r="Z40" s="336">
        <f>+IF(X40&lt;&gt;0,+(Y40/X40)*100,0)</f>
        <v>13.966584055024923</v>
      </c>
      <c r="AA40" s="350">
        <f>SUM(AA41:AA49)</f>
        <v>1795550</v>
      </c>
    </row>
    <row r="41" spans="1:27" ht="13.5">
      <c r="A41" s="361" t="s">
        <v>247</v>
      </c>
      <c r="B41" s="142"/>
      <c r="C41" s="362"/>
      <c r="D41" s="363"/>
      <c r="E41" s="362">
        <v>594674</v>
      </c>
      <c r="F41" s="364">
        <v>975300</v>
      </c>
      <c r="G41" s="364">
        <v>41240</v>
      </c>
      <c r="H41" s="362">
        <v>20057</v>
      </c>
      <c r="I41" s="362">
        <v>53282</v>
      </c>
      <c r="J41" s="364">
        <v>114579</v>
      </c>
      <c r="K41" s="364">
        <v>24016</v>
      </c>
      <c r="L41" s="362">
        <v>151919</v>
      </c>
      <c r="M41" s="362">
        <v>21855</v>
      </c>
      <c r="N41" s="364">
        <v>197790</v>
      </c>
      <c r="O41" s="364">
        <v>146579</v>
      </c>
      <c r="P41" s="362">
        <v>60463</v>
      </c>
      <c r="Q41" s="362">
        <v>39935</v>
      </c>
      <c r="R41" s="364">
        <v>246977</v>
      </c>
      <c r="S41" s="364">
        <v>158229</v>
      </c>
      <c r="T41" s="362">
        <v>55312</v>
      </c>
      <c r="U41" s="362">
        <v>57488</v>
      </c>
      <c r="V41" s="364">
        <v>271029</v>
      </c>
      <c r="W41" s="364">
        <v>830375</v>
      </c>
      <c r="X41" s="362">
        <v>975300</v>
      </c>
      <c r="Y41" s="364">
        <v>-144925</v>
      </c>
      <c r="Z41" s="365">
        <v>-14.86</v>
      </c>
      <c r="AA41" s="366">
        <v>975300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125948</v>
      </c>
      <c r="F43" s="370">
        <v>115570</v>
      </c>
      <c r="G43" s="370">
        <v>1224</v>
      </c>
      <c r="H43" s="305">
        <v>-1040</v>
      </c>
      <c r="I43" s="305">
        <v>3848</v>
      </c>
      <c r="J43" s="370">
        <v>4032</v>
      </c>
      <c r="K43" s="370">
        <v>23213</v>
      </c>
      <c r="L43" s="305">
        <v>2484</v>
      </c>
      <c r="M43" s="305">
        <v>7529</v>
      </c>
      <c r="N43" s="370">
        <v>33226</v>
      </c>
      <c r="O43" s="370">
        <v>1294</v>
      </c>
      <c r="P43" s="305">
        <v>5764</v>
      </c>
      <c r="Q43" s="305">
        <v>5839</v>
      </c>
      <c r="R43" s="370">
        <v>12897</v>
      </c>
      <c r="S43" s="370">
        <v>19656</v>
      </c>
      <c r="T43" s="305">
        <v>5769</v>
      </c>
      <c r="U43" s="305">
        <v>11390</v>
      </c>
      <c r="V43" s="370">
        <v>36815</v>
      </c>
      <c r="W43" s="370">
        <v>86970</v>
      </c>
      <c r="X43" s="305">
        <v>115570</v>
      </c>
      <c r="Y43" s="370">
        <v>-28600</v>
      </c>
      <c r="Z43" s="371">
        <v>-24.75</v>
      </c>
      <c r="AA43" s="303">
        <v>115570</v>
      </c>
    </row>
    <row r="44" spans="1:27" ht="13.5">
      <c r="A44" s="361" t="s">
        <v>250</v>
      </c>
      <c r="B44" s="136"/>
      <c r="C44" s="60"/>
      <c r="D44" s="368"/>
      <c r="E44" s="54">
        <v>97960</v>
      </c>
      <c r="F44" s="53">
        <v>103200</v>
      </c>
      <c r="G44" s="53">
        <v>877</v>
      </c>
      <c r="H44" s="54">
        <v>6782</v>
      </c>
      <c r="I44" s="54">
        <v>2475</v>
      </c>
      <c r="J44" s="53">
        <v>10134</v>
      </c>
      <c r="K44" s="53">
        <v>25627</v>
      </c>
      <c r="L44" s="54">
        <v>8587</v>
      </c>
      <c r="M44" s="54">
        <v>8539</v>
      </c>
      <c r="N44" s="53">
        <v>42753</v>
      </c>
      <c r="O44" s="53">
        <v>7823</v>
      </c>
      <c r="P44" s="54">
        <v>9527</v>
      </c>
      <c r="Q44" s="54">
        <v>7241</v>
      </c>
      <c r="R44" s="53">
        <v>24591</v>
      </c>
      <c r="S44" s="53">
        <v>7240</v>
      </c>
      <c r="T44" s="54">
        <v>6723</v>
      </c>
      <c r="U44" s="54">
        <v>27097</v>
      </c>
      <c r="V44" s="53">
        <v>41060</v>
      </c>
      <c r="W44" s="53">
        <v>118538</v>
      </c>
      <c r="X44" s="54">
        <v>103200</v>
      </c>
      <c r="Y44" s="53">
        <v>15338</v>
      </c>
      <c r="Z44" s="94">
        <v>14.86</v>
      </c>
      <c r="AA44" s="95">
        <v>103200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914924</v>
      </c>
      <c r="F47" s="53">
        <v>601480</v>
      </c>
      <c r="G47" s="53">
        <v>657</v>
      </c>
      <c r="H47" s="54"/>
      <c r="I47" s="54"/>
      <c r="J47" s="53">
        <v>657</v>
      </c>
      <c r="K47" s="53"/>
      <c r="L47" s="54"/>
      <c r="M47" s="54">
        <v>2456</v>
      </c>
      <c r="N47" s="53">
        <v>2456</v>
      </c>
      <c r="O47" s="53">
        <v>3465</v>
      </c>
      <c r="P47" s="54">
        <v>924</v>
      </c>
      <c r="Q47" s="54">
        <v>21971</v>
      </c>
      <c r="R47" s="53">
        <v>26360</v>
      </c>
      <c r="S47" s="53"/>
      <c r="T47" s="54">
        <v>1274</v>
      </c>
      <c r="U47" s="54"/>
      <c r="V47" s="53">
        <v>1274</v>
      </c>
      <c r="W47" s="53">
        <v>30747</v>
      </c>
      <c r="X47" s="54">
        <v>601480</v>
      </c>
      <c r="Y47" s="53">
        <v>-570733</v>
      </c>
      <c r="Z47" s="94">
        <v>-94.89</v>
      </c>
      <c r="AA47" s="95">
        <v>601480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>
        <v>18869</v>
      </c>
      <c r="H48" s="54">
        <v>36335</v>
      </c>
      <c r="I48" s="54">
        <v>31434</v>
      </c>
      <c r="J48" s="53">
        <v>86638</v>
      </c>
      <c r="K48" s="53">
        <v>1574</v>
      </c>
      <c r="L48" s="54">
        <v>36407</v>
      </c>
      <c r="M48" s="54">
        <v>24999</v>
      </c>
      <c r="N48" s="53">
        <v>62980</v>
      </c>
      <c r="O48" s="53">
        <v>17931</v>
      </c>
      <c r="P48" s="54">
        <v>41561</v>
      </c>
      <c r="Q48" s="54"/>
      <c r="R48" s="53">
        <v>59492</v>
      </c>
      <c r="S48" s="53">
        <v>27791</v>
      </c>
      <c r="T48" s="54">
        <v>45786</v>
      </c>
      <c r="U48" s="54">
        <v>21229</v>
      </c>
      <c r="V48" s="53">
        <v>94806</v>
      </c>
      <c r="W48" s="53">
        <v>303916</v>
      </c>
      <c r="X48" s="54"/>
      <c r="Y48" s="53">
        <v>303916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>
        <v>1329</v>
      </c>
      <c r="I49" s="54"/>
      <c r="J49" s="53">
        <v>1329</v>
      </c>
      <c r="K49" s="53">
        <v>612681</v>
      </c>
      <c r="L49" s="54">
        <v>11867</v>
      </c>
      <c r="M49" s="54">
        <v>10204</v>
      </c>
      <c r="N49" s="53">
        <v>634752</v>
      </c>
      <c r="O49" s="53">
        <v>2933</v>
      </c>
      <c r="P49" s="54">
        <v>21290</v>
      </c>
      <c r="Q49" s="54">
        <v>1754</v>
      </c>
      <c r="R49" s="53">
        <v>25977</v>
      </c>
      <c r="S49" s="53"/>
      <c r="T49" s="54">
        <v>8000</v>
      </c>
      <c r="U49" s="54">
        <v>5723</v>
      </c>
      <c r="V49" s="53">
        <v>13723</v>
      </c>
      <c r="W49" s="53">
        <v>675781</v>
      </c>
      <c r="X49" s="54"/>
      <c r="Y49" s="53">
        <v>675781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7347359</v>
      </c>
      <c r="F60" s="264">
        <f t="shared" si="14"/>
        <v>5791950</v>
      </c>
      <c r="G60" s="264">
        <f t="shared" si="14"/>
        <v>194253</v>
      </c>
      <c r="H60" s="219">
        <f t="shared" si="14"/>
        <v>204598</v>
      </c>
      <c r="I60" s="219">
        <f t="shared" si="14"/>
        <v>190464</v>
      </c>
      <c r="J60" s="264">
        <f t="shared" si="14"/>
        <v>589315</v>
      </c>
      <c r="K60" s="264">
        <f t="shared" si="14"/>
        <v>789068</v>
      </c>
      <c r="L60" s="219">
        <f t="shared" si="14"/>
        <v>795720</v>
      </c>
      <c r="M60" s="219">
        <f t="shared" si="14"/>
        <v>236361</v>
      </c>
      <c r="N60" s="264">
        <f t="shared" si="14"/>
        <v>1821149</v>
      </c>
      <c r="O60" s="264">
        <f t="shared" si="14"/>
        <v>405012</v>
      </c>
      <c r="P60" s="219">
        <f t="shared" si="14"/>
        <v>314339</v>
      </c>
      <c r="Q60" s="219">
        <f t="shared" si="14"/>
        <v>158561</v>
      </c>
      <c r="R60" s="264">
        <f t="shared" si="14"/>
        <v>877912</v>
      </c>
      <c r="S60" s="264">
        <f t="shared" si="14"/>
        <v>524402</v>
      </c>
      <c r="T60" s="219">
        <f t="shared" si="14"/>
        <v>531697</v>
      </c>
      <c r="U60" s="219">
        <f t="shared" si="14"/>
        <v>481254</v>
      </c>
      <c r="V60" s="264">
        <f t="shared" si="14"/>
        <v>1537353</v>
      </c>
      <c r="W60" s="264">
        <f t="shared" si="14"/>
        <v>4825729</v>
      </c>
      <c r="X60" s="219">
        <f t="shared" si="14"/>
        <v>5791950</v>
      </c>
      <c r="Y60" s="264">
        <f t="shared" si="14"/>
        <v>-966221</v>
      </c>
      <c r="Z60" s="337">
        <f>+IF(X60&lt;&gt;0,+(Y60/X60)*100,0)</f>
        <v>-16.68213641347042</v>
      </c>
      <c r="AA60" s="232">
        <f>+AA57+AA54+AA51+AA40+AA37+AA34+AA22+AA5</f>
        <v>5791950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42971924</v>
      </c>
      <c r="D5" s="153">
        <f>SUM(D6:D8)</f>
        <v>0</v>
      </c>
      <c r="E5" s="154">
        <f t="shared" si="0"/>
        <v>51379129</v>
      </c>
      <c r="F5" s="100">
        <f t="shared" si="0"/>
        <v>46529120</v>
      </c>
      <c r="G5" s="100">
        <f t="shared" si="0"/>
        <v>20421482</v>
      </c>
      <c r="H5" s="100">
        <f t="shared" si="0"/>
        <v>1162884</v>
      </c>
      <c r="I5" s="100">
        <f t="shared" si="0"/>
        <v>467852</v>
      </c>
      <c r="J5" s="100">
        <f t="shared" si="0"/>
        <v>22052218</v>
      </c>
      <c r="K5" s="100">
        <f t="shared" si="0"/>
        <v>803974</v>
      </c>
      <c r="L5" s="100">
        <f t="shared" si="0"/>
        <v>8731340</v>
      </c>
      <c r="M5" s="100">
        <f t="shared" si="0"/>
        <v>297985</v>
      </c>
      <c r="N5" s="100">
        <f t="shared" si="0"/>
        <v>9833299</v>
      </c>
      <c r="O5" s="100">
        <f t="shared" si="0"/>
        <v>439163</v>
      </c>
      <c r="P5" s="100">
        <f t="shared" si="0"/>
        <v>672858</v>
      </c>
      <c r="Q5" s="100">
        <f t="shared" si="0"/>
        <v>6433119</v>
      </c>
      <c r="R5" s="100">
        <f t="shared" si="0"/>
        <v>7545140</v>
      </c>
      <c r="S5" s="100">
        <f t="shared" si="0"/>
        <v>926668</v>
      </c>
      <c r="T5" s="100">
        <f t="shared" si="0"/>
        <v>750592</v>
      </c>
      <c r="U5" s="100">
        <f t="shared" si="0"/>
        <v>1809815</v>
      </c>
      <c r="V5" s="100">
        <f t="shared" si="0"/>
        <v>3487075</v>
      </c>
      <c r="W5" s="100">
        <f t="shared" si="0"/>
        <v>42917732</v>
      </c>
      <c r="X5" s="100">
        <f t="shared" si="0"/>
        <v>46529120</v>
      </c>
      <c r="Y5" s="100">
        <f t="shared" si="0"/>
        <v>-3611388</v>
      </c>
      <c r="Z5" s="137">
        <f>+IF(X5&lt;&gt;0,+(Y5/X5)*100,0)</f>
        <v>-7.761565230548095</v>
      </c>
      <c r="AA5" s="153">
        <f>SUM(AA6:AA8)</f>
        <v>46529120</v>
      </c>
    </row>
    <row r="6" spans="1:27" ht="13.5">
      <c r="A6" s="138" t="s">
        <v>75</v>
      </c>
      <c r="B6" s="136"/>
      <c r="C6" s="155">
        <v>135447</v>
      </c>
      <c r="D6" s="155"/>
      <c r="E6" s="156">
        <v>2148000</v>
      </c>
      <c r="F6" s="60">
        <v>2133000</v>
      </c>
      <c r="G6" s="60"/>
      <c r="H6" s="60"/>
      <c r="I6" s="60"/>
      <c r="J6" s="60"/>
      <c r="K6" s="60">
        <v>30000</v>
      </c>
      <c r="L6" s="60">
        <v>36500</v>
      </c>
      <c r="M6" s="60"/>
      <c r="N6" s="60">
        <v>66500</v>
      </c>
      <c r="O6" s="60"/>
      <c r="P6" s="60">
        <v>22500</v>
      </c>
      <c r="Q6" s="60">
        <v>7500</v>
      </c>
      <c r="R6" s="60">
        <v>30000</v>
      </c>
      <c r="S6" s="60">
        <v>7500</v>
      </c>
      <c r="T6" s="60">
        <v>7500</v>
      </c>
      <c r="U6" s="60">
        <v>1883000</v>
      </c>
      <c r="V6" s="60">
        <v>1898000</v>
      </c>
      <c r="W6" s="60">
        <v>1994500</v>
      </c>
      <c r="X6" s="60">
        <v>2133000</v>
      </c>
      <c r="Y6" s="60">
        <v>-138500</v>
      </c>
      <c r="Z6" s="140">
        <v>-6.49</v>
      </c>
      <c r="AA6" s="155">
        <v>2133000</v>
      </c>
    </row>
    <row r="7" spans="1:27" ht="13.5">
      <c r="A7" s="138" t="s">
        <v>76</v>
      </c>
      <c r="B7" s="136"/>
      <c r="C7" s="157">
        <v>40062438</v>
      </c>
      <c r="D7" s="157"/>
      <c r="E7" s="158">
        <v>47448481</v>
      </c>
      <c r="F7" s="159">
        <v>42027820</v>
      </c>
      <c r="G7" s="159">
        <v>20265012</v>
      </c>
      <c r="H7" s="159">
        <v>944997</v>
      </c>
      <c r="I7" s="159">
        <v>340816</v>
      </c>
      <c r="J7" s="159">
        <v>21550825</v>
      </c>
      <c r="K7" s="159">
        <v>650984</v>
      </c>
      <c r="L7" s="159">
        <v>8459426</v>
      </c>
      <c r="M7" s="159">
        <v>160834</v>
      </c>
      <c r="N7" s="159">
        <v>9271244</v>
      </c>
      <c r="O7" s="159">
        <v>320420</v>
      </c>
      <c r="P7" s="159">
        <v>470709</v>
      </c>
      <c r="Q7" s="159">
        <v>6287709</v>
      </c>
      <c r="R7" s="159">
        <v>7078838</v>
      </c>
      <c r="S7" s="159">
        <v>782308</v>
      </c>
      <c r="T7" s="159">
        <v>556610</v>
      </c>
      <c r="U7" s="159">
        <v>-222554</v>
      </c>
      <c r="V7" s="159">
        <v>1116364</v>
      </c>
      <c r="W7" s="159">
        <v>39017271</v>
      </c>
      <c r="X7" s="159">
        <v>42027820</v>
      </c>
      <c r="Y7" s="159">
        <v>-3010549</v>
      </c>
      <c r="Z7" s="141">
        <v>-7.16</v>
      </c>
      <c r="AA7" s="157">
        <v>42027820</v>
      </c>
    </row>
    <row r="8" spans="1:27" ht="13.5">
      <c r="A8" s="138" t="s">
        <v>77</v>
      </c>
      <c r="B8" s="136"/>
      <c r="C8" s="155">
        <v>2774039</v>
      </c>
      <c r="D8" s="155"/>
      <c r="E8" s="156">
        <v>1782648</v>
      </c>
      <c r="F8" s="60">
        <v>2368300</v>
      </c>
      <c r="G8" s="60">
        <v>156470</v>
      </c>
      <c r="H8" s="60">
        <v>217887</v>
      </c>
      <c r="I8" s="60">
        <v>127036</v>
      </c>
      <c r="J8" s="60">
        <v>501393</v>
      </c>
      <c r="K8" s="60">
        <v>122990</v>
      </c>
      <c r="L8" s="60">
        <v>235414</v>
      </c>
      <c r="M8" s="60">
        <v>137151</v>
      </c>
      <c r="N8" s="60">
        <v>495555</v>
      </c>
      <c r="O8" s="60">
        <v>118743</v>
      </c>
      <c r="P8" s="60">
        <v>179649</v>
      </c>
      <c r="Q8" s="60">
        <v>137910</v>
      </c>
      <c r="R8" s="60">
        <v>436302</v>
      </c>
      <c r="S8" s="60">
        <v>136860</v>
      </c>
      <c r="T8" s="60">
        <v>186482</v>
      </c>
      <c r="U8" s="60">
        <v>149369</v>
      </c>
      <c r="V8" s="60">
        <v>472711</v>
      </c>
      <c r="W8" s="60">
        <v>1905961</v>
      </c>
      <c r="X8" s="60">
        <v>2368300</v>
      </c>
      <c r="Y8" s="60">
        <v>-462339</v>
      </c>
      <c r="Z8" s="140">
        <v>-19.52</v>
      </c>
      <c r="AA8" s="155">
        <v>2368300</v>
      </c>
    </row>
    <row r="9" spans="1:27" ht="13.5">
      <c r="A9" s="135" t="s">
        <v>78</v>
      </c>
      <c r="B9" s="136"/>
      <c r="C9" s="153">
        <f aca="true" t="shared" si="1" ref="C9:Y9">SUM(C10:C14)</f>
        <v>6825525</v>
      </c>
      <c r="D9" s="153">
        <f>SUM(D10:D14)</f>
        <v>0</v>
      </c>
      <c r="E9" s="154">
        <f t="shared" si="1"/>
        <v>5551030</v>
      </c>
      <c r="F9" s="100">
        <f t="shared" si="1"/>
        <v>6430330</v>
      </c>
      <c r="G9" s="100">
        <f t="shared" si="1"/>
        <v>409455</v>
      </c>
      <c r="H9" s="100">
        <f t="shared" si="1"/>
        <v>553431</v>
      </c>
      <c r="I9" s="100">
        <f t="shared" si="1"/>
        <v>380304</v>
      </c>
      <c r="J9" s="100">
        <f t="shared" si="1"/>
        <v>1343190</v>
      </c>
      <c r="K9" s="100">
        <f t="shared" si="1"/>
        <v>361065</v>
      </c>
      <c r="L9" s="100">
        <f t="shared" si="1"/>
        <v>394269</v>
      </c>
      <c r="M9" s="100">
        <f t="shared" si="1"/>
        <v>483625</v>
      </c>
      <c r="N9" s="100">
        <f t="shared" si="1"/>
        <v>1238959</v>
      </c>
      <c r="O9" s="100">
        <f t="shared" si="1"/>
        <v>115448</v>
      </c>
      <c r="P9" s="100">
        <f t="shared" si="1"/>
        <v>555471</v>
      </c>
      <c r="Q9" s="100">
        <f t="shared" si="1"/>
        <v>498535</v>
      </c>
      <c r="R9" s="100">
        <f t="shared" si="1"/>
        <v>1169454</v>
      </c>
      <c r="S9" s="100">
        <f t="shared" si="1"/>
        <v>346845</v>
      </c>
      <c r="T9" s="100">
        <f t="shared" si="1"/>
        <v>308486</v>
      </c>
      <c r="U9" s="100">
        <f t="shared" si="1"/>
        <v>1000994</v>
      </c>
      <c r="V9" s="100">
        <f t="shared" si="1"/>
        <v>1656325</v>
      </c>
      <c r="W9" s="100">
        <f t="shared" si="1"/>
        <v>5407928</v>
      </c>
      <c r="X9" s="100">
        <f t="shared" si="1"/>
        <v>6430330</v>
      </c>
      <c r="Y9" s="100">
        <f t="shared" si="1"/>
        <v>-1022402</v>
      </c>
      <c r="Z9" s="137">
        <f>+IF(X9&lt;&gt;0,+(Y9/X9)*100,0)</f>
        <v>-15.899681664860124</v>
      </c>
      <c r="AA9" s="153">
        <f>SUM(AA10:AA14)</f>
        <v>6430330</v>
      </c>
    </row>
    <row r="10" spans="1:27" ht="13.5">
      <c r="A10" s="138" t="s">
        <v>79</v>
      </c>
      <c r="B10" s="136"/>
      <c r="C10" s="155">
        <v>1181633</v>
      </c>
      <c r="D10" s="155"/>
      <c r="E10" s="156">
        <v>1003752</v>
      </c>
      <c r="F10" s="60">
        <v>1189530</v>
      </c>
      <c r="G10" s="60">
        <v>17396</v>
      </c>
      <c r="H10" s="60">
        <v>46818</v>
      </c>
      <c r="I10" s="60">
        <v>24214</v>
      </c>
      <c r="J10" s="60">
        <v>88428</v>
      </c>
      <c r="K10" s="60">
        <v>25356</v>
      </c>
      <c r="L10" s="60">
        <v>17117</v>
      </c>
      <c r="M10" s="60">
        <v>20730</v>
      </c>
      <c r="N10" s="60">
        <v>63203</v>
      </c>
      <c r="O10" s="60">
        <v>-5947</v>
      </c>
      <c r="P10" s="60">
        <v>19686</v>
      </c>
      <c r="Q10" s="60">
        <v>118919</v>
      </c>
      <c r="R10" s="60">
        <v>132658</v>
      </c>
      <c r="S10" s="60">
        <v>24824</v>
      </c>
      <c r="T10" s="60">
        <v>26445</v>
      </c>
      <c r="U10" s="60">
        <v>751325</v>
      </c>
      <c r="V10" s="60">
        <v>802594</v>
      </c>
      <c r="W10" s="60">
        <v>1086883</v>
      </c>
      <c r="X10" s="60">
        <v>1189530</v>
      </c>
      <c r="Y10" s="60">
        <v>-102647</v>
      </c>
      <c r="Z10" s="140">
        <v>-8.63</v>
      </c>
      <c r="AA10" s="155">
        <v>1189530</v>
      </c>
    </row>
    <row r="11" spans="1:27" ht="13.5">
      <c r="A11" s="138" t="s">
        <v>80</v>
      </c>
      <c r="B11" s="136"/>
      <c r="C11" s="155">
        <v>1642284</v>
      </c>
      <c r="D11" s="155"/>
      <c r="E11" s="156">
        <v>313170</v>
      </c>
      <c r="F11" s="60">
        <v>380600</v>
      </c>
      <c r="G11" s="60">
        <v>5278</v>
      </c>
      <c r="H11" s="60">
        <v>17407</v>
      </c>
      <c r="I11" s="60">
        <v>16788</v>
      </c>
      <c r="J11" s="60">
        <v>39473</v>
      </c>
      <c r="K11" s="60">
        <v>9191</v>
      </c>
      <c r="L11" s="60">
        <v>47188</v>
      </c>
      <c r="M11" s="60">
        <v>163019</v>
      </c>
      <c r="N11" s="60">
        <v>219398</v>
      </c>
      <c r="O11" s="60">
        <v>21395</v>
      </c>
      <c r="P11" s="60">
        <v>71324</v>
      </c>
      <c r="Q11" s="60">
        <v>16205</v>
      </c>
      <c r="R11" s="60">
        <v>108924</v>
      </c>
      <c r="S11" s="60">
        <v>25818</v>
      </c>
      <c r="T11" s="60">
        <v>7681</v>
      </c>
      <c r="U11" s="60">
        <v>6426</v>
      </c>
      <c r="V11" s="60">
        <v>39925</v>
      </c>
      <c r="W11" s="60">
        <v>407720</v>
      </c>
      <c r="X11" s="60">
        <v>380600</v>
      </c>
      <c r="Y11" s="60">
        <v>27120</v>
      </c>
      <c r="Z11" s="140">
        <v>7.13</v>
      </c>
      <c r="AA11" s="155">
        <v>380600</v>
      </c>
    </row>
    <row r="12" spans="1:27" ht="13.5">
      <c r="A12" s="138" t="s">
        <v>81</v>
      </c>
      <c r="B12" s="136"/>
      <c r="C12" s="155">
        <v>3970150</v>
      </c>
      <c r="D12" s="155"/>
      <c r="E12" s="156">
        <v>4234108</v>
      </c>
      <c r="F12" s="60">
        <v>4860200</v>
      </c>
      <c r="G12" s="60">
        <v>386781</v>
      </c>
      <c r="H12" s="60">
        <v>489206</v>
      </c>
      <c r="I12" s="60">
        <v>339302</v>
      </c>
      <c r="J12" s="60">
        <v>1215289</v>
      </c>
      <c r="K12" s="60">
        <v>326518</v>
      </c>
      <c r="L12" s="60">
        <v>329964</v>
      </c>
      <c r="M12" s="60">
        <v>299876</v>
      </c>
      <c r="N12" s="60">
        <v>956358</v>
      </c>
      <c r="O12" s="60">
        <v>100000</v>
      </c>
      <c r="P12" s="60">
        <v>464461</v>
      </c>
      <c r="Q12" s="60">
        <v>363411</v>
      </c>
      <c r="R12" s="60">
        <v>927872</v>
      </c>
      <c r="S12" s="60">
        <v>296203</v>
      </c>
      <c r="T12" s="60">
        <v>274360</v>
      </c>
      <c r="U12" s="60">
        <v>243243</v>
      </c>
      <c r="V12" s="60">
        <v>813806</v>
      </c>
      <c r="W12" s="60">
        <v>3913325</v>
      </c>
      <c r="X12" s="60">
        <v>4860200</v>
      </c>
      <c r="Y12" s="60">
        <v>-946875</v>
      </c>
      <c r="Z12" s="140">
        <v>-19.48</v>
      </c>
      <c r="AA12" s="155">
        <v>4860200</v>
      </c>
    </row>
    <row r="13" spans="1:27" ht="13.5">
      <c r="A13" s="138" t="s">
        <v>82</v>
      </c>
      <c r="B13" s="136"/>
      <c r="C13" s="155">
        <v>31458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16085727</v>
      </c>
      <c r="D15" s="153">
        <f>SUM(D16:D18)</f>
        <v>0</v>
      </c>
      <c r="E15" s="154">
        <f t="shared" si="2"/>
        <v>15687276</v>
      </c>
      <c r="F15" s="100">
        <f t="shared" si="2"/>
        <v>15606300</v>
      </c>
      <c r="G15" s="100">
        <f t="shared" si="2"/>
        <v>40637</v>
      </c>
      <c r="H15" s="100">
        <f t="shared" si="2"/>
        <v>1364343</v>
      </c>
      <c r="I15" s="100">
        <f t="shared" si="2"/>
        <v>797414</v>
      </c>
      <c r="J15" s="100">
        <f t="shared" si="2"/>
        <v>2202394</v>
      </c>
      <c r="K15" s="100">
        <f t="shared" si="2"/>
        <v>1630112</v>
      </c>
      <c r="L15" s="100">
        <f t="shared" si="2"/>
        <v>1090276</v>
      </c>
      <c r="M15" s="100">
        <f t="shared" si="2"/>
        <v>0</v>
      </c>
      <c r="N15" s="100">
        <f t="shared" si="2"/>
        <v>2720388</v>
      </c>
      <c r="O15" s="100">
        <f t="shared" si="2"/>
        <v>172103</v>
      </c>
      <c r="P15" s="100">
        <f t="shared" si="2"/>
        <v>859420</v>
      </c>
      <c r="Q15" s="100">
        <f t="shared" si="2"/>
        <v>563558</v>
      </c>
      <c r="R15" s="100">
        <f t="shared" si="2"/>
        <v>1595081</v>
      </c>
      <c r="S15" s="100">
        <f t="shared" si="2"/>
        <v>1613336</v>
      </c>
      <c r="T15" s="100">
        <f t="shared" si="2"/>
        <v>1473430</v>
      </c>
      <c r="U15" s="100">
        <f t="shared" si="2"/>
        <v>1241454</v>
      </c>
      <c r="V15" s="100">
        <f t="shared" si="2"/>
        <v>4328220</v>
      </c>
      <c r="W15" s="100">
        <f t="shared" si="2"/>
        <v>10846083</v>
      </c>
      <c r="X15" s="100">
        <f t="shared" si="2"/>
        <v>15606300</v>
      </c>
      <c r="Y15" s="100">
        <f t="shared" si="2"/>
        <v>-4760217</v>
      </c>
      <c r="Z15" s="137">
        <f>+IF(X15&lt;&gt;0,+(Y15/X15)*100,0)</f>
        <v>-30.501893466100228</v>
      </c>
      <c r="AA15" s="153">
        <f>SUM(AA16:AA18)</f>
        <v>15606300</v>
      </c>
    </row>
    <row r="16" spans="1:27" ht="13.5">
      <c r="A16" s="138" t="s">
        <v>85</v>
      </c>
      <c r="B16" s="136"/>
      <c r="C16" s="155">
        <v>1979900</v>
      </c>
      <c r="D16" s="155"/>
      <c r="E16" s="156">
        <v>145800</v>
      </c>
      <c r="F16" s="60">
        <v>64800</v>
      </c>
      <c r="G16" s="60">
        <v>40000</v>
      </c>
      <c r="H16" s="60">
        <v>506979</v>
      </c>
      <c r="I16" s="60">
        <v>206734</v>
      </c>
      <c r="J16" s="60">
        <v>753713</v>
      </c>
      <c r="K16" s="60">
        <v>96844</v>
      </c>
      <c r="L16" s="60">
        <v>100000</v>
      </c>
      <c r="M16" s="60"/>
      <c r="N16" s="60">
        <v>196844</v>
      </c>
      <c r="O16" s="60"/>
      <c r="P16" s="60">
        <v>168744</v>
      </c>
      <c r="Q16" s="60"/>
      <c r="R16" s="60">
        <v>168744</v>
      </c>
      <c r="S16" s="60">
        <v>-40000</v>
      </c>
      <c r="T16" s="60"/>
      <c r="U16" s="60"/>
      <c r="V16" s="60">
        <v>-40000</v>
      </c>
      <c r="W16" s="60">
        <v>1079301</v>
      </c>
      <c r="X16" s="60">
        <v>64800</v>
      </c>
      <c r="Y16" s="60">
        <v>1014501</v>
      </c>
      <c r="Z16" s="140">
        <v>1565.59</v>
      </c>
      <c r="AA16" s="155">
        <v>64800</v>
      </c>
    </row>
    <row r="17" spans="1:27" ht="13.5">
      <c r="A17" s="138" t="s">
        <v>86</v>
      </c>
      <c r="B17" s="136"/>
      <c r="C17" s="155">
        <v>14105827</v>
      </c>
      <c r="D17" s="155"/>
      <c r="E17" s="156">
        <v>15541476</v>
      </c>
      <c r="F17" s="60">
        <v>15541500</v>
      </c>
      <c r="G17" s="60">
        <v>637</v>
      </c>
      <c r="H17" s="60">
        <v>857364</v>
      </c>
      <c r="I17" s="60">
        <v>590680</v>
      </c>
      <c r="J17" s="60">
        <v>1448681</v>
      </c>
      <c r="K17" s="60">
        <v>1533268</v>
      </c>
      <c r="L17" s="60">
        <v>990276</v>
      </c>
      <c r="M17" s="60"/>
      <c r="N17" s="60">
        <v>2523544</v>
      </c>
      <c r="O17" s="60">
        <v>172103</v>
      </c>
      <c r="P17" s="60">
        <v>690676</v>
      </c>
      <c r="Q17" s="60">
        <v>563558</v>
      </c>
      <c r="R17" s="60">
        <v>1426337</v>
      </c>
      <c r="S17" s="60">
        <v>1653336</v>
      </c>
      <c r="T17" s="60">
        <v>1473430</v>
      </c>
      <c r="U17" s="60">
        <v>1241454</v>
      </c>
      <c r="V17" s="60">
        <v>4368220</v>
      </c>
      <c r="W17" s="60">
        <v>9766782</v>
      </c>
      <c r="X17" s="60">
        <v>15541500</v>
      </c>
      <c r="Y17" s="60">
        <v>-5774718</v>
      </c>
      <c r="Z17" s="140">
        <v>-37.16</v>
      </c>
      <c r="AA17" s="155">
        <v>15541500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52192203</v>
      </c>
      <c r="D19" s="153">
        <f>SUM(D20:D23)</f>
        <v>0</v>
      </c>
      <c r="E19" s="154">
        <f t="shared" si="3"/>
        <v>66256954</v>
      </c>
      <c r="F19" s="100">
        <f t="shared" si="3"/>
        <v>71449600</v>
      </c>
      <c r="G19" s="100">
        <f t="shared" si="3"/>
        <v>5156192</v>
      </c>
      <c r="H19" s="100">
        <f t="shared" si="3"/>
        <v>6526575</v>
      </c>
      <c r="I19" s="100">
        <f t="shared" si="3"/>
        <v>4859233</v>
      </c>
      <c r="J19" s="100">
        <f t="shared" si="3"/>
        <v>16542000</v>
      </c>
      <c r="K19" s="100">
        <f t="shared" si="3"/>
        <v>4738102</v>
      </c>
      <c r="L19" s="100">
        <f t="shared" si="3"/>
        <v>6806363</v>
      </c>
      <c r="M19" s="100">
        <f t="shared" si="3"/>
        <v>3467581</v>
      </c>
      <c r="N19" s="100">
        <f t="shared" si="3"/>
        <v>15012046</v>
      </c>
      <c r="O19" s="100">
        <f t="shared" si="3"/>
        <v>3271298</v>
      </c>
      <c r="P19" s="100">
        <f t="shared" si="3"/>
        <v>2772358</v>
      </c>
      <c r="Q19" s="100">
        <f t="shared" si="3"/>
        <v>4838868</v>
      </c>
      <c r="R19" s="100">
        <f t="shared" si="3"/>
        <v>10882524</v>
      </c>
      <c r="S19" s="100">
        <f t="shared" si="3"/>
        <v>4617188</v>
      </c>
      <c r="T19" s="100">
        <f t="shared" si="3"/>
        <v>5247384</v>
      </c>
      <c r="U19" s="100">
        <f t="shared" si="3"/>
        <v>4964832</v>
      </c>
      <c r="V19" s="100">
        <f t="shared" si="3"/>
        <v>14829404</v>
      </c>
      <c r="W19" s="100">
        <f t="shared" si="3"/>
        <v>57265974</v>
      </c>
      <c r="X19" s="100">
        <f t="shared" si="3"/>
        <v>71449600</v>
      </c>
      <c r="Y19" s="100">
        <f t="shared" si="3"/>
        <v>-14183626</v>
      </c>
      <c r="Z19" s="137">
        <f>+IF(X19&lt;&gt;0,+(Y19/X19)*100,0)</f>
        <v>-19.85123219724113</v>
      </c>
      <c r="AA19" s="153">
        <f>SUM(AA20:AA23)</f>
        <v>71449600</v>
      </c>
    </row>
    <row r="20" spans="1:27" ht="13.5">
      <c r="A20" s="138" t="s">
        <v>89</v>
      </c>
      <c r="B20" s="136"/>
      <c r="C20" s="155">
        <v>49588728</v>
      </c>
      <c r="D20" s="155"/>
      <c r="E20" s="156">
        <v>62664072</v>
      </c>
      <c r="F20" s="60">
        <v>63942800</v>
      </c>
      <c r="G20" s="60">
        <v>4700513</v>
      </c>
      <c r="H20" s="60">
        <v>6105509</v>
      </c>
      <c r="I20" s="60">
        <v>4471462</v>
      </c>
      <c r="J20" s="60">
        <v>15277484</v>
      </c>
      <c r="K20" s="60">
        <v>4346067</v>
      </c>
      <c r="L20" s="60">
        <v>6427253</v>
      </c>
      <c r="M20" s="60">
        <v>3106224</v>
      </c>
      <c r="N20" s="60">
        <v>13879544</v>
      </c>
      <c r="O20" s="60">
        <v>2926100</v>
      </c>
      <c r="P20" s="60">
        <v>2439206</v>
      </c>
      <c r="Q20" s="60">
        <v>4508888</v>
      </c>
      <c r="R20" s="60">
        <v>9874194</v>
      </c>
      <c r="S20" s="60">
        <v>4292370</v>
      </c>
      <c r="T20" s="60">
        <v>4923826</v>
      </c>
      <c r="U20" s="60">
        <v>4687352</v>
      </c>
      <c r="V20" s="60">
        <v>13903548</v>
      </c>
      <c r="W20" s="60">
        <v>52934770</v>
      </c>
      <c r="X20" s="60">
        <v>63942800</v>
      </c>
      <c r="Y20" s="60">
        <v>-11008030</v>
      </c>
      <c r="Z20" s="140">
        <v>-17.22</v>
      </c>
      <c r="AA20" s="155">
        <v>63942800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>
        <v>-19891</v>
      </c>
      <c r="V21" s="60">
        <v>-19891</v>
      </c>
      <c r="W21" s="60">
        <v>-19891</v>
      </c>
      <c r="X21" s="60"/>
      <c r="Y21" s="60">
        <v>-19891</v>
      </c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>
        <v>-2428</v>
      </c>
      <c r="V22" s="159">
        <v>-2428</v>
      </c>
      <c r="W22" s="159">
        <v>-2428</v>
      </c>
      <c r="X22" s="159"/>
      <c r="Y22" s="159">
        <v>-2428</v>
      </c>
      <c r="Z22" s="141">
        <v>0</v>
      </c>
      <c r="AA22" s="157"/>
    </row>
    <row r="23" spans="1:27" ht="13.5">
      <c r="A23" s="138" t="s">
        <v>92</v>
      </c>
      <c r="B23" s="136"/>
      <c r="C23" s="155">
        <v>2603475</v>
      </c>
      <c r="D23" s="155"/>
      <c r="E23" s="156">
        <v>3592882</v>
      </c>
      <c r="F23" s="60">
        <v>7506800</v>
      </c>
      <c r="G23" s="60">
        <v>455679</v>
      </c>
      <c r="H23" s="60">
        <v>421066</v>
      </c>
      <c r="I23" s="60">
        <v>387771</v>
      </c>
      <c r="J23" s="60">
        <v>1264516</v>
      </c>
      <c r="K23" s="60">
        <v>392035</v>
      </c>
      <c r="L23" s="60">
        <v>379110</v>
      </c>
      <c r="M23" s="60">
        <v>361357</v>
      </c>
      <c r="N23" s="60">
        <v>1132502</v>
      </c>
      <c r="O23" s="60">
        <v>345198</v>
      </c>
      <c r="P23" s="60">
        <v>333152</v>
      </c>
      <c r="Q23" s="60">
        <v>329980</v>
      </c>
      <c r="R23" s="60">
        <v>1008330</v>
      </c>
      <c r="S23" s="60">
        <v>324818</v>
      </c>
      <c r="T23" s="60">
        <v>323558</v>
      </c>
      <c r="U23" s="60">
        <v>299799</v>
      </c>
      <c r="V23" s="60">
        <v>948175</v>
      </c>
      <c r="W23" s="60">
        <v>4353523</v>
      </c>
      <c r="X23" s="60">
        <v>7506800</v>
      </c>
      <c r="Y23" s="60">
        <v>-3153277</v>
      </c>
      <c r="Z23" s="140">
        <v>-42.01</v>
      </c>
      <c r="AA23" s="155">
        <v>7506800</v>
      </c>
    </row>
    <row r="24" spans="1:27" ht="13.5">
      <c r="A24" s="135" t="s">
        <v>93</v>
      </c>
      <c r="B24" s="142" t="s">
        <v>94</v>
      </c>
      <c r="C24" s="153">
        <v>238214</v>
      </c>
      <c r="D24" s="153"/>
      <c r="E24" s="154">
        <v>248878</v>
      </c>
      <c r="F24" s="100">
        <v>470800</v>
      </c>
      <c r="G24" s="100">
        <v>115719</v>
      </c>
      <c r="H24" s="100">
        <v>251829</v>
      </c>
      <c r="I24" s="100">
        <v>29915</v>
      </c>
      <c r="J24" s="100">
        <v>397463</v>
      </c>
      <c r="K24" s="100">
        <v>16855</v>
      </c>
      <c r="L24" s="100">
        <v>22750</v>
      </c>
      <c r="M24" s="100">
        <v>14726</v>
      </c>
      <c r="N24" s="100">
        <v>54331</v>
      </c>
      <c r="O24" s="100">
        <v>-177790</v>
      </c>
      <c r="P24" s="100">
        <v>15028</v>
      </c>
      <c r="Q24" s="100">
        <v>15375</v>
      </c>
      <c r="R24" s="100">
        <v>-147387</v>
      </c>
      <c r="S24" s="100">
        <v>21347</v>
      </c>
      <c r="T24" s="100">
        <v>29247</v>
      </c>
      <c r="U24" s="100">
        <v>51227</v>
      </c>
      <c r="V24" s="100">
        <v>101821</v>
      </c>
      <c r="W24" s="100">
        <v>406228</v>
      </c>
      <c r="X24" s="100">
        <v>470800</v>
      </c>
      <c r="Y24" s="100">
        <v>-64572</v>
      </c>
      <c r="Z24" s="137">
        <v>-13.72</v>
      </c>
      <c r="AA24" s="153">
        <v>470800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118313593</v>
      </c>
      <c r="D25" s="168">
        <f>+D5+D9+D15+D19+D24</f>
        <v>0</v>
      </c>
      <c r="E25" s="169">
        <f t="shared" si="4"/>
        <v>139123267</v>
      </c>
      <c r="F25" s="73">
        <f t="shared" si="4"/>
        <v>140486150</v>
      </c>
      <c r="G25" s="73">
        <f t="shared" si="4"/>
        <v>26143485</v>
      </c>
      <c r="H25" s="73">
        <f t="shared" si="4"/>
        <v>9859062</v>
      </c>
      <c r="I25" s="73">
        <f t="shared" si="4"/>
        <v>6534718</v>
      </c>
      <c r="J25" s="73">
        <f t="shared" si="4"/>
        <v>42537265</v>
      </c>
      <c r="K25" s="73">
        <f t="shared" si="4"/>
        <v>7550108</v>
      </c>
      <c r="L25" s="73">
        <f t="shared" si="4"/>
        <v>17044998</v>
      </c>
      <c r="M25" s="73">
        <f t="shared" si="4"/>
        <v>4263917</v>
      </c>
      <c r="N25" s="73">
        <f t="shared" si="4"/>
        <v>28859023</v>
      </c>
      <c r="O25" s="73">
        <f t="shared" si="4"/>
        <v>3820222</v>
      </c>
      <c r="P25" s="73">
        <f t="shared" si="4"/>
        <v>4875135</v>
      </c>
      <c r="Q25" s="73">
        <f t="shared" si="4"/>
        <v>12349455</v>
      </c>
      <c r="R25" s="73">
        <f t="shared" si="4"/>
        <v>21044812</v>
      </c>
      <c r="S25" s="73">
        <f t="shared" si="4"/>
        <v>7525384</v>
      </c>
      <c r="T25" s="73">
        <f t="shared" si="4"/>
        <v>7809139</v>
      </c>
      <c r="U25" s="73">
        <f t="shared" si="4"/>
        <v>9068322</v>
      </c>
      <c r="V25" s="73">
        <f t="shared" si="4"/>
        <v>24402845</v>
      </c>
      <c r="W25" s="73">
        <f t="shared" si="4"/>
        <v>116843945</v>
      </c>
      <c r="X25" s="73">
        <f t="shared" si="4"/>
        <v>140486150</v>
      </c>
      <c r="Y25" s="73">
        <f t="shared" si="4"/>
        <v>-23642205</v>
      </c>
      <c r="Z25" s="170">
        <f>+IF(X25&lt;&gt;0,+(Y25/X25)*100,0)</f>
        <v>-16.8288511002686</v>
      </c>
      <c r="AA25" s="168">
        <f>+AA5+AA9+AA15+AA19+AA24</f>
        <v>140486150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45028956</v>
      </c>
      <c r="D28" s="153">
        <f>SUM(D29:D31)</f>
        <v>0</v>
      </c>
      <c r="E28" s="154">
        <f t="shared" si="5"/>
        <v>37082011</v>
      </c>
      <c r="F28" s="100">
        <f t="shared" si="5"/>
        <v>38242490</v>
      </c>
      <c r="G28" s="100">
        <f t="shared" si="5"/>
        <v>3217828</v>
      </c>
      <c r="H28" s="100">
        <f t="shared" si="5"/>
        <v>3054167</v>
      </c>
      <c r="I28" s="100">
        <f t="shared" si="5"/>
        <v>3194571</v>
      </c>
      <c r="J28" s="100">
        <f t="shared" si="5"/>
        <v>9466566</v>
      </c>
      <c r="K28" s="100">
        <f t="shared" si="5"/>
        <v>2557885</v>
      </c>
      <c r="L28" s="100">
        <f t="shared" si="5"/>
        <v>3196462</v>
      </c>
      <c r="M28" s="100">
        <f t="shared" si="5"/>
        <v>2484783</v>
      </c>
      <c r="N28" s="100">
        <f t="shared" si="5"/>
        <v>8239130</v>
      </c>
      <c r="O28" s="100">
        <f t="shared" si="5"/>
        <v>2672037</v>
      </c>
      <c r="P28" s="100">
        <f t="shared" si="5"/>
        <v>3240747</v>
      </c>
      <c r="Q28" s="100">
        <f t="shared" si="5"/>
        <v>2842157</v>
      </c>
      <c r="R28" s="100">
        <f t="shared" si="5"/>
        <v>8754941</v>
      </c>
      <c r="S28" s="100">
        <f t="shared" si="5"/>
        <v>2682454</v>
      </c>
      <c r="T28" s="100">
        <f t="shared" si="5"/>
        <v>2171814</v>
      </c>
      <c r="U28" s="100">
        <f t="shared" si="5"/>
        <v>3512306</v>
      </c>
      <c r="V28" s="100">
        <f t="shared" si="5"/>
        <v>8366574</v>
      </c>
      <c r="W28" s="100">
        <f t="shared" si="5"/>
        <v>34827211</v>
      </c>
      <c r="X28" s="100">
        <f t="shared" si="5"/>
        <v>38242490</v>
      </c>
      <c r="Y28" s="100">
        <f t="shared" si="5"/>
        <v>-3415279</v>
      </c>
      <c r="Z28" s="137">
        <f>+IF(X28&lt;&gt;0,+(Y28/X28)*100,0)</f>
        <v>-8.93058741729422</v>
      </c>
      <c r="AA28" s="153">
        <f>SUM(AA29:AA31)</f>
        <v>38242490</v>
      </c>
    </row>
    <row r="29" spans="1:27" ht="13.5">
      <c r="A29" s="138" t="s">
        <v>75</v>
      </c>
      <c r="B29" s="136"/>
      <c r="C29" s="155">
        <v>17331715</v>
      </c>
      <c r="D29" s="155"/>
      <c r="E29" s="156">
        <v>13479130</v>
      </c>
      <c r="F29" s="60">
        <v>14469790</v>
      </c>
      <c r="G29" s="60">
        <v>1415876</v>
      </c>
      <c r="H29" s="60">
        <v>1312874</v>
      </c>
      <c r="I29" s="60">
        <v>1314044</v>
      </c>
      <c r="J29" s="60">
        <v>4042794</v>
      </c>
      <c r="K29" s="60">
        <v>860750</v>
      </c>
      <c r="L29" s="60">
        <v>1300686</v>
      </c>
      <c r="M29" s="60">
        <v>848162</v>
      </c>
      <c r="N29" s="60">
        <v>3009598</v>
      </c>
      <c r="O29" s="60">
        <v>1055007</v>
      </c>
      <c r="P29" s="60">
        <v>1246232</v>
      </c>
      <c r="Q29" s="60">
        <v>1118027</v>
      </c>
      <c r="R29" s="60">
        <v>3419266</v>
      </c>
      <c r="S29" s="60">
        <v>1060079</v>
      </c>
      <c r="T29" s="60">
        <v>978325</v>
      </c>
      <c r="U29" s="60">
        <v>1511588</v>
      </c>
      <c r="V29" s="60">
        <v>3549992</v>
      </c>
      <c r="W29" s="60">
        <v>14021650</v>
      </c>
      <c r="X29" s="60">
        <v>14469790</v>
      </c>
      <c r="Y29" s="60">
        <v>-448140</v>
      </c>
      <c r="Z29" s="140">
        <v>-3.1</v>
      </c>
      <c r="AA29" s="155">
        <v>14469790</v>
      </c>
    </row>
    <row r="30" spans="1:27" ht="13.5">
      <c r="A30" s="138" t="s">
        <v>76</v>
      </c>
      <c r="B30" s="136"/>
      <c r="C30" s="157">
        <v>16271761</v>
      </c>
      <c r="D30" s="157"/>
      <c r="E30" s="158">
        <v>13876740</v>
      </c>
      <c r="F30" s="159">
        <v>14127740</v>
      </c>
      <c r="G30" s="159">
        <v>1190574</v>
      </c>
      <c r="H30" s="159">
        <v>1090399</v>
      </c>
      <c r="I30" s="159">
        <v>1208394</v>
      </c>
      <c r="J30" s="159">
        <v>3489367</v>
      </c>
      <c r="K30" s="159">
        <v>1020578</v>
      </c>
      <c r="L30" s="159">
        <v>1095074</v>
      </c>
      <c r="M30" s="159">
        <v>991418</v>
      </c>
      <c r="N30" s="159">
        <v>3107070</v>
      </c>
      <c r="O30" s="159">
        <v>990450</v>
      </c>
      <c r="P30" s="159">
        <v>1331480</v>
      </c>
      <c r="Q30" s="159">
        <v>1071427</v>
      </c>
      <c r="R30" s="159">
        <v>3393357</v>
      </c>
      <c r="S30" s="159">
        <v>1029640</v>
      </c>
      <c r="T30" s="159">
        <v>971427</v>
      </c>
      <c r="U30" s="159">
        <v>1311187</v>
      </c>
      <c r="V30" s="159">
        <v>3312254</v>
      </c>
      <c r="W30" s="159">
        <v>13302048</v>
      </c>
      <c r="X30" s="159">
        <v>14127740</v>
      </c>
      <c r="Y30" s="159">
        <v>-825692</v>
      </c>
      <c r="Z30" s="141">
        <v>-5.84</v>
      </c>
      <c r="AA30" s="157">
        <v>14127740</v>
      </c>
    </row>
    <row r="31" spans="1:27" ht="13.5">
      <c r="A31" s="138" t="s">
        <v>77</v>
      </c>
      <c r="B31" s="136"/>
      <c r="C31" s="155">
        <v>11425480</v>
      </c>
      <c r="D31" s="155"/>
      <c r="E31" s="156">
        <v>9726141</v>
      </c>
      <c r="F31" s="60">
        <v>9644960</v>
      </c>
      <c r="G31" s="60">
        <v>611378</v>
      </c>
      <c r="H31" s="60">
        <v>650894</v>
      </c>
      <c r="I31" s="60">
        <v>672133</v>
      </c>
      <c r="J31" s="60">
        <v>1934405</v>
      </c>
      <c r="K31" s="60">
        <v>676557</v>
      </c>
      <c r="L31" s="60">
        <v>800702</v>
      </c>
      <c r="M31" s="60">
        <v>645203</v>
      </c>
      <c r="N31" s="60">
        <v>2122462</v>
      </c>
      <c r="O31" s="60">
        <v>626580</v>
      </c>
      <c r="P31" s="60">
        <v>663035</v>
      </c>
      <c r="Q31" s="60">
        <v>652703</v>
      </c>
      <c r="R31" s="60">
        <v>1942318</v>
      </c>
      <c r="S31" s="60">
        <v>592735</v>
      </c>
      <c r="T31" s="60">
        <v>222062</v>
      </c>
      <c r="U31" s="60">
        <v>689531</v>
      </c>
      <c r="V31" s="60">
        <v>1504328</v>
      </c>
      <c r="W31" s="60">
        <v>7503513</v>
      </c>
      <c r="X31" s="60">
        <v>9644960</v>
      </c>
      <c r="Y31" s="60">
        <v>-2141447</v>
      </c>
      <c r="Z31" s="140">
        <v>-22.2</v>
      </c>
      <c r="AA31" s="155">
        <v>9644960</v>
      </c>
    </row>
    <row r="32" spans="1:27" ht="13.5">
      <c r="A32" s="135" t="s">
        <v>78</v>
      </c>
      <c r="B32" s="136"/>
      <c r="C32" s="153">
        <f aca="true" t="shared" si="6" ref="C32:Y32">SUM(C33:C37)</f>
        <v>11494675</v>
      </c>
      <c r="D32" s="153">
        <f>SUM(D33:D37)</f>
        <v>0</v>
      </c>
      <c r="E32" s="154">
        <f t="shared" si="6"/>
        <v>11973323</v>
      </c>
      <c r="F32" s="100">
        <f t="shared" si="6"/>
        <v>12146630</v>
      </c>
      <c r="G32" s="100">
        <f t="shared" si="6"/>
        <v>810698</v>
      </c>
      <c r="H32" s="100">
        <f t="shared" si="6"/>
        <v>824882</v>
      </c>
      <c r="I32" s="100">
        <f t="shared" si="6"/>
        <v>823335</v>
      </c>
      <c r="J32" s="100">
        <f t="shared" si="6"/>
        <v>2458915</v>
      </c>
      <c r="K32" s="100">
        <f t="shared" si="6"/>
        <v>986159</v>
      </c>
      <c r="L32" s="100">
        <f t="shared" si="6"/>
        <v>1198199</v>
      </c>
      <c r="M32" s="100">
        <f t="shared" si="6"/>
        <v>864475</v>
      </c>
      <c r="N32" s="100">
        <f t="shared" si="6"/>
        <v>3048833</v>
      </c>
      <c r="O32" s="100">
        <f t="shared" si="6"/>
        <v>958046</v>
      </c>
      <c r="P32" s="100">
        <f t="shared" si="6"/>
        <v>907596</v>
      </c>
      <c r="Q32" s="100">
        <f t="shared" si="6"/>
        <v>959180</v>
      </c>
      <c r="R32" s="100">
        <f t="shared" si="6"/>
        <v>2824822</v>
      </c>
      <c r="S32" s="100">
        <f t="shared" si="6"/>
        <v>833024</v>
      </c>
      <c r="T32" s="100">
        <f t="shared" si="6"/>
        <v>968246</v>
      </c>
      <c r="U32" s="100">
        <f t="shared" si="6"/>
        <v>998426</v>
      </c>
      <c r="V32" s="100">
        <f t="shared" si="6"/>
        <v>2799696</v>
      </c>
      <c r="W32" s="100">
        <f t="shared" si="6"/>
        <v>11132266</v>
      </c>
      <c r="X32" s="100">
        <f t="shared" si="6"/>
        <v>12146630</v>
      </c>
      <c r="Y32" s="100">
        <f t="shared" si="6"/>
        <v>-1014364</v>
      </c>
      <c r="Z32" s="137">
        <f>+IF(X32&lt;&gt;0,+(Y32/X32)*100,0)</f>
        <v>-8.350991180269753</v>
      </c>
      <c r="AA32" s="153">
        <f>SUM(AA33:AA37)</f>
        <v>12146630</v>
      </c>
    </row>
    <row r="33" spans="1:27" ht="13.5">
      <c r="A33" s="138" t="s">
        <v>79</v>
      </c>
      <c r="B33" s="136"/>
      <c r="C33" s="155">
        <v>3532350</v>
      </c>
      <c r="D33" s="155"/>
      <c r="E33" s="156">
        <v>3502961</v>
      </c>
      <c r="F33" s="60">
        <v>3540630</v>
      </c>
      <c r="G33" s="60">
        <v>214765</v>
      </c>
      <c r="H33" s="60">
        <v>217054</v>
      </c>
      <c r="I33" s="60">
        <v>217693</v>
      </c>
      <c r="J33" s="60">
        <v>649512</v>
      </c>
      <c r="K33" s="60">
        <v>283352</v>
      </c>
      <c r="L33" s="60">
        <v>304405</v>
      </c>
      <c r="M33" s="60">
        <v>250615</v>
      </c>
      <c r="N33" s="60">
        <v>838372</v>
      </c>
      <c r="O33" s="60">
        <v>265048</v>
      </c>
      <c r="P33" s="60">
        <v>242796</v>
      </c>
      <c r="Q33" s="60">
        <v>274286</v>
      </c>
      <c r="R33" s="60">
        <v>782130</v>
      </c>
      <c r="S33" s="60">
        <v>236743</v>
      </c>
      <c r="T33" s="60">
        <v>236783</v>
      </c>
      <c r="U33" s="60">
        <v>271038</v>
      </c>
      <c r="V33" s="60">
        <v>744564</v>
      </c>
      <c r="W33" s="60">
        <v>3014578</v>
      </c>
      <c r="X33" s="60">
        <v>3540630</v>
      </c>
      <c r="Y33" s="60">
        <v>-526052</v>
      </c>
      <c r="Z33" s="140">
        <v>-14.86</v>
      </c>
      <c r="AA33" s="155">
        <v>3540630</v>
      </c>
    </row>
    <row r="34" spans="1:27" ht="13.5">
      <c r="A34" s="138" t="s">
        <v>80</v>
      </c>
      <c r="B34" s="136"/>
      <c r="C34" s="155">
        <v>2833307</v>
      </c>
      <c r="D34" s="155"/>
      <c r="E34" s="156">
        <v>3151340</v>
      </c>
      <c r="F34" s="60">
        <v>3179370</v>
      </c>
      <c r="G34" s="60">
        <v>182115</v>
      </c>
      <c r="H34" s="60">
        <v>196904</v>
      </c>
      <c r="I34" s="60">
        <v>205151</v>
      </c>
      <c r="J34" s="60">
        <v>584170</v>
      </c>
      <c r="K34" s="60">
        <v>203013</v>
      </c>
      <c r="L34" s="60">
        <v>438906</v>
      </c>
      <c r="M34" s="60">
        <v>198648</v>
      </c>
      <c r="N34" s="60">
        <v>840567</v>
      </c>
      <c r="O34" s="60">
        <v>289403</v>
      </c>
      <c r="P34" s="60">
        <v>238278</v>
      </c>
      <c r="Q34" s="60">
        <v>257334</v>
      </c>
      <c r="R34" s="60">
        <v>785015</v>
      </c>
      <c r="S34" s="60">
        <v>206174</v>
      </c>
      <c r="T34" s="60">
        <v>331938</v>
      </c>
      <c r="U34" s="60">
        <v>313962</v>
      </c>
      <c r="V34" s="60">
        <v>852074</v>
      </c>
      <c r="W34" s="60">
        <v>3061826</v>
      </c>
      <c r="X34" s="60">
        <v>3179370</v>
      </c>
      <c r="Y34" s="60">
        <v>-117544</v>
      </c>
      <c r="Z34" s="140">
        <v>-3.7</v>
      </c>
      <c r="AA34" s="155">
        <v>3179370</v>
      </c>
    </row>
    <row r="35" spans="1:27" ht="13.5">
      <c r="A35" s="138" t="s">
        <v>81</v>
      </c>
      <c r="B35" s="136"/>
      <c r="C35" s="155">
        <v>3711875</v>
      </c>
      <c r="D35" s="155"/>
      <c r="E35" s="156">
        <v>4024946</v>
      </c>
      <c r="F35" s="60">
        <v>4022810</v>
      </c>
      <c r="G35" s="60">
        <v>287775</v>
      </c>
      <c r="H35" s="60">
        <v>289638</v>
      </c>
      <c r="I35" s="60">
        <v>265434</v>
      </c>
      <c r="J35" s="60">
        <v>842847</v>
      </c>
      <c r="K35" s="60">
        <v>350034</v>
      </c>
      <c r="L35" s="60">
        <v>323881</v>
      </c>
      <c r="M35" s="60">
        <v>277354</v>
      </c>
      <c r="N35" s="60">
        <v>951269</v>
      </c>
      <c r="O35" s="60">
        <v>294923</v>
      </c>
      <c r="P35" s="60">
        <v>315976</v>
      </c>
      <c r="Q35" s="60">
        <v>313631</v>
      </c>
      <c r="R35" s="60">
        <v>924530</v>
      </c>
      <c r="S35" s="60">
        <v>325267</v>
      </c>
      <c r="T35" s="60">
        <v>290589</v>
      </c>
      <c r="U35" s="60">
        <v>306211</v>
      </c>
      <c r="V35" s="60">
        <v>922067</v>
      </c>
      <c r="W35" s="60">
        <v>3640713</v>
      </c>
      <c r="X35" s="60">
        <v>4022810</v>
      </c>
      <c r="Y35" s="60">
        <v>-382097</v>
      </c>
      <c r="Z35" s="140">
        <v>-9.5</v>
      </c>
      <c r="AA35" s="155">
        <v>4022810</v>
      </c>
    </row>
    <row r="36" spans="1:27" ht="13.5">
      <c r="A36" s="138" t="s">
        <v>82</v>
      </c>
      <c r="B36" s="136"/>
      <c r="C36" s="155">
        <v>1417143</v>
      </c>
      <c r="D36" s="155"/>
      <c r="E36" s="156">
        <v>1294076</v>
      </c>
      <c r="F36" s="60">
        <v>1403820</v>
      </c>
      <c r="G36" s="60">
        <v>126043</v>
      </c>
      <c r="H36" s="60">
        <v>121286</v>
      </c>
      <c r="I36" s="60">
        <v>135057</v>
      </c>
      <c r="J36" s="60">
        <v>382386</v>
      </c>
      <c r="K36" s="60">
        <v>149760</v>
      </c>
      <c r="L36" s="60">
        <v>131007</v>
      </c>
      <c r="M36" s="60">
        <v>137858</v>
      </c>
      <c r="N36" s="60">
        <v>418625</v>
      </c>
      <c r="O36" s="60">
        <v>108672</v>
      </c>
      <c r="P36" s="60">
        <v>110546</v>
      </c>
      <c r="Q36" s="60">
        <v>113929</v>
      </c>
      <c r="R36" s="60">
        <v>333147</v>
      </c>
      <c r="S36" s="60">
        <v>64840</v>
      </c>
      <c r="T36" s="60">
        <v>108936</v>
      </c>
      <c r="U36" s="60">
        <v>107215</v>
      </c>
      <c r="V36" s="60">
        <v>280991</v>
      </c>
      <c r="W36" s="60">
        <v>1415149</v>
      </c>
      <c r="X36" s="60">
        <v>1403820</v>
      </c>
      <c r="Y36" s="60">
        <v>11329</v>
      </c>
      <c r="Z36" s="140">
        <v>0.81</v>
      </c>
      <c r="AA36" s="155">
        <v>1403820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17307915</v>
      </c>
      <c r="D38" s="153">
        <f>SUM(D39:D41)</f>
        <v>0</v>
      </c>
      <c r="E38" s="154">
        <f t="shared" si="7"/>
        <v>13101078</v>
      </c>
      <c r="F38" s="100">
        <f t="shared" si="7"/>
        <v>11168310</v>
      </c>
      <c r="G38" s="100">
        <f t="shared" si="7"/>
        <v>503068</v>
      </c>
      <c r="H38" s="100">
        <f t="shared" si="7"/>
        <v>589190</v>
      </c>
      <c r="I38" s="100">
        <f t="shared" si="7"/>
        <v>675489</v>
      </c>
      <c r="J38" s="100">
        <f t="shared" si="7"/>
        <v>1767747</v>
      </c>
      <c r="K38" s="100">
        <f t="shared" si="7"/>
        <v>920749</v>
      </c>
      <c r="L38" s="100">
        <f t="shared" si="7"/>
        <v>1701887</v>
      </c>
      <c r="M38" s="100">
        <f t="shared" si="7"/>
        <v>574170</v>
      </c>
      <c r="N38" s="100">
        <f t="shared" si="7"/>
        <v>3196806</v>
      </c>
      <c r="O38" s="100">
        <f t="shared" si="7"/>
        <v>967844</v>
      </c>
      <c r="P38" s="100">
        <f t="shared" si="7"/>
        <v>602146</v>
      </c>
      <c r="Q38" s="100">
        <f t="shared" si="7"/>
        <v>742853</v>
      </c>
      <c r="R38" s="100">
        <f t="shared" si="7"/>
        <v>2312843</v>
      </c>
      <c r="S38" s="100">
        <f t="shared" si="7"/>
        <v>910788</v>
      </c>
      <c r="T38" s="100">
        <f t="shared" si="7"/>
        <v>1191198</v>
      </c>
      <c r="U38" s="100">
        <f t="shared" si="7"/>
        <v>916458</v>
      </c>
      <c r="V38" s="100">
        <f t="shared" si="7"/>
        <v>3018444</v>
      </c>
      <c r="W38" s="100">
        <f t="shared" si="7"/>
        <v>10295840</v>
      </c>
      <c r="X38" s="100">
        <f t="shared" si="7"/>
        <v>11168310</v>
      </c>
      <c r="Y38" s="100">
        <f t="shared" si="7"/>
        <v>-872470</v>
      </c>
      <c r="Z38" s="137">
        <f>+IF(X38&lt;&gt;0,+(Y38/X38)*100,0)</f>
        <v>-7.812014530398958</v>
      </c>
      <c r="AA38" s="153">
        <f>SUM(AA39:AA41)</f>
        <v>11168310</v>
      </c>
    </row>
    <row r="39" spans="1:27" ht="13.5">
      <c r="A39" s="138" t="s">
        <v>85</v>
      </c>
      <c r="B39" s="136"/>
      <c r="C39" s="155">
        <v>1424566</v>
      </c>
      <c r="D39" s="155"/>
      <c r="E39" s="156">
        <v>1695034</v>
      </c>
      <c r="F39" s="60">
        <v>1747830</v>
      </c>
      <c r="G39" s="60">
        <v>120330</v>
      </c>
      <c r="H39" s="60">
        <v>111979</v>
      </c>
      <c r="I39" s="60">
        <v>91530</v>
      </c>
      <c r="J39" s="60">
        <v>323839</v>
      </c>
      <c r="K39" s="60">
        <v>105913</v>
      </c>
      <c r="L39" s="60">
        <v>110456</v>
      </c>
      <c r="M39" s="60">
        <v>110152</v>
      </c>
      <c r="N39" s="60">
        <v>326521</v>
      </c>
      <c r="O39" s="60">
        <v>108905</v>
      </c>
      <c r="P39" s="60">
        <v>113953</v>
      </c>
      <c r="Q39" s="60">
        <v>127431</v>
      </c>
      <c r="R39" s="60">
        <v>350289</v>
      </c>
      <c r="S39" s="60">
        <v>110965</v>
      </c>
      <c r="T39" s="60">
        <v>98638</v>
      </c>
      <c r="U39" s="60">
        <v>129471</v>
      </c>
      <c r="V39" s="60">
        <v>339074</v>
      </c>
      <c r="W39" s="60">
        <v>1339723</v>
      </c>
      <c r="X39" s="60">
        <v>1747830</v>
      </c>
      <c r="Y39" s="60">
        <v>-408107</v>
      </c>
      <c r="Z39" s="140">
        <v>-23.35</v>
      </c>
      <c r="AA39" s="155">
        <v>1747830</v>
      </c>
    </row>
    <row r="40" spans="1:27" ht="13.5">
      <c r="A40" s="138" t="s">
        <v>86</v>
      </c>
      <c r="B40" s="136"/>
      <c r="C40" s="155">
        <v>15883349</v>
      </c>
      <c r="D40" s="155"/>
      <c r="E40" s="156">
        <v>11406044</v>
      </c>
      <c r="F40" s="60">
        <v>9420480</v>
      </c>
      <c r="G40" s="60">
        <v>382738</v>
      </c>
      <c r="H40" s="60">
        <v>477211</v>
      </c>
      <c r="I40" s="60">
        <v>583959</v>
      </c>
      <c r="J40" s="60">
        <v>1443908</v>
      </c>
      <c r="K40" s="60">
        <v>814836</v>
      </c>
      <c r="L40" s="60">
        <v>1591431</v>
      </c>
      <c r="M40" s="60">
        <v>464018</v>
      </c>
      <c r="N40" s="60">
        <v>2870285</v>
      </c>
      <c r="O40" s="60">
        <v>858939</v>
      </c>
      <c r="P40" s="60">
        <v>488193</v>
      </c>
      <c r="Q40" s="60">
        <v>615422</v>
      </c>
      <c r="R40" s="60">
        <v>1962554</v>
      </c>
      <c r="S40" s="60">
        <v>799823</v>
      </c>
      <c r="T40" s="60">
        <v>1092560</v>
      </c>
      <c r="U40" s="60">
        <v>786987</v>
      </c>
      <c r="V40" s="60">
        <v>2679370</v>
      </c>
      <c r="W40" s="60">
        <v>8956117</v>
      </c>
      <c r="X40" s="60">
        <v>9420480</v>
      </c>
      <c r="Y40" s="60">
        <v>-464363</v>
      </c>
      <c r="Z40" s="140">
        <v>-4.93</v>
      </c>
      <c r="AA40" s="155">
        <v>9420480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59827269</v>
      </c>
      <c r="D42" s="153">
        <f>SUM(D43:D46)</f>
        <v>0</v>
      </c>
      <c r="E42" s="154">
        <f t="shared" si="8"/>
        <v>58251531</v>
      </c>
      <c r="F42" s="100">
        <f t="shared" si="8"/>
        <v>59783190</v>
      </c>
      <c r="G42" s="100">
        <f t="shared" si="8"/>
        <v>2466857</v>
      </c>
      <c r="H42" s="100">
        <f t="shared" si="8"/>
        <v>1167606</v>
      </c>
      <c r="I42" s="100">
        <f t="shared" si="8"/>
        <v>6370838</v>
      </c>
      <c r="J42" s="100">
        <f t="shared" si="8"/>
        <v>10005301</v>
      </c>
      <c r="K42" s="100">
        <f t="shared" si="8"/>
        <v>4303980</v>
      </c>
      <c r="L42" s="100">
        <f t="shared" si="8"/>
        <v>4433324</v>
      </c>
      <c r="M42" s="100">
        <f t="shared" si="8"/>
        <v>4244534</v>
      </c>
      <c r="N42" s="100">
        <f t="shared" si="8"/>
        <v>12981838</v>
      </c>
      <c r="O42" s="100">
        <f t="shared" si="8"/>
        <v>4134490</v>
      </c>
      <c r="P42" s="100">
        <f t="shared" si="8"/>
        <v>4398193</v>
      </c>
      <c r="Q42" s="100">
        <f t="shared" si="8"/>
        <v>4068000</v>
      </c>
      <c r="R42" s="100">
        <f t="shared" si="8"/>
        <v>12600683</v>
      </c>
      <c r="S42" s="100">
        <f t="shared" si="8"/>
        <v>4159410</v>
      </c>
      <c r="T42" s="100">
        <f t="shared" si="8"/>
        <v>4291937</v>
      </c>
      <c r="U42" s="100">
        <f t="shared" si="8"/>
        <v>5527688</v>
      </c>
      <c r="V42" s="100">
        <f t="shared" si="8"/>
        <v>13979035</v>
      </c>
      <c r="W42" s="100">
        <f t="shared" si="8"/>
        <v>49566857</v>
      </c>
      <c r="X42" s="100">
        <f t="shared" si="8"/>
        <v>59783190</v>
      </c>
      <c r="Y42" s="100">
        <f t="shared" si="8"/>
        <v>-10216333</v>
      </c>
      <c r="Z42" s="137">
        <f>+IF(X42&lt;&gt;0,+(Y42/X42)*100,0)</f>
        <v>-17.08897266940757</v>
      </c>
      <c r="AA42" s="153">
        <f>SUM(AA43:AA46)</f>
        <v>59783190</v>
      </c>
    </row>
    <row r="43" spans="1:27" ht="13.5">
      <c r="A43" s="138" t="s">
        <v>89</v>
      </c>
      <c r="B43" s="136"/>
      <c r="C43" s="155">
        <v>50586669</v>
      </c>
      <c r="D43" s="155"/>
      <c r="E43" s="156">
        <v>48482105</v>
      </c>
      <c r="F43" s="60">
        <v>49508890</v>
      </c>
      <c r="G43" s="60">
        <v>1809572</v>
      </c>
      <c r="H43" s="60">
        <v>449169</v>
      </c>
      <c r="I43" s="60">
        <v>5617056</v>
      </c>
      <c r="J43" s="60">
        <v>7875797</v>
      </c>
      <c r="K43" s="60">
        <v>3508593</v>
      </c>
      <c r="L43" s="60">
        <v>3563741</v>
      </c>
      <c r="M43" s="60">
        <v>3515899</v>
      </c>
      <c r="N43" s="60">
        <v>10588233</v>
      </c>
      <c r="O43" s="60">
        <v>3392826</v>
      </c>
      <c r="P43" s="60">
        <v>3602325</v>
      </c>
      <c r="Q43" s="60">
        <v>3285479</v>
      </c>
      <c r="R43" s="60">
        <v>10280630</v>
      </c>
      <c r="S43" s="60">
        <v>3450986</v>
      </c>
      <c r="T43" s="60">
        <v>3531512</v>
      </c>
      <c r="U43" s="60">
        <v>4636242</v>
      </c>
      <c r="V43" s="60">
        <v>11618740</v>
      </c>
      <c r="W43" s="60">
        <v>40363400</v>
      </c>
      <c r="X43" s="60">
        <v>49508890</v>
      </c>
      <c r="Y43" s="60">
        <v>-9145490</v>
      </c>
      <c r="Z43" s="140">
        <v>-18.47</v>
      </c>
      <c r="AA43" s="155">
        <v>49508890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9240600</v>
      </c>
      <c r="D46" s="155"/>
      <c r="E46" s="156">
        <v>9769426</v>
      </c>
      <c r="F46" s="60">
        <v>10274300</v>
      </c>
      <c r="G46" s="60">
        <v>657285</v>
      </c>
      <c r="H46" s="60">
        <v>718437</v>
      </c>
      <c r="I46" s="60">
        <v>753782</v>
      </c>
      <c r="J46" s="60">
        <v>2129504</v>
      </c>
      <c r="K46" s="60">
        <v>795387</v>
      </c>
      <c r="L46" s="60">
        <v>869583</v>
      </c>
      <c r="M46" s="60">
        <v>728635</v>
      </c>
      <c r="N46" s="60">
        <v>2393605</v>
      </c>
      <c r="O46" s="60">
        <v>741664</v>
      </c>
      <c r="P46" s="60">
        <v>795868</v>
      </c>
      <c r="Q46" s="60">
        <v>782521</v>
      </c>
      <c r="R46" s="60">
        <v>2320053</v>
      </c>
      <c r="S46" s="60">
        <v>708424</v>
      </c>
      <c r="T46" s="60">
        <v>760425</v>
      </c>
      <c r="U46" s="60">
        <v>891446</v>
      </c>
      <c r="V46" s="60">
        <v>2360295</v>
      </c>
      <c r="W46" s="60">
        <v>9203457</v>
      </c>
      <c r="X46" s="60">
        <v>10274300</v>
      </c>
      <c r="Y46" s="60">
        <v>-1070843</v>
      </c>
      <c r="Z46" s="140">
        <v>-10.42</v>
      </c>
      <c r="AA46" s="155">
        <v>10274300</v>
      </c>
    </row>
    <row r="47" spans="1:27" ht="13.5">
      <c r="A47" s="135" t="s">
        <v>93</v>
      </c>
      <c r="B47" s="142" t="s">
        <v>94</v>
      </c>
      <c r="C47" s="153">
        <v>187514</v>
      </c>
      <c r="D47" s="153"/>
      <c r="E47" s="154">
        <v>125420</v>
      </c>
      <c r="F47" s="100">
        <v>136190</v>
      </c>
      <c r="G47" s="100">
        <v>6545</v>
      </c>
      <c r="H47" s="100">
        <v>8112</v>
      </c>
      <c r="I47" s="100">
        <v>10677</v>
      </c>
      <c r="J47" s="100">
        <v>25334</v>
      </c>
      <c r="K47" s="100">
        <v>7065</v>
      </c>
      <c r="L47" s="100">
        <v>6917</v>
      </c>
      <c r="M47" s="100">
        <v>6783</v>
      </c>
      <c r="N47" s="100">
        <v>20765</v>
      </c>
      <c r="O47" s="100">
        <v>10508</v>
      </c>
      <c r="P47" s="100">
        <v>9271</v>
      </c>
      <c r="Q47" s="100">
        <v>7673</v>
      </c>
      <c r="R47" s="100">
        <v>27452</v>
      </c>
      <c r="S47" s="100">
        <v>5142</v>
      </c>
      <c r="T47" s="100">
        <v>18435</v>
      </c>
      <c r="U47" s="100">
        <v>13898</v>
      </c>
      <c r="V47" s="100">
        <v>37475</v>
      </c>
      <c r="W47" s="100">
        <v>111026</v>
      </c>
      <c r="X47" s="100">
        <v>136190</v>
      </c>
      <c r="Y47" s="100">
        <v>-25164</v>
      </c>
      <c r="Z47" s="137">
        <v>-18.48</v>
      </c>
      <c r="AA47" s="153">
        <v>136190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133846329</v>
      </c>
      <c r="D48" s="168">
        <f>+D28+D32+D38+D42+D47</f>
        <v>0</v>
      </c>
      <c r="E48" s="169">
        <f t="shared" si="9"/>
        <v>120533363</v>
      </c>
      <c r="F48" s="73">
        <f t="shared" si="9"/>
        <v>121476810</v>
      </c>
      <c r="G48" s="73">
        <f t="shared" si="9"/>
        <v>7004996</v>
      </c>
      <c r="H48" s="73">
        <f t="shared" si="9"/>
        <v>5643957</v>
      </c>
      <c r="I48" s="73">
        <f t="shared" si="9"/>
        <v>11074910</v>
      </c>
      <c r="J48" s="73">
        <f t="shared" si="9"/>
        <v>23723863</v>
      </c>
      <c r="K48" s="73">
        <f t="shared" si="9"/>
        <v>8775838</v>
      </c>
      <c r="L48" s="73">
        <f t="shared" si="9"/>
        <v>10536789</v>
      </c>
      <c r="M48" s="73">
        <f t="shared" si="9"/>
        <v>8174745</v>
      </c>
      <c r="N48" s="73">
        <f t="shared" si="9"/>
        <v>27487372</v>
      </c>
      <c r="O48" s="73">
        <f t="shared" si="9"/>
        <v>8742925</v>
      </c>
      <c r="P48" s="73">
        <f t="shared" si="9"/>
        <v>9157953</v>
      </c>
      <c r="Q48" s="73">
        <f t="shared" si="9"/>
        <v>8619863</v>
      </c>
      <c r="R48" s="73">
        <f t="shared" si="9"/>
        <v>26520741</v>
      </c>
      <c r="S48" s="73">
        <f t="shared" si="9"/>
        <v>8590818</v>
      </c>
      <c r="T48" s="73">
        <f t="shared" si="9"/>
        <v>8641630</v>
      </c>
      <c r="U48" s="73">
        <f t="shared" si="9"/>
        <v>10968776</v>
      </c>
      <c r="V48" s="73">
        <f t="shared" si="9"/>
        <v>28201224</v>
      </c>
      <c r="W48" s="73">
        <f t="shared" si="9"/>
        <v>105933200</v>
      </c>
      <c r="X48" s="73">
        <f t="shared" si="9"/>
        <v>121476810</v>
      </c>
      <c r="Y48" s="73">
        <f t="shared" si="9"/>
        <v>-15543610</v>
      </c>
      <c r="Z48" s="170">
        <f>+IF(X48&lt;&gt;0,+(Y48/X48)*100,0)</f>
        <v>-12.795536860080537</v>
      </c>
      <c r="AA48" s="168">
        <f>+AA28+AA32+AA38+AA42+AA47</f>
        <v>121476810</v>
      </c>
    </row>
    <row r="49" spans="1:27" ht="13.5">
      <c r="A49" s="148" t="s">
        <v>49</v>
      </c>
      <c r="B49" s="149"/>
      <c r="C49" s="171">
        <f aca="true" t="shared" si="10" ref="C49:Y49">+C25-C48</f>
        <v>-15532736</v>
      </c>
      <c r="D49" s="171">
        <f>+D25-D48</f>
        <v>0</v>
      </c>
      <c r="E49" s="172">
        <f t="shared" si="10"/>
        <v>18589904</v>
      </c>
      <c r="F49" s="173">
        <f t="shared" si="10"/>
        <v>19009340</v>
      </c>
      <c r="G49" s="173">
        <f t="shared" si="10"/>
        <v>19138489</v>
      </c>
      <c r="H49" s="173">
        <f t="shared" si="10"/>
        <v>4215105</v>
      </c>
      <c r="I49" s="173">
        <f t="shared" si="10"/>
        <v>-4540192</v>
      </c>
      <c r="J49" s="173">
        <f t="shared" si="10"/>
        <v>18813402</v>
      </c>
      <c r="K49" s="173">
        <f t="shared" si="10"/>
        <v>-1225730</v>
      </c>
      <c r="L49" s="173">
        <f t="shared" si="10"/>
        <v>6508209</v>
      </c>
      <c r="M49" s="173">
        <f t="shared" si="10"/>
        <v>-3910828</v>
      </c>
      <c r="N49" s="173">
        <f t="shared" si="10"/>
        <v>1371651</v>
      </c>
      <c r="O49" s="173">
        <f t="shared" si="10"/>
        <v>-4922703</v>
      </c>
      <c r="P49" s="173">
        <f t="shared" si="10"/>
        <v>-4282818</v>
      </c>
      <c r="Q49" s="173">
        <f t="shared" si="10"/>
        <v>3729592</v>
      </c>
      <c r="R49" s="173">
        <f t="shared" si="10"/>
        <v>-5475929</v>
      </c>
      <c r="S49" s="173">
        <f t="shared" si="10"/>
        <v>-1065434</v>
      </c>
      <c r="T49" s="173">
        <f t="shared" si="10"/>
        <v>-832491</v>
      </c>
      <c r="U49" s="173">
        <f t="shared" si="10"/>
        <v>-1900454</v>
      </c>
      <c r="V49" s="173">
        <f t="shared" si="10"/>
        <v>-3798379</v>
      </c>
      <c r="W49" s="173">
        <f t="shared" si="10"/>
        <v>10910745</v>
      </c>
      <c r="X49" s="173">
        <f>IF(F25=F48,0,X25-X48)</f>
        <v>19009340</v>
      </c>
      <c r="Y49" s="173">
        <f t="shared" si="10"/>
        <v>-8098595</v>
      </c>
      <c r="Z49" s="174">
        <f>+IF(X49&lt;&gt;0,+(Y49/X49)*100,0)</f>
        <v>-42.603241353987045</v>
      </c>
      <c r="AA49" s="171">
        <f>+AA25-AA48</f>
        <v>19009340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9577682</v>
      </c>
      <c r="D5" s="155">
        <v>0</v>
      </c>
      <c r="E5" s="156">
        <v>13675391</v>
      </c>
      <c r="F5" s="60">
        <v>11621020</v>
      </c>
      <c r="G5" s="60">
        <v>11221022</v>
      </c>
      <c r="H5" s="60">
        <v>130794</v>
      </c>
      <c r="I5" s="60">
        <v>47574</v>
      </c>
      <c r="J5" s="60">
        <v>11399390</v>
      </c>
      <c r="K5" s="60">
        <v>-31457</v>
      </c>
      <c r="L5" s="60">
        <v>-15042</v>
      </c>
      <c r="M5" s="60">
        <v>-1017</v>
      </c>
      <c r="N5" s="60">
        <v>-47516</v>
      </c>
      <c r="O5" s="60">
        <v>526</v>
      </c>
      <c r="P5" s="60">
        <v>-14253</v>
      </c>
      <c r="Q5" s="60">
        <v>-3250</v>
      </c>
      <c r="R5" s="60">
        <v>-16977</v>
      </c>
      <c r="S5" s="60">
        <v>253260</v>
      </c>
      <c r="T5" s="60">
        <v>8911</v>
      </c>
      <c r="U5" s="60">
        <v>-46744</v>
      </c>
      <c r="V5" s="60">
        <v>215427</v>
      </c>
      <c r="W5" s="60">
        <v>11550324</v>
      </c>
      <c r="X5" s="60">
        <v>11621020</v>
      </c>
      <c r="Y5" s="60">
        <v>-70696</v>
      </c>
      <c r="Z5" s="140">
        <v>-0.61</v>
      </c>
      <c r="AA5" s="155">
        <v>11621020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47495394</v>
      </c>
      <c r="D7" s="155">
        <v>0</v>
      </c>
      <c r="E7" s="156">
        <v>57306783</v>
      </c>
      <c r="F7" s="60">
        <v>59380000</v>
      </c>
      <c r="G7" s="60">
        <v>4660013</v>
      </c>
      <c r="H7" s="60">
        <v>6061132</v>
      </c>
      <c r="I7" s="60">
        <v>4430057</v>
      </c>
      <c r="J7" s="60">
        <v>15151202</v>
      </c>
      <c r="K7" s="60">
        <v>4271058</v>
      </c>
      <c r="L7" s="60">
        <v>6412354</v>
      </c>
      <c r="M7" s="60">
        <v>3015177</v>
      </c>
      <c r="N7" s="60">
        <v>13698589</v>
      </c>
      <c r="O7" s="60">
        <v>2898831</v>
      </c>
      <c r="P7" s="60">
        <v>1522802</v>
      </c>
      <c r="Q7" s="60">
        <v>4475152</v>
      </c>
      <c r="R7" s="60">
        <v>8896785</v>
      </c>
      <c r="S7" s="60">
        <v>4248618</v>
      </c>
      <c r="T7" s="60">
        <v>4568656</v>
      </c>
      <c r="U7" s="60">
        <v>2867171</v>
      </c>
      <c r="V7" s="60">
        <v>11684445</v>
      </c>
      <c r="W7" s="60">
        <v>49431021</v>
      </c>
      <c r="X7" s="60">
        <v>59380000</v>
      </c>
      <c r="Y7" s="60">
        <v>-9948979</v>
      </c>
      <c r="Z7" s="140">
        <v>-16.75</v>
      </c>
      <c r="AA7" s="155">
        <v>59380000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-19891</v>
      </c>
      <c r="V8" s="60">
        <v>-19891</v>
      </c>
      <c r="W8" s="60">
        <v>-19891</v>
      </c>
      <c r="X8" s="60">
        <v>0</v>
      </c>
      <c r="Y8" s="60">
        <v>-19891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-2428</v>
      </c>
      <c r="V9" s="60">
        <v>-2428</v>
      </c>
      <c r="W9" s="60">
        <v>-2428</v>
      </c>
      <c r="X9" s="60">
        <v>0</v>
      </c>
      <c r="Y9" s="60">
        <v>-2428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2597628</v>
      </c>
      <c r="D10" s="155">
        <v>0</v>
      </c>
      <c r="E10" s="156">
        <v>3591125</v>
      </c>
      <c r="F10" s="54">
        <v>5900000</v>
      </c>
      <c r="G10" s="54">
        <v>455679</v>
      </c>
      <c r="H10" s="54">
        <v>420680</v>
      </c>
      <c r="I10" s="54">
        <v>387771</v>
      </c>
      <c r="J10" s="54">
        <v>1264130</v>
      </c>
      <c r="K10" s="54">
        <v>392035</v>
      </c>
      <c r="L10" s="54">
        <v>379110</v>
      </c>
      <c r="M10" s="54">
        <v>361164</v>
      </c>
      <c r="N10" s="54">
        <v>1132309</v>
      </c>
      <c r="O10" s="54">
        <v>343365</v>
      </c>
      <c r="P10" s="54">
        <v>331598</v>
      </c>
      <c r="Q10" s="54">
        <v>329478</v>
      </c>
      <c r="R10" s="54">
        <v>1004441</v>
      </c>
      <c r="S10" s="54">
        <v>324625</v>
      </c>
      <c r="T10" s="54">
        <v>322646</v>
      </c>
      <c r="U10" s="54">
        <v>281548</v>
      </c>
      <c r="V10" s="54">
        <v>928819</v>
      </c>
      <c r="W10" s="54">
        <v>4329699</v>
      </c>
      <c r="X10" s="54">
        <v>5900000</v>
      </c>
      <c r="Y10" s="54">
        <v>-1570301</v>
      </c>
      <c r="Z10" s="184">
        <v>-26.62</v>
      </c>
      <c r="AA10" s="130">
        <v>5900000</v>
      </c>
    </row>
    <row r="11" spans="1:27" ht="13.5">
      <c r="A11" s="183" t="s">
        <v>107</v>
      </c>
      <c r="B11" s="185"/>
      <c r="C11" s="155">
        <v>-440327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1832518</v>
      </c>
      <c r="D12" s="155">
        <v>0</v>
      </c>
      <c r="E12" s="156">
        <v>1708922</v>
      </c>
      <c r="F12" s="60">
        <v>2181830</v>
      </c>
      <c r="G12" s="60">
        <v>133761</v>
      </c>
      <c r="H12" s="60">
        <v>205204</v>
      </c>
      <c r="I12" s="60">
        <v>145789</v>
      </c>
      <c r="J12" s="60">
        <v>484754</v>
      </c>
      <c r="K12" s="60">
        <v>139012</v>
      </c>
      <c r="L12" s="60">
        <v>147567</v>
      </c>
      <c r="M12" s="60">
        <v>183822</v>
      </c>
      <c r="N12" s="60">
        <v>470401</v>
      </c>
      <c r="O12" s="60">
        <v>129308</v>
      </c>
      <c r="P12" s="60">
        <v>223280</v>
      </c>
      <c r="Q12" s="60">
        <v>232196</v>
      </c>
      <c r="R12" s="60">
        <v>584784</v>
      </c>
      <c r="S12" s="60">
        <v>163566</v>
      </c>
      <c r="T12" s="60">
        <v>156358</v>
      </c>
      <c r="U12" s="60">
        <v>200164</v>
      </c>
      <c r="V12" s="60">
        <v>520088</v>
      </c>
      <c r="W12" s="60">
        <v>2060027</v>
      </c>
      <c r="X12" s="60">
        <v>2181830</v>
      </c>
      <c r="Y12" s="60">
        <v>-121803</v>
      </c>
      <c r="Z12" s="140">
        <v>-5.58</v>
      </c>
      <c r="AA12" s="155">
        <v>2181830</v>
      </c>
    </row>
    <row r="13" spans="1:27" ht="13.5">
      <c r="A13" s="181" t="s">
        <v>109</v>
      </c>
      <c r="B13" s="185"/>
      <c r="C13" s="155">
        <v>153641</v>
      </c>
      <c r="D13" s="155">
        <v>0</v>
      </c>
      <c r="E13" s="156">
        <v>159615</v>
      </c>
      <c r="F13" s="60">
        <v>245000</v>
      </c>
      <c r="G13" s="60">
        <v>18895</v>
      </c>
      <c r="H13" s="60">
        <v>26187</v>
      </c>
      <c r="I13" s="60">
        <v>11900</v>
      </c>
      <c r="J13" s="60">
        <v>56982</v>
      </c>
      <c r="K13" s="60">
        <v>9774</v>
      </c>
      <c r="L13" s="60">
        <v>8693</v>
      </c>
      <c r="M13" s="60">
        <v>9856</v>
      </c>
      <c r="N13" s="60">
        <v>28323</v>
      </c>
      <c r="O13" s="60">
        <v>6371</v>
      </c>
      <c r="P13" s="60">
        <v>5623</v>
      </c>
      <c r="Q13" s="60">
        <v>10166</v>
      </c>
      <c r="R13" s="60">
        <v>22160</v>
      </c>
      <c r="S13" s="60">
        <v>14806</v>
      </c>
      <c r="T13" s="60">
        <v>9221</v>
      </c>
      <c r="U13" s="60">
        <v>96364</v>
      </c>
      <c r="V13" s="60">
        <v>120391</v>
      </c>
      <c r="W13" s="60">
        <v>227856</v>
      </c>
      <c r="X13" s="60">
        <v>245000</v>
      </c>
      <c r="Y13" s="60">
        <v>-17144</v>
      </c>
      <c r="Z13" s="140">
        <v>-7</v>
      </c>
      <c r="AA13" s="155">
        <v>245000</v>
      </c>
    </row>
    <row r="14" spans="1:27" ht="13.5">
      <c r="A14" s="181" t="s">
        <v>110</v>
      </c>
      <c r="B14" s="185"/>
      <c r="C14" s="155">
        <v>262432</v>
      </c>
      <c r="D14" s="155">
        <v>0</v>
      </c>
      <c r="E14" s="156">
        <v>3306762</v>
      </c>
      <c r="F14" s="60">
        <v>370000</v>
      </c>
      <c r="G14" s="60">
        <v>47583</v>
      </c>
      <c r="H14" s="60">
        <v>23147</v>
      </c>
      <c r="I14" s="60">
        <v>65840</v>
      </c>
      <c r="J14" s="60">
        <v>136570</v>
      </c>
      <c r="K14" s="60">
        <v>67193</v>
      </c>
      <c r="L14" s="60">
        <v>72785</v>
      </c>
      <c r="M14" s="60">
        <v>76350</v>
      </c>
      <c r="N14" s="60">
        <v>216328</v>
      </c>
      <c r="O14" s="60">
        <v>72451</v>
      </c>
      <c r="P14" s="60">
        <v>67423</v>
      </c>
      <c r="Q14" s="60">
        <v>73759</v>
      </c>
      <c r="R14" s="60">
        <v>213633</v>
      </c>
      <c r="S14" s="60">
        <v>73930</v>
      </c>
      <c r="T14" s="60">
        <v>34410</v>
      </c>
      <c r="U14" s="60">
        <v>32731</v>
      </c>
      <c r="V14" s="60">
        <v>141071</v>
      </c>
      <c r="W14" s="60">
        <v>707602</v>
      </c>
      <c r="X14" s="60">
        <v>370000</v>
      </c>
      <c r="Y14" s="60">
        <v>337602</v>
      </c>
      <c r="Z14" s="140">
        <v>91.24</v>
      </c>
      <c r="AA14" s="155">
        <v>370000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251869</v>
      </c>
      <c r="D16" s="155">
        <v>0</v>
      </c>
      <c r="E16" s="156">
        <v>198430</v>
      </c>
      <c r="F16" s="60">
        <v>222800</v>
      </c>
      <c r="G16" s="60">
        <v>565</v>
      </c>
      <c r="H16" s="60">
        <v>100</v>
      </c>
      <c r="I16" s="60">
        <v>21</v>
      </c>
      <c r="J16" s="60">
        <v>686</v>
      </c>
      <c r="K16" s="60">
        <v>4910</v>
      </c>
      <c r="L16" s="60">
        <v>2313</v>
      </c>
      <c r="M16" s="60">
        <v>2459</v>
      </c>
      <c r="N16" s="60">
        <v>9682</v>
      </c>
      <c r="O16" s="60">
        <v>31</v>
      </c>
      <c r="P16" s="60">
        <v>156898</v>
      </c>
      <c r="Q16" s="60">
        <v>48520</v>
      </c>
      <c r="R16" s="60">
        <v>205449</v>
      </c>
      <c r="S16" s="60">
        <v>4665</v>
      </c>
      <c r="T16" s="60">
        <v>18694</v>
      </c>
      <c r="U16" s="60">
        <v>4875</v>
      </c>
      <c r="V16" s="60">
        <v>28234</v>
      </c>
      <c r="W16" s="60">
        <v>244051</v>
      </c>
      <c r="X16" s="60">
        <v>222800</v>
      </c>
      <c r="Y16" s="60">
        <v>21251</v>
      </c>
      <c r="Z16" s="140">
        <v>9.54</v>
      </c>
      <c r="AA16" s="155">
        <v>222800</v>
      </c>
    </row>
    <row r="17" spans="1:27" ht="13.5">
      <c r="A17" s="181" t="s">
        <v>113</v>
      </c>
      <c r="B17" s="185"/>
      <c r="C17" s="155">
        <v>2363595</v>
      </c>
      <c r="D17" s="155">
        <v>0</v>
      </c>
      <c r="E17" s="156">
        <v>2551187</v>
      </c>
      <c r="F17" s="60">
        <v>2680000</v>
      </c>
      <c r="G17" s="60">
        <v>207867</v>
      </c>
      <c r="H17" s="60">
        <v>270846</v>
      </c>
      <c r="I17" s="60">
        <v>196628</v>
      </c>
      <c r="J17" s="60">
        <v>675341</v>
      </c>
      <c r="K17" s="60">
        <v>192325</v>
      </c>
      <c r="L17" s="60">
        <v>190664</v>
      </c>
      <c r="M17" s="60">
        <v>172277</v>
      </c>
      <c r="N17" s="60">
        <v>555266</v>
      </c>
      <c r="O17" s="60">
        <v>67079</v>
      </c>
      <c r="P17" s="60">
        <v>175910</v>
      </c>
      <c r="Q17" s="60">
        <v>185119</v>
      </c>
      <c r="R17" s="60">
        <v>428108</v>
      </c>
      <c r="S17" s="60">
        <v>152709</v>
      </c>
      <c r="T17" s="60">
        <v>150676</v>
      </c>
      <c r="U17" s="60">
        <v>130649</v>
      </c>
      <c r="V17" s="60">
        <v>434034</v>
      </c>
      <c r="W17" s="60">
        <v>2092749</v>
      </c>
      <c r="X17" s="60">
        <v>2680000</v>
      </c>
      <c r="Y17" s="60">
        <v>-587251</v>
      </c>
      <c r="Z17" s="140">
        <v>-21.91</v>
      </c>
      <c r="AA17" s="155">
        <v>2680000</v>
      </c>
    </row>
    <row r="18" spans="1:27" ht="13.5">
      <c r="A18" s="183" t="s">
        <v>114</v>
      </c>
      <c r="B18" s="182"/>
      <c r="C18" s="155">
        <v>4566160</v>
      </c>
      <c r="D18" s="155">
        <v>0</v>
      </c>
      <c r="E18" s="156">
        <v>1529853</v>
      </c>
      <c r="F18" s="60">
        <v>5111000</v>
      </c>
      <c r="G18" s="60">
        <v>180793</v>
      </c>
      <c r="H18" s="60">
        <v>419936</v>
      </c>
      <c r="I18" s="60">
        <v>152520</v>
      </c>
      <c r="J18" s="60">
        <v>753249</v>
      </c>
      <c r="K18" s="60">
        <v>134264</v>
      </c>
      <c r="L18" s="60">
        <v>146106</v>
      </c>
      <c r="M18" s="60">
        <v>131890</v>
      </c>
      <c r="N18" s="60">
        <v>412260</v>
      </c>
      <c r="O18" s="60">
        <v>46126</v>
      </c>
      <c r="P18" s="60">
        <v>148887</v>
      </c>
      <c r="Q18" s="60">
        <v>137242</v>
      </c>
      <c r="R18" s="60">
        <v>332255</v>
      </c>
      <c r="S18" s="60">
        <v>148569</v>
      </c>
      <c r="T18" s="60">
        <v>366016</v>
      </c>
      <c r="U18" s="60">
        <v>117648</v>
      </c>
      <c r="V18" s="60">
        <v>632233</v>
      </c>
      <c r="W18" s="60">
        <v>2129997</v>
      </c>
      <c r="X18" s="60">
        <v>5111000</v>
      </c>
      <c r="Y18" s="60">
        <v>-2981003</v>
      </c>
      <c r="Z18" s="140">
        <v>-58.33</v>
      </c>
      <c r="AA18" s="155">
        <v>5111000</v>
      </c>
    </row>
    <row r="19" spans="1:27" ht="13.5">
      <c r="A19" s="181" t="s">
        <v>34</v>
      </c>
      <c r="B19" s="185"/>
      <c r="C19" s="155">
        <v>30899150</v>
      </c>
      <c r="D19" s="155">
        <v>0</v>
      </c>
      <c r="E19" s="156">
        <v>29942100</v>
      </c>
      <c r="F19" s="60">
        <v>29233100</v>
      </c>
      <c r="G19" s="60">
        <v>8927000</v>
      </c>
      <c r="H19" s="60">
        <v>297344</v>
      </c>
      <c r="I19" s="60">
        <v>88211</v>
      </c>
      <c r="J19" s="60">
        <v>9312555</v>
      </c>
      <c r="K19" s="60">
        <v>1010968</v>
      </c>
      <c r="L19" s="60">
        <v>8436899</v>
      </c>
      <c r="M19" s="60">
        <v>64767</v>
      </c>
      <c r="N19" s="60">
        <v>9512634</v>
      </c>
      <c r="O19" s="60">
        <v>69309</v>
      </c>
      <c r="P19" s="60">
        <v>452452</v>
      </c>
      <c r="Q19" s="60">
        <v>6101169</v>
      </c>
      <c r="R19" s="60">
        <v>6622930</v>
      </c>
      <c r="S19" s="60">
        <v>111621</v>
      </c>
      <c r="T19" s="60">
        <v>526351</v>
      </c>
      <c r="U19" s="60">
        <v>1906253</v>
      </c>
      <c r="V19" s="60">
        <v>2544225</v>
      </c>
      <c r="W19" s="60">
        <v>27992344</v>
      </c>
      <c r="X19" s="60">
        <v>29233100</v>
      </c>
      <c r="Y19" s="60">
        <v>-1240756</v>
      </c>
      <c r="Z19" s="140">
        <v>-4.24</v>
      </c>
      <c r="AA19" s="155">
        <v>29233100</v>
      </c>
    </row>
    <row r="20" spans="1:27" ht="13.5">
      <c r="A20" s="181" t="s">
        <v>35</v>
      </c>
      <c r="B20" s="185"/>
      <c r="C20" s="155">
        <v>3047188</v>
      </c>
      <c r="D20" s="155">
        <v>0</v>
      </c>
      <c r="E20" s="156">
        <v>7212599</v>
      </c>
      <c r="F20" s="54">
        <v>4452700</v>
      </c>
      <c r="G20" s="54">
        <v>290307</v>
      </c>
      <c r="H20" s="54">
        <v>495503</v>
      </c>
      <c r="I20" s="54">
        <v>287145</v>
      </c>
      <c r="J20" s="54">
        <v>1072955</v>
      </c>
      <c r="K20" s="54">
        <v>295373</v>
      </c>
      <c r="L20" s="54">
        <v>361114</v>
      </c>
      <c r="M20" s="54">
        <v>246402</v>
      </c>
      <c r="N20" s="54">
        <v>902889</v>
      </c>
      <c r="O20" s="54">
        <v>-95324</v>
      </c>
      <c r="P20" s="54">
        <v>351834</v>
      </c>
      <c r="Q20" s="54">
        <v>195907</v>
      </c>
      <c r="R20" s="54">
        <v>452417</v>
      </c>
      <c r="S20" s="54">
        <v>399046</v>
      </c>
      <c r="T20" s="54">
        <v>571452</v>
      </c>
      <c r="U20" s="54">
        <v>2075994</v>
      </c>
      <c r="V20" s="54">
        <v>3046492</v>
      </c>
      <c r="W20" s="54">
        <v>5474753</v>
      </c>
      <c r="X20" s="54">
        <v>4452700</v>
      </c>
      <c r="Y20" s="54">
        <v>1022053</v>
      </c>
      <c r="Z20" s="184">
        <v>22.95</v>
      </c>
      <c r="AA20" s="130">
        <v>4452700</v>
      </c>
    </row>
    <row r="21" spans="1:27" ht="13.5">
      <c r="A21" s="181" t="s">
        <v>115</v>
      </c>
      <c r="B21" s="185"/>
      <c r="C21" s="155">
        <v>29001</v>
      </c>
      <c r="D21" s="155">
        <v>0</v>
      </c>
      <c r="E21" s="156">
        <v>64800</v>
      </c>
      <c r="F21" s="60">
        <v>89000</v>
      </c>
      <c r="G21" s="60">
        <v>0</v>
      </c>
      <c r="H21" s="60">
        <v>55614</v>
      </c>
      <c r="I21" s="82">
        <v>5505</v>
      </c>
      <c r="J21" s="60">
        <v>61119</v>
      </c>
      <c r="K21" s="60">
        <v>2386</v>
      </c>
      <c r="L21" s="60">
        <v>0</v>
      </c>
      <c r="M21" s="60">
        <v>770</v>
      </c>
      <c r="N21" s="60">
        <v>3156</v>
      </c>
      <c r="O21" s="60">
        <v>175</v>
      </c>
      <c r="P21" s="82">
        <v>0</v>
      </c>
      <c r="Q21" s="60">
        <v>439</v>
      </c>
      <c r="R21" s="60">
        <v>614</v>
      </c>
      <c r="S21" s="60">
        <v>0</v>
      </c>
      <c r="T21" s="60">
        <v>7888</v>
      </c>
      <c r="U21" s="60">
        <v>183808</v>
      </c>
      <c r="V21" s="60">
        <v>191696</v>
      </c>
      <c r="W21" s="82">
        <v>256585</v>
      </c>
      <c r="X21" s="60">
        <v>89000</v>
      </c>
      <c r="Y21" s="60">
        <v>167585</v>
      </c>
      <c r="Z21" s="140">
        <v>188.3</v>
      </c>
      <c r="AA21" s="155">
        <v>89000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102635931</v>
      </c>
      <c r="D22" s="188">
        <f>SUM(D5:D21)</f>
        <v>0</v>
      </c>
      <c r="E22" s="189">
        <f t="shared" si="0"/>
        <v>121247567</v>
      </c>
      <c r="F22" s="190">
        <f t="shared" si="0"/>
        <v>121486450</v>
      </c>
      <c r="G22" s="190">
        <f t="shared" si="0"/>
        <v>26143485</v>
      </c>
      <c r="H22" s="190">
        <f t="shared" si="0"/>
        <v>8406487</v>
      </c>
      <c r="I22" s="190">
        <f t="shared" si="0"/>
        <v>5818961</v>
      </c>
      <c r="J22" s="190">
        <f t="shared" si="0"/>
        <v>40368933</v>
      </c>
      <c r="K22" s="190">
        <f t="shared" si="0"/>
        <v>6487841</v>
      </c>
      <c r="L22" s="190">
        <f t="shared" si="0"/>
        <v>16142563</v>
      </c>
      <c r="M22" s="190">
        <f t="shared" si="0"/>
        <v>4263917</v>
      </c>
      <c r="N22" s="190">
        <f t="shared" si="0"/>
        <v>26894321</v>
      </c>
      <c r="O22" s="190">
        <f t="shared" si="0"/>
        <v>3538248</v>
      </c>
      <c r="P22" s="190">
        <f t="shared" si="0"/>
        <v>3422454</v>
      </c>
      <c r="Q22" s="190">
        <f t="shared" si="0"/>
        <v>11785897</v>
      </c>
      <c r="R22" s="190">
        <f t="shared" si="0"/>
        <v>18746599</v>
      </c>
      <c r="S22" s="190">
        <f t="shared" si="0"/>
        <v>5895415</v>
      </c>
      <c r="T22" s="190">
        <f t="shared" si="0"/>
        <v>6741279</v>
      </c>
      <c r="U22" s="190">
        <f t="shared" si="0"/>
        <v>7828142</v>
      </c>
      <c r="V22" s="190">
        <f t="shared" si="0"/>
        <v>20464836</v>
      </c>
      <c r="W22" s="190">
        <f t="shared" si="0"/>
        <v>106474689</v>
      </c>
      <c r="X22" s="190">
        <f t="shared" si="0"/>
        <v>121486450</v>
      </c>
      <c r="Y22" s="190">
        <f t="shared" si="0"/>
        <v>-15011761</v>
      </c>
      <c r="Z22" s="191">
        <f>+IF(X22&lt;&gt;0,+(Y22/X22)*100,0)</f>
        <v>-12.356736903580606</v>
      </c>
      <c r="AA22" s="188">
        <f>SUM(AA5:AA21)</f>
        <v>121486450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39847147</v>
      </c>
      <c r="D25" s="155">
        <v>0</v>
      </c>
      <c r="E25" s="156">
        <v>45401301</v>
      </c>
      <c r="F25" s="60">
        <v>44397660</v>
      </c>
      <c r="G25" s="60">
        <v>3248953</v>
      </c>
      <c r="H25" s="60">
        <v>3326536</v>
      </c>
      <c r="I25" s="60">
        <v>3305276</v>
      </c>
      <c r="J25" s="60">
        <v>9880765</v>
      </c>
      <c r="K25" s="60">
        <v>3315597</v>
      </c>
      <c r="L25" s="60">
        <v>3213139</v>
      </c>
      <c r="M25" s="60">
        <v>3224006</v>
      </c>
      <c r="N25" s="60">
        <v>9752742</v>
      </c>
      <c r="O25" s="60">
        <v>3289169</v>
      </c>
      <c r="P25" s="60">
        <v>3338312</v>
      </c>
      <c r="Q25" s="60">
        <v>3294634</v>
      </c>
      <c r="R25" s="60">
        <v>9922115</v>
      </c>
      <c r="S25" s="60">
        <v>3114353</v>
      </c>
      <c r="T25" s="60">
        <v>3054156</v>
      </c>
      <c r="U25" s="60">
        <v>3007054</v>
      </c>
      <c r="V25" s="60">
        <v>9175563</v>
      </c>
      <c r="W25" s="60">
        <v>38731185</v>
      </c>
      <c r="X25" s="60">
        <v>44397660</v>
      </c>
      <c r="Y25" s="60">
        <v>-5666475</v>
      </c>
      <c r="Z25" s="140">
        <v>-12.76</v>
      </c>
      <c r="AA25" s="155">
        <v>44397660</v>
      </c>
    </row>
    <row r="26" spans="1:27" ht="13.5">
      <c r="A26" s="183" t="s">
        <v>38</v>
      </c>
      <c r="B26" s="182"/>
      <c r="C26" s="155">
        <v>2789258</v>
      </c>
      <c r="D26" s="155">
        <v>0</v>
      </c>
      <c r="E26" s="156">
        <v>3443064</v>
      </c>
      <c r="F26" s="60">
        <v>3265440</v>
      </c>
      <c r="G26" s="60">
        <v>256436</v>
      </c>
      <c r="H26" s="60">
        <v>236611</v>
      </c>
      <c r="I26" s="60">
        <v>222807</v>
      </c>
      <c r="J26" s="60">
        <v>715854</v>
      </c>
      <c r="K26" s="60">
        <v>256207</v>
      </c>
      <c r="L26" s="60">
        <v>295859</v>
      </c>
      <c r="M26" s="60">
        <v>254625</v>
      </c>
      <c r="N26" s="60">
        <v>806691</v>
      </c>
      <c r="O26" s="60">
        <v>254625</v>
      </c>
      <c r="P26" s="60">
        <v>254625</v>
      </c>
      <c r="Q26" s="60">
        <v>431299</v>
      </c>
      <c r="R26" s="60">
        <v>940549</v>
      </c>
      <c r="S26" s="60">
        <v>274645</v>
      </c>
      <c r="T26" s="60">
        <v>284736</v>
      </c>
      <c r="U26" s="60">
        <v>274374</v>
      </c>
      <c r="V26" s="60">
        <v>833755</v>
      </c>
      <c r="W26" s="60">
        <v>3296849</v>
      </c>
      <c r="X26" s="60">
        <v>3265440</v>
      </c>
      <c r="Y26" s="60">
        <v>31409</v>
      </c>
      <c r="Z26" s="140">
        <v>0.96</v>
      </c>
      <c r="AA26" s="155">
        <v>3265440</v>
      </c>
    </row>
    <row r="27" spans="1:27" ht="13.5">
      <c r="A27" s="183" t="s">
        <v>118</v>
      </c>
      <c r="B27" s="182"/>
      <c r="C27" s="155">
        <v>2478660</v>
      </c>
      <c r="D27" s="155">
        <v>0</v>
      </c>
      <c r="E27" s="156">
        <v>324773</v>
      </c>
      <c r="F27" s="60">
        <v>350000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350000</v>
      </c>
      <c r="Y27" s="60">
        <v>-350000</v>
      </c>
      <c r="Z27" s="140">
        <v>-100</v>
      </c>
      <c r="AA27" s="155">
        <v>350000</v>
      </c>
    </row>
    <row r="28" spans="1:27" ht="13.5">
      <c r="A28" s="183" t="s">
        <v>39</v>
      </c>
      <c r="B28" s="182"/>
      <c r="C28" s="155">
        <v>14840169</v>
      </c>
      <c r="D28" s="155">
        <v>0</v>
      </c>
      <c r="E28" s="156">
        <v>3467772</v>
      </c>
      <c r="F28" s="60">
        <v>2151940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2151940</v>
      </c>
      <c r="Y28" s="60">
        <v>-2151940</v>
      </c>
      <c r="Z28" s="140">
        <v>-100</v>
      </c>
      <c r="AA28" s="155">
        <v>2151940</v>
      </c>
    </row>
    <row r="29" spans="1:27" ht="13.5">
      <c r="A29" s="183" t="s">
        <v>40</v>
      </c>
      <c r="B29" s="182"/>
      <c r="C29" s="155">
        <v>3338339</v>
      </c>
      <c r="D29" s="155">
        <v>0</v>
      </c>
      <c r="E29" s="156">
        <v>614403</v>
      </c>
      <c r="F29" s="60">
        <v>538650</v>
      </c>
      <c r="G29" s="60">
        <v>28438</v>
      </c>
      <c r="H29" s="60">
        <v>28806</v>
      </c>
      <c r="I29" s="60">
        <v>133315</v>
      </c>
      <c r="J29" s="60">
        <v>190559</v>
      </c>
      <c r="K29" s="60">
        <v>26753</v>
      </c>
      <c r="L29" s="60">
        <v>27341</v>
      </c>
      <c r="M29" s="60">
        <v>25605</v>
      </c>
      <c r="N29" s="60">
        <v>79699</v>
      </c>
      <c r="O29" s="60">
        <v>25854</v>
      </c>
      <c r="P29" s="60">
        <v>25253</v>
      </c>
      <c r="Q29" s="60">
        <v>23435</v>
      </c>
      <c r="R29" s="60">
        <v>74542</v>
      </c>
      <c r="S29" s="60">
        <v>126532</v>
      </c>
      <c r="T29" s="60">
        <v>23847</v>
      </c>
      <c r="U29" s="60">
        <v>379431</v>
      </c>
      <c r="V29" s="60">
        <v>529810</v>
      </c>
      <c r="W29" s="60">
        <v>874610</v>
      </c>
      <c r="X29" s="60">
        <v>538650</v>
      </c>
      <c r="Y29" s="60">
        <v>335960</v>
      </c>
      <c r="Z29" s="140">
        <v>62.37</v>
      </c>
      <c r="AA29" s="155">
        <v>538650</v>
      </c>
    </row>
    <row r="30" spans="1:27" ht="13.5">
      <c r="A30" s="183" t="s">
        <v>119</v>
      </c>
      <c r="B30" s="182"/>
      <c r="C30" s="155">
        <v>42107330</v>
      </c>
      <c r="D30" s="155">
        <v>0</v>
      </c>
      <c r="E30" s="156">
        <v>41257561</v>
      </c>
      <c r="F30" s="60">
        <v>42500000</v>
      </c>
      <c r="G30" s="60">
        <v>1328888</v>
      </c>
      <c r="H30" s="60">
        <v>0</v>
      </c>
      <c r="I30" s="60">
        <v>5170944</v>
      </c>
      <c r="J30" s="60">
        <v>6499832</v>
      </c>
      <c r="K30" s="60">
        <v>3016775</v>
      </c>
      <c r="L30" s="60">
        <v>3113033</v>
      </c>
      <c r="M30" s="60">
        <v>3018336</v>
      </c>
      <c r="N30" s="60">
        <v>9148144</v>
      </c>
      <c r="O30" s="60">
        <v>2913301</v>
      </c>
      <c r="P30" s="60">
        <v>3100740</v>
      </c>
      <c r="Q30" s="60">
        <v>2823003</v>
      </c>
      <c r="R30" s="60">
        <v>8837044</v>
      </c>
      <c r="S30" s="60">
        <v>3013759</v>
      </c>
      <c r="T30" s="60">
        <v>2975203</v>
      </c>
      <c r="U30" s="60">
        <v>4010592</v>
      </c>
      <c r="V30" s="60">
        <v>9999554</v>
      </c>
      <c r="W30" s="60">
        <v>34484574</v>
      </c>
      <c r="X30" s="60">
        <v>42500000</v>
      </c>
      <c r="Y30" s="60">
        <v>-8015426</v>
      </c>
      <c r="Z30" s="140">
        <v>-18.86</v>
      </c>
      <c r="AA30" s="155">
        <v>42500000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460000</v>
      </c>
      <c r="G33" s="60">
        <v>25804</v>
      </c>
      <c r="H33" s="60">
        <v>30956</v>
      </c>
      <c r="I33" s="60">
        <v>0</v>
      </c>
      <c r="J33" s="60">
        <v>56760</v>
      </c>
      <c r="K33" s="60">
        <v>29694</v>
      </c>
      <c r="L33" s="60">
        <v>28959</v>
      </c>
      <c r="M33" s="60">
        <v>29114</v>
      </c>
      <c r="N33" s="60">
        <v>87767</v>
      </c>
      <c r="O33" s="60">
        <v>56695</v>
      </c>
      <c r="P33" s="60">
        <v>1455</v>
      </c>
      <c r="Q33" s="60">
        <v>54201</v>
      </c>
      <c r="R33" s="60">
        <v>112351</v>
      </c>
      <c r="S33" s="60">
        <v>1455</v>
      </c>
      <c r="T33" s="60">
        <v>29346</v>
      </c>
      <c r="U33" s="60">
        <v>98826</v>
      </c>
      <c r="V33" s="60">
        <v>129627</v>
      </c>
      <c r="W33" s="60">
        <v>386505</v>
      </c>
      <c r="X33" s="60">
        <v>460000</v>
      </c>
      <c r="Y33" s="60">
        <v>-73495</v>
      </c>
      <c r="Z33" s="140">
        <v>-15.98</v>
      </c>
      <c r="AA33" s="155">
        <v>460000</v>
      </c>
    </row>
    <row r="34" spans="1:27" ht="13.5">
      <c r="A34" s="183" t="s">
        <v>43</v>
      </c>
      <c r="B34" s="182"/>
      <c r="C34" s="155">
        <v>28445426</v>
      </c>
      <c r="D34" s="155">
        <v>0</v>
      </c>
      <c r="E34" s="156">
        <v>26024489</v>
      </c>
      <c r="F34" s="60">
        <v>27813120</v>
      </c>
      <c r="G34" s="60">
        <v>2116477</v>
      </c>
      <c r="H34" s="60">
        <v>2021048</v>
      </c>
      <c r="I34" s="60">
        <v>2242568</v>
      </c>
      <c r="J34" s="60">
        <v>6380093</v>
      </c>
      <c r="K34" s="60">
        <v>2130812</v>
      </c>
      <c r="L34" s="60">
        <v>3858458</v>
      </c>
      <c r="M34" s="60">
        <v>1623059</v>
      </c>
      <c r="N34" s="60">
        <v>7612329</v>
      </c>
      <c r="O34" s="60">
        <v>2203281</v>
      </c>
      <c r="P34" s="60">
        <v>2437568</v>
      </c>
      <c r="Q34" s="60">
        <v>1993291</v>
      </c>
      <c r="R34" s="60">
        <v>6634140</v>
      </c>
      <c r="S34" s="60">
        <v>2060074</v>
      </c>
      <c r="T34" s="60">
        <v>2274342</v>
      </c>
      <c r="U34" s="60">
        <v>3198499</v>
      </c>
      <c r="V34" s="60">
        <v>7532915</v>
      </c>
      <c r="W34" s="60">
        <v>28159477</v>
      </c>
      <c r="X34" s="60">
        <v>27813120</v>
      </c>
      <c r="Y34" s="60">
        <v>346357</v>
      </c>
      <c r="Z34" s="140">
        <v>1.25</v>
      </c>
      <c r="AA34" s="155">
        <v>27813120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133846329</v>
      </c>
      <c r="D36" s="188">
        <f>SUM(D25:D35)</f>
        <v>0</v>
      </c>
      <c r="E36" s="189">
        <f t="shared" si="1"/>
        <v>120533363</v>
      </c>
      <c r="F36" s="190">
        <f t="shared" si="1"/>
        <v>121476810</v>
      </c>
      <c r="G36" s="190">
        <f t="shared" si="1"/>
        <v>7004996</v>
      </c>
      <c r="H36" s="190">
        <f t="shared" si="1"/>
        <v>5643957</v>
      </c>
      <c r="I36" s="190">
        <f t="shared" si="1"/>
        <v>11074910</v>
      </c>
      <c r="J36" s="190">
        <f t="shared" si="1"/>
        <v>23723863</v>
      </c>
      <c r="K36" s="190">
        <f t="shared" si="1"/>
        <v>8775838</v>
      </c>
      <c r="L36" s="190">
        <f t="shared" si="1"/>
        <v>10536789</v>
      </c>
      <c r="M36" s="190">
        <f t="shared" si="1"/>
        <v>8174745</v>
      </c>
      <c r="N36" s="190">
        <f t="shared" si="1"/>
        <v>27487372</v>
      </c>
      <c r="O36" s="190">
        <f t="shared" si="1"/>
        <v>8742925</v>
      </c>
      <c r="P36" s="190">
        <f t="shared" si="1"/>
        <v>9157953</v>
      </c>
      <c r="Q36" s="190">
        <f t="shared" si="1"/>
        <v>8619863</v>
      </c>
      <c r="R36" s="190">
        <f t="shared" si="1"/>
        <v>26520741</v>
      </c>
      <c r="S36" s="190">
        <f t="shared" si="1"/>
        <v>8590818</v>
      </c>
      <c r="T36" s="190">
        <f t="shared" si="1"/>
        <v>8641630</v>
      </c>
      <c r="U36" s="190">
        <f t="shared" si="1"/>
        <v>10968776</v>
      </c>
      <c r="V36" s="190">
        <f t="shared" si="1"/>
        <v>28201224</v>
      </c>
      <c r="W36" s="190">
        <f t="shared" si="1"/>
        <v>105933200</v>
      </c>
      <c r="X36" s="190">
        <f t="shared" si="1"/>
        <v>121476810</v>
      </c>
      <c r="Y36" s="190">
        <f t="shared" si="1"/>
        <v>-15543610</v>
      </c>
      <c r="Z36" s="191">
        <f>+IF(X36&lt;&gt;0,+(Y36/X36)*100,0)</f>
        <v>-12.795536860080537</v>
      </c>
      <c r="AA36" s="188">
        <f>SUM(AA25:AA35)</f>
        <v>121476810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-31210398</v>
      </c>
      <c r="D38" s="199">
        <f>+D22-D36</f>
        <v>0</v>
      </c>
      <c r="E38" s="200">
        <f t="shared" si="2"/>
        <v>714204</v>
      </c>
      <c r="F38" s="106">
        <f t="shared" si="2"/>
        <v>9640</v>
      </c>
      <c r="G38" s="106">
        <f t="shared" si="2"/>
        <v>19138489</v>
      </c>
      <c r="H38" s="106">
        <f t="shared" si="2"/>
        <v>2762530</v>
      </c>
      <c r="I38" s="106">
        <f t="shared" si="2"/>
        <v>-5255949</v>
      </c>
      <c r="J38" s="106">
        <f t="shared" si="2"/>
        <v>16645070</v>
      </c>
      <c r="K38" s="106">
        <f t="shared" si="2"/>
        <v>-2287997</v>
      </c>
      <c r="L38" s="106">
        <f t="shared" si="2"/>
        <v>5605774</v>
      </c>
      <c r="M38" s="106">
        <f t="shared" si="2"/>
        <v>-3910828</v>
      </c>
      <c r="N38" s="106">
        <f t="shared" si="2"/>
        <v>-593051</v>
      </c>
      <c r="O38" s="106">
        <f t="shared" si="2"/>
        <v>-5204677</v>
      </c>
      <c r="P38" s="106">
        <f t="shared" si="2"/>
        <v>-5735499</v>
      </c>
      <c r="Q38" s="106">
        <f t="shared" si="2"/>
        <v>3166034</v>
      </c>
      <c r="R38" s="106">
        <f t="shared" si="2"/>
        <v>-7774142</v>
      </c>
      <c r="S38" s="106">
        <f t="shared" si="2"/>
        <v>-2695403</v>
      </c>
      <c r="T38" s="106">
        <f t="shared" si="2"/>
        <v>-1900351</v>
      </c>
      <c r="U38" s="106">
        <f t="shared" si="2"/>
        <v>-3140634</v>
      </c>
      <c r="V38" s="106">
        <f t="shared" si="2"/>
        <v>-7736388</v>
      </c>
      <c r="W38" s="106">
        <f t="shared" si="2"/>
        <v>541489</v>
      </c>
      <c r="X38" s="106">
        <f>IF(F22=F36,0,X22-X36)</f>
        <v>9640</v>
      </c>
      <c r="Y38" s="106">
        <f t="shared" si="2"/>
        <v>531849</v>
      </c>
      <c r="Z38" s="201">
        <f>+IF(X38&lt;&gt;0,+(Y38/X38)*100,0)</f>
        <v>5517.10580912863</v>
      </c>
      <c r="AA38" s="199">
        <f>+AA22-AA36</f>
        <v>9640</v>
      </c>
    </row>
    <row r="39" spans="1:27" ht="13.5">
      <c r="A39" s="181" t="s">
        <v>46</v>
      </c>
      <c r="B39" s="185"/>
      <c r="C39" s="155">
        <v>15677662</v>
      </c>
      <c r="D39" s="155">
        <v>0</v>
      </c>
      <c r="E39" s="156">
        <v>17875700</v>
      </c>
      <c r="F39" s="60">
        <v>18999700</v>
      </c>
      <c r="G39" s="60">
        <v>0</v>
      </c>
      <c r="H39" s="60">
        <v>1452575</v>
      </c>
      <c r="I39" s="60">
        <v>715757</v>
      </c>
      <c r="J39" s="60">
        <v>2168332</v>
      </c>
      <c r="K39" s="60">
        <v>1062267</v>
      </c>
      <c r="L39" s="60">
        <v>902435</v>
      </c>
      <c r="M39" s="60">
        <v>0</v>
      </c>
      <c r="N39" s="60">
        <v>1964702</v>
      </c>
      <c r="O39" s="60">
        <v>281974</v>
      </c>
      <c r="P39" s="60">
        <v>1452681</v>
      </c>
      <c r="Q39" s="60">
        <v>563558</v>
      </c>
      <c r="R39" s="60">
        <v>2298213</v>
      </c>
      <c r="S39" s="60">
        <v>1629969</v>
      </c>
      <c r="T39" s="60">
        <v>1067860</v>
      </c>
      <c r="U39" s="60">
        <v>1240180</v>
      </c>
      <c r="V39" s="60">
        <v>3938009</v>
      </c>
      <c r="W39" s="60">
        <v>10369256</v>
      </c>
      <c r="X39" s="60">
        <v>18999700</v>
      </c>
      <c r="Y39" s="60">
        <v>-8630444</v>
      </c>
      <c r="Z39" s="140">
        <v>-45.42</v>
      </c>
      <c r="AA39" s="155">
        <v>18999700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-15532736</v>
      </c>
      <c r="D42" s="206">
        <f>SUM(D38:D41)</f>
        <v>0</v>
      </c>
      <c r="E42" s="207">
        <f t="shared" si="3"/>
        <v>18589904</v>
      </c>
      <c r="F42" s="88">
        <f t="shared" si="3"/>
        <v>19009340</v>
      </c>
      <c r="G42" s="88">
        <f t="shared" si="3"/>
        <v>19138489</v>
      </c>
      <c r="H42" s="88">
        <f t="shared" si="3"/>
        <v>4215105</v>
      </c>
      <c r="I42" s="88">
        <f t="shared" si="3"/>
        <v>-4540192</v>
      </c>
      <c r="J42" s="88">
        <f t="shared" si="3"/>
        <v>18813402</v>
      </c>
      <c r="K42" s="88">
        <f t="shared" si="3"/>
        <v>-1225730</v>
      </c>
      <c r="L42" s="88">
        <f t="shared" si="3"/>
        <v>6508209</v>
      </c>
      <c r="M42" s="88">
        <f t="shared" si="3"/>
        <v>-3910828</v>
      </c>
      <c r="N42" s="88">
        <f t="shared" si="3"/>
        <v>1371651</v>
      </c>
      <c r="O42" s="88">
        <f t="shared" si="3"/>
        <v>-4922703</v>
      </c>
      <c r="P42" s="88">
        <f t="shared" si="3"/>
        <v>-4282818</v>
      </c>
      <c r="Q42" s="88">
        <f t="shared" si="3"/>
        <v>3729592</v>
      </c>
      <c r="R42" s="88">
        <f t="shared" si="3"/>
        <v>-5475929</v>
      </c>
      <c r="S42" s="88">
        <f t="shared" si="3"/>
        <v>-1065434</v>
      </c>
      <c r="T42" s="88">
        <f t="shared" si="3"/>
        <v>-832491</v>
      </c>
      <c r="U42" s="88">
        <f t="shared" si="3"/>
        <v>-1900454</v>
      </c>
      <c r="V42" s="88">
        <f t="shared" si="3"/>
        <v>-3798379</v>
      </c>
      <c r="W42" s="88">
        <f t="shared" si="3"/>
        <v>10910745</v>
      </c>
      <c r="X42" s="88">
        <f t="shared" si="3"/>
        <v>19009340</v>
      </c>
      <c r="Y42" s="88">
        <f t="shared" si="3"/>
        <v>-8098595</v>
      </c>
      <c r="Z42" s="208">
        <f>+IF(X42&lt;&gt;0,+(Y42/X42)*100,0)</f>
        <v>-42.603241353987045</v>
      </c>
      <c r="AA42" s="206">
        <f>SUM(AA38:AA41)</f>
        <v>19009340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-15532736</v>
      </c>
      <c r="D44" s="210">
        <f>+D42-D43</f>
        <v>0</v>
      </c>
      <c r="E44" s="211">
        <f t="shared" si="4"/>
        <v>18589904</v>
      </c>
      <c r="F44" s="77">
        <f t="shared" si="4"/>
        <v>19009340</v>
      </c>
      <c r="G44" s="77">
        <f t="shared" si="4"/>
        <v>19138489</v>
      </c>
      <c r="H44" s="77">
        <f t="shared" si="4"/>
        <v>4215105</v>
      </c>
      <c r="I44" s="77">
        <f t="shared" si="4"/>
        <v>-4540192</v>
      </c>
      <c r="J44" s="77">
        <f t="shared" si="4"/>
        <v>18813402</v>
      </c>
      <c r="K44" s="77">
        <f t="shared" si="4"/>
        <v>-1225730</v>
      </c>
      <c r="L44" s="77">
        <f t="shared" si="4"/>
        <v>6508209</v>
      </c>
      <c r="M44" s="77">
        <f t="shared" si="4"/>
        <v>-3910828</v>
      </c>
      <c r="N44" s="77">
        <f t="shared" si="4"/>
        <v>1371651</v>
      </c>
      <c r="O44" s="77">
        <f t="shared" si="4"/>
        <v>-4922703</v>
      </c>
      <c r="P44" s="77">
        <f t="shared" si="4"/>
        <v>-4282818</v>
      </c>
      <c r="Q44" s="77">
        <f t="shared" si="4"/>
        <v>3729592</v>
      </c>
      <c r="R44" s="77">
        <f t="shared" si="4"/>
        <v>-5475929</v>
      </c>
      <c r="S44" s="77">
        <f t="shared" si="4"/>
        <v>-1065434</v>
      </c>
      <c r="T44" s="77">
        <f t="shared" si="4"/>
        <v>-832491</v>
      </c>
      <c r="U44" s="77">
        <f t="shared" si="4"/>
        <v>-1900454</v>
      </c>
      <c r="V44" s="77">
        <f t="shared" si="4"/>
        <v>-3798379</v>
      </c>
      <c r="W44" s="77">
        <f t="shared" si="4"/>
        <v>10910745</v>
      </c>
      <c r="X44" s="77">
        <f t="shared" si="4"/>
        <v>19009340</v>
      </c>
      <c r="Y44" s="77">
        <f t="shared" si="4"/>
        <v>-8098595</v>
      </c>
      <c r="Z44" s="212">
        <f>+IF(X44&lt;&gt;0,+(Y44/X44)*100,0)</f>
        <v>-42.603241353987045</v>
      </c>
      <c r="AA44" s="210">
        <f>+AA42-AA43</f>
        <v>19009340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-15532736</v>
      </c>
      <c r="D46" s="206">
        <f>SUM(D44:D45)</f>
        <v>0</v>
      </c>
      <c r="E46" s="207">
        <f t="shared" si="5"/>
        <v>18589904</v>
      </c>
      <c r="F46" s="88">
        <f t="shared" si="5"/>
        <v>19009340</v>
      </c>
      <c r="G46" s="88">
        <f t="shared" si="5"/>
        <v>19138489</v>
      </c>
      <c r="H46" s="88">
        <f t="shared" si="5"/>
        <v>4215105</v>
      </c>
      <c r="I46" s="88">
        <f t="shared" si="5"/>
        <v>-4540192</v>
      </c>
      <c r="J46" s="88">
        <f t="shared" si="5"/>
        <v>18813402</v>
      </c>
      <c r="K46" s="88">
        <f t="shared" si="5"/>
        <v>-1225730</v>
      </c>
      <c r="L46" s="88">
        <f t="shared" si="5"/>
        <v>6508209</v>
      </c>
      <c r="M46" s="88">
        <f t="shared" si="5"/>
        <v>-3910828</v>
      </c>
      <c r="N46" s="88">
        <f t="shared" si="5"/>
        <v>1371651</v>
      </c>
      <c r="O46" s="88">
        <f t="shared" si="5"/>
        <v>-4922703</v>
      </c>
      <c r="P46" s="88">
        <f t="shared" si="5"/>
        <v>-4282818</v>
      </c>
      <c r="Q46" s="88">
        <f t="shared" si="5"/>
        <v>3729592</v>
      </c>
      <c r="R46" s="88">
        <f t="shared" si="5"/>
        <v>-5475929</v>
      </c>
      <c r="S46" s="88">
        <f t="shared" si="5"/>
        <v>-1065434</v>
      </c>
      <c r="T46" s="88">
        <f t="shared" si="5"/>
        <v>-832491</v>
      </c>
      <c r="U46" s="88">
        <f t="shared" si="5"/>
        <v>-1900454</v>
      </c>
      <c r="V46" s="88">
        <f t="shared" si="5"/>
        <v>-3798379</v>
      </c>
      <c r="W46" s="88">
        <f t="shared" si="5"/>
        <v>10910745</v>
      </c>
      <c r="X46" s="88">
        <f t="shared" si="5"/>
        <v>19009340</v>
      </c>
      <c r="Y46" s="88">
        <f t="shared" si="5"/>
        <v>-8098595</v>
      </c>
      <c r="Z46" s="208">
        <f>+IF(X46&lt;&gt;0,+(Y46/X46)*100,0)</f>
        <v>-42.603241353987045</v>
      </c>
      <c r="AA46" s="206">
        <f>SUM(AA44:AA45)</f>
        <v>19009340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-15532736</v>
      </c>
      <c r="D48" s="217">
        <f>SUM(D46:D47)</f>
        <v>0</v>
      </c>
      <c r="E48" s="218">
        <f t="shared" si="6"/>
        <v>18589904</v>
      </c>
      <c r="F48" s="219">
        <f t="shared" si="6"/>
        <v>19009340</v>
      </c>
      <c r="G48" s="219">
        <f t="shared" si="6"/>
        <v>19138489</v>
      </c>
      <c r="H48" s="220">
        <f t="shared" si="6"/>
        <v>4215105</v>
      </c>
      <c r="I48" s="220">
        <f t="shared" si="6"/>
        <v>-4540192</v>
      </c>
      <c r="J48" s="220">
        <f t="shared" si="6"/>
        <v>18813402</v>
      </c>
      <c r="K48" s="220">
        <f t="shared" si="6"/>
        <v>-1225730</v>
      </c>
      <c r="L48" s="220">
        <f t="shared" si="6"/>
        <v>6508209</v>
      </c>
      <c r="M48" s="219">
        <f t="shared" si="6"/>
        <v>-3910828</v>
      </c>
      <c r="N48" s="219">
        <f t="shared" si="6"/>
        <v>1371651</v>
      </c>
      <c r="O48" s="220">
        <f t="shared" si="6"/>
        <v>-4922703</v>
      </c>
      <c r="P48" s="220">
        <f t="shared" si="6"/>
        <v>-4282818</v>
      </c>
      <c r="Q48" s="220">
        <f t="shared" si="6"/>
        <v>3729592</v>
      </c>
      <c r="R48" s="220">
        <f t="shared" si="6"/>
        <v>-5475929</v>
      </c>
      <c r="S48" s="220">
        <f t="shared" si="6"/>
        <v>-1065434</v>
      </c>
      <c r="T48" s="219">
        <f t="shared" si="6"/>
        <v>-832491</v>
      </c>
      <c r="U48" s="219">
        <f t="shared" si="6"/>
        <v>-1900454</v>
      </c>
      <c r="V48" s="220">
        <f t="shared" si="6"/>
        <v>-3798379</v>
      </c>
      <c r="W48" s="220">
        <f t="shared" si="6"/>
        <v>10910745</v>
      </c>
      <c r="X48" s="220">
        <f t="shared" si="6"/>
        <v>19009340</v>
      </c>
      <c r="Y48" s="220">
        <f t="shared" si="6"/>
        <v>-8098595</v>
      </c>
      <c r="Z48" s="221">
        <f>+IF(X48&lt;&gt;0,+(Y48/X48)*100,0)</f>
        <v>-42.603241353987045</v>
      </c>
      <c r="AA48" s="222">
        <f>SUM(AA46:AA47)</f>
        <v>19009340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247989</v>
      </c>
      <c r="D5" s="153">
        <f>SUM(D6:D8)</f>
        <v>0</v>
      </c>
      <c r="E5" s="154">
        <f t="shared" si="0"/>
        <v>200000</v>
      </c>
      <c r="F5" s="100">
        <f t="shared" si="0"/>
        <v>295000</v>
      </c>
      <c r="G5" s="100">
        <f t="shared" si="0"/>
        <v>26653</v>
      </c>
      <c r="H5" s="100">
        <f t="shared" si="0"/>
        <v>714</v>
      </c>
      <c r="I5" s="100">
        <f t="shared" si="0"/>
        <v>6015</v>
      </c>
      <c r="J5" s="100">
        <f t="shared" si="0"/>
        <v>33382</v>
      </c>
      <c r="K5" s="100">
        <f t="shared" si="0"/>
        <v>0</v>
      </c>
      <c r="L5" s="100">
        <f t="shared" si="0"/>
        <v>16530</v>
      </c>
      <c r="M5" s="100">
        <f t="shared" si="0"/>
        <v>0</v>
      </c>
      <c r="N5" s="100">
        <f t="shared" si="0"/>
        <v>16530</v>
      </c>
      <c r="O5" s="100">
        <f t="shared" si="0"/>
        <v>109871</v>
      </c>
      <c r="P5" s="100">
        <f t="shared" si="0"/>
        <v>13220</v>
      </c>
      <c r="Q5" s="100">
        <f t="shared" si="0"/>
        <v>59628</v>
      </c>
      <c r="R5" s="100">
        <f t="shared" si="0"/>
        <v>182719</v>
      </c>
      <c r="S5" s="100">
        <f t="shared" si="0"/>
        <v>0</v>
      </c>
      <c r="T5" s="100">
        <f t="shared" si="0"/>
        <v>9749</v>
      </c>
      <c r="U5" s="100">
        <f t="shared" si="0"/>
        <v>76019</v>
      </c>
      <c r="V5" s="100">
        <f t="shared" si="0"/>
        <v>85768</v>
      </c>
      <c r="W5" s="100">
        <f t="shared" si="0"/>
        <v>318399</v>
      </c>
      <c r="X5" s="100">
        <f t="shared" si="0"/>
        <v>295000</v>
      </c>
      <c r="Y5" s="100">
        <f t="shared" si="0"/>
        <v>23399</v>
      </c>
      <c r="Z5" s="137">
        <f>+IF(X5&lt;&gt;0,+(Y5/X5)*100,0)</f>
        <v>7.931864406779661</v>
      </c>
      <c r="AA5" s="153">
        <f>SUM(AA6:AA8)</f>
        <v>295000</v>
      </c>
    </row>
    <row r="6" spans="1:27" ht="13.5">
      <c r="A6" s="138" t="s">
        <v>75</v>
      </c>
      <c r="B6" s="136"/>
      <c r="C6" s="155">
        <v>23019</v>
      </c>
      <c r="D6" s="155"/>
      <c r="E6" s="156"/>
      <c r="F6" s="60">
        <v>35000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35768</v>
      </c>
      <c r="R6" s="60">
        <v>35768</v>
      </c>
      <c r="S6" s="60"/>
      <c r="T6" s="60"/>
      <c r="U6" s="60"/>
      <c r="V6" s="60"/>
      <c r="W6" s="60">
        <v>35768</v>
      </c>
      <c r="X6" s="60">
        <v>35000</v>
      </c>
      <c r="Y6" s="60">
        <v>768</v>
      </c>
      <c r="Z6" s="140">
        <v>2.19</v>
      </c>
      <c r="AA6" s="62">
        <v>35000</v>
      </c>
    </row>
    <row r="7" spans="1:27" ht="13.5">
      <c r="A7" s="138" t="s">
        <v>76</v>
      </c>
      <c r="B7" s="136"/>
      <c r="C7" s="157">
        <v>86331</v>
      </c>
      <c r="D7" s="157"/>
      <c r="E7" s="158">
        <v>200000</v>
      </c>
      <c r="F7" s="159">
        <v>220000</v>
      </c>
      <c r="G7" s="159">
        <v>26653</v>
      </c>
      <c r="H7" s="159"/>
      <c r="I7" s="159">
        <v>6015</v>
      </c>
      <c r="J7" s="159">
        <v>32668</v>
      </c>
      <c r="K7" s="159"/>
      <c r="L7" s="159">
        <v>15750</v>
      </c>
      <c r="M7" s="159"/>
      <c r="N7" s="159">
        <v>15750</v>
      </c>
      <c r="O7" s="159">
        <v>109871</v>
      </c>
      <c r="P7" s="159">
        <v>13220</v>
      </c>
      <c r="Q7" s="159">
        <v>18246</v>
      </c>
      <c r="R7" s="159">
        <v>141337</v>
      </c>
      <c r="S7" s="159"/>
      <c r="T7" s="159"/>
      <c r="U7" s="159">
        <v>12754</v>
      </c>
      <c r="V7" s="159">
        <v>12754</v>
      </c>
      <c r="W7" s="159">
        <v>202509</v>
      </c>
      <c r="X7" s="159">
        <v>220000</v>
      </c>
      <c r="Y7" s="159">
        <v>-17491</v>
      </c>
      <c r="Z7" s="141">
        <v>-7.95</v>
      </c>
      <c r="AA7" s="225">
        <v>220000</v>
      </c>
    </row>
    <row r="8" spans="1:27" ht="13.5">
      <c r="A8" s="138" t="s">
        <v>77</v>
      </c>
      <c r="B8" s="136"/>
      <c r="C8" s="155">
        <v>138639</v>
      </c>
      <c r="D8" s="155"/>
      <c r="E8" s="156"/>
      <c r="F8" s="60">
        <v>40000</v>
      </c>
      <c r="G8" s="60"/>
      <c r="H8" s="60">
        <v>714</v>
      </c>
      <c r="I8" s="60"/>
      <c r="J8" s="60">
        <v>714</v>
      </c>
      <c r="K8" s="60"/>
      <c r="L8" s="60">
        <v>780</v>
      </c>
      <c r="M8" s="60"/>
      <c r="N8" s="60">
        <v>780</v>
      </c>
      <c r="O8" s="60"/>
      <c r="P8" s="60"/>
      <c r="Q8" s="60">
        <v>5614</v>
      </c>
      <c r="R8" s="60">
        <v>5614</v>
      </c>
      <c r="S8" s="60"/>
      <c r="T8" s="60">
        <v>9749</v>
      </c>
      <c r="U8" s="60">
        <v>63265</v>
      </c>
      <c r="V8" s="60">
        <v>73014</v>
      </c>
      <c r="W8" s="60">
        <v>80122</v>
      </c>
      <c r="X8" s="60">
        <v>40000</v>
      </c>
      <c r="Y8" s="60">
        <v>40122</v>
      </c>
      <c r="Z8" s="140">
        <v>100.31</v>
      </c>
      <c r="AA8" s="62">
        <v>40000</v>
      </c>
    </row>
    <row r="9" spans="1:27" ht="13.5">
      <c r="A9" s="135" t="s">
        <v>78</v>
      </c>
      <c r="B9" s="136"/>
      <c r="C9" s="153">
        <f aca="true" t="shared" si="1" ref="C9:Y9">SUM(C10:C14)</f>
        <v>1856032</v>
      </c>
      <c r="D9" s="153">
        <f>SUM(D10:D14)</f>
        <v>0</v>
      </c>
      <c r="E9" s="154">
        <f t="shared" si="1"/>
        <v>40000</v>
      </c>
      <c r="F9" s="100">
        <f t="shared" si="1"/>
        <v>115000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2307</v>
      </c>
      <c r="P9" s="100">
        <f t="shared" si="1"/>
        <v>0</v>
      </c>
      <c r="Q9" s="100">
        <f t="shared" si="1"/>
        <v>0</v>
      </c>
      <c r="R9" s="100">
        <f t="shared" si="1"/>
        <v>2307</v>
      </c>
      <c r="S9" s="100">
        <f t="shared" si="1"/>
        <v>0</v>
      </c>
      <c r="T9" s="100">
        <f t="shared" si="1"/>
        <v>4568</v>
      </c>
      <c r="U9" s="100">
        <f t="shared" si="1"/>
        <v>7234</v>
      </c>
      <c r="V9" s="100">
        <f t="shared" si="1"/>
        <v>11802</v>
      </c>
      <c r="W9" s="100">
        <f t="shared" si="1"/>
        <v>14109</v>
      </c>
      <c r="X9" s="100">
        <f t="shared" si="1"/>
        <v>115000</v>
      </c>
      <c r="Y9" s="100">
        <f t="shared" si="1"/>
        <v>-100891</v>
      </c>
      <c r="Z9" s="137">
        <f>+IF(X9&lt;&gt;0,+(Y9/X9)*100,0)</f>
        <v>-87.73130434782608</v>
      </c>
      <c r="AA9" s="102">
        <f>SUM(AA10:AA14)</f>
        <v>115000</v>
      </c>
    </row>
    <row r="10" spans="1:27" ht="13.5">
      <c r="A10" s="138" t="s">
        <v>79</v>
      </c>
      <c r="B10" s="136"/>
      <c r="C10" s="155">
        <v>2404</v>
      </c>
      <c r="D10" s="155"/>
      <c r="E10" s="156"/>
      <c r="F10" s="60">
        <v>40000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>
        <v>3956</v>
      </c>
      <c r="U10" s="60">
        <v>350</v>
      </c>
      <c r="V10" s="60">
        <v>4306</v>
      </c>
      <c r="W10" s="60">
        <v>4306</v>
      </c>
      <c r="X10" s="60">
        <v>40000</v>
      </c>
      <c r="Y10" s="60">
        <v>-35694</v>
      </c>
      <c r="Z10" s="140">
        <v>-89.24</v>
      </c>
      <c r="AA10" s="62">
        <v>40000</v>
      </c>
    </row>
    <row r="11" spans="1:27" ht="13.5">
      <c r="A11" s="138" t="s">
        <v>80</v>
      </c>
      <c r="B11" s="136"/>
      <c r="C11" s="155">
        <v>1834722</v>
      </c>
      <c r="D11" s="155"/>
      <c r="E11" s="156">
        <v>40000</v>
      </c>
      <c r="F11" s="60">
        <v>35000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>
        <v>307</v>
      </c>
      <c r="V11" s="60">
        <v>307</v>
      </c>
      <c r="W11" s="60">
        <v>307</v>
      </c>
      <c r="X11" s="60">
        <v>35000</v>
      </c>
      <c r="Y11" s="60">
        <v>-34693</v>
      </c>
      <c r="Z11" s="140">
        <v>-99.12</v>
      </c>
      <c r="AA11" s="62">
        <v>35000</v>
      </c>
    </row>
    <row r="12" spans="1:27" ht="13.5">
      <c r="A12" s="138" t="s">
        <v>81</v>
      </c>
      <c r="B12" s="136"/>
      <c r="C12" s="155">
        <v>15959</v>
      </c>
      <c r="D12" s="155"/>
      <c r="E12" s="156"/>
      <c r="F12" s="60">
        <v>20000</v>
      </c>
      <c r="G12" s="60"/>
      <c r="H12" s="60"/>
      <c r="I12" s="60"/>
      <c r="J12" s="60"/>
      <c r="K12" s="60"/>
      <c r="L12" s="60"/>
      <c r="M12" s="60"/>
      <c r="N12" s="60"/>
      <c r="O12" s="60">
        <v>2307</v>
      </c>
      <c r="P12" s="60"/>
      <c r="Q12" s="60"/>
      <c r="R12" s="60">
        <v>2307</v>
      </c>
      <c r="S12" s="60"/>
      <c r="T12" s="60">
        <v>612</v>
      </c>
      <c r="U12" s="60"/>
      <c r="V12" s="60">
        <v>612</v>
      </c>
      <c r="W12" s="60">
        <v>2919</v>
      </c>
      <c r="X12" s="60">
        <v>20000</v>
      </c>
      <c r="Y12" s="60">
        <v>-17081</v>
      </c>
      <c r="Z12" s="140">
        <v>-85.41</v>
      </c>
      <c r="AA12" s="62">
        <v>20000</v>
      </c>
    </row>
    <row r="13" spans="1:27" ht="13.5">
      <c r="A13" s="138" t="s">
        <v>82</v>
      </c>
      <c r="B13" s="136"/>
      <c r="C13" s="155">
        <v>2947</v>
      </c>
      <c r="D13" s="155"/>
      <c r="E13" s="156"/>
      <c r="F13" s="60">
        <v>20000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>
        <v>6577</v>
      </c>
      <c r="V13" s="60">
        <v>6577</v>
      </c>
      <c r="W13" s="60">
        <v>6577</v>
      </c>
      <c r="X13" s="60">
        <v>20000</v>
      </c>
      <c r="Y13" s="60">
        <v>-13423</v>
      </c>
      <c r="Z13" s="140">
        <v>-67.12</v>
      </c>
      <c r="AA13" s="62">
        <v>20000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13905509</v>
      </c>
      <c r="D15" s="153">
        <f>SUM(D16:D18)</f>
        <v>0</v>
      </c>
      <c r="E15" s="154">
        <f t="shared" si="2"/>
        <v>13799700</v>
      </c>
      <c r="F15" s="100">
        <f t="shared" si="2"/>
        <v>13819700</v>
      </c>
      <c r="G15" s="100">
        <f t="shared" si="2"/>
        <v>114</v>
      </c>
      <c r="H15" s="100">
        <f t="shared" si="2"/>
        <v>857633</v>
      </c>
      <c r="I15" s="100">
        <f t="shared" si="2"/>
        <v>590000</v>
      </c>
      <c r="J15" s="100">
        <f t="shared" si="2"/>
        <v>1447747</v>
      </c>
      <c r="K15" s="100">
        <f t="shared" si="2"/>
        <v>939826</v>
      </c>
      <c r="L15" s="100">
        <f t="shared" si="2"/>
        <v>802435</v>
      </c>
      <c r="M15" s="100">
        <f t="shared" si="2"/>
        <v>0</v>
      </c>
      <c r="N15" s="100">
        <f t="shared" si="2"/>
        <v>1742261</v>
      </c>
      <c r="O15" s="100">
        <f t="shared" si="2"/>
        <v>172103</v>
      </c>
      <c r="P15" s="100">
        <f t="shared" si="2"/>
        <v>154188</v>
      </c>
      <c r="Q15" s="100">
        <f t="shared" si="2"/>
        <v>563558</v>
      </c>
      <c r="R15" s="100">
        <f t="shared" si="2"/>
        <v>889849</v>
      </c>
      <c r="S15" s="100">
        <f t="shared" si="2"/>
        <v>1784158</v>
      </c>
      <c r="T15" s="100">
        <f t="shared" si="2"/>
        <v>1071886</v>
      </c>
      <c r="U15" s="100">
        <f t="shared" si="2"/>
        <v>1240180</v>
      </c>
      <c r="V15" s="100">
        <f t="shared" si="2"/>
        <v>4096224</v>
      </c>
      <c r="W15" s="100">
        <f t="shared" si="2"/>
        <v>8176081</v>
      </c>
      <c r="X15" s="100">
        <f t="shared" si="2"/>
        <v>13819700</v>
      </c>
      <c r="Y15" s="100">
        <f t="shared" si="2"/>
        <v>-5643619</v>
      </c>
      <c r="Z15" s="137">
        <f>+IF(X15&lt;&gt;0,+(Y15/X15)*100,0)</f>
        <v>-40.83749285440349</v>
      </c>
      <c r="AA15" s="102">
        <f>SUM(AA16:AA18)</f>
        <v>13819700</v>
      </c>
    </row>
    <row r="16" spans="1:27" ht="13.5">
      <c r="A16" s="138" t="s">
        <v>85</v>
      </c>
      <c r="B16" s="136"/>
      <c r="C16" s="155">
        <v>1832295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12073214</v>
      </c>
      <c r="D17" s="155"/>
      <c r="E17" s="156">
        <v>13799700</v>
      </c>
      <c r="F17" s="60">
        <v>13819700</v>
      </c>
      <c r="G17" s="60">
        <v>114</v>
      </c>
      <c r="H17" s="60">
        <v>857633</v>
      </c>
      <c r="I17" s="60">
        <v>590000</v>
      </c>
      <c r="J17" s="60">
        <v>1447747</v>
      </c>
      <c r="K17" s="60">
        <v>939826</v>
      </c>
      <c r="L17" s="60">
        <v>802435</v>
      </c>
      <c r="M17" s="60"/>
      <c r="N17" s="60">
        <v>1742261</v>
      </c>
      <c r="O17" s="60">
        <v>172103</v>
      </c>
      <c r="P17" s="60">
        <v>154188</v>
      </c>
      <c r="Q17" s="60">
        <v>563558</v>
      </c>
      <c r="R17" s="60">
        <v>889849</v>
      </c>
      <c r="S17" s="60">
        <v>1784158</v>
      </c>
      <c r="T17" s="60">
        <v>1071886</v>
      </c>
      <c r="U17" s="60">
        <v>1240180</v>
      </c>
      <c r="V17" s="60">
        <v>4096224</v>
      </c>
      <c r="W17" s="60">
        <v>8176081</v>
      </c>
      <c r="X17" s="60">
        <v>13819700</v>
      </c>
      <c r="Y17" s="60">
        <v>-5643619</v>
      </c>
      <c r="Z17" s="140">
        <v>-40.84</v>
      </c>
      <c r="AA17" s="62">
        <v>13819700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1608131</v>
      </c>
      <c r="D19" s="153">
        <f>SUM(D20:D23)</f>
        <v>0</v>
      </c>
      <c r="E19" s="154">
        <f t="shared" si="3"/>
        <v>3911000</v>
      </c>
      <c r="F19" s="100">
        <f t="shared" si="3"/>
        <v>5060000</v>
      </c>
      <c r="G19" s="100">
        <f t="shared" si="3"/>
        <v>104610</v>
      </c>
      <c r="H19" s="100">
        <f t="shared" si="3"/>
        <v>402370</v>
      </c>
      <c r="I19" s="100">
        <f t="shared" si="3"/>
        <v>196734</v>
      </c>
      <c r="J19" s="100">
        <f t="shared" si="3"/>
        <v>703714</v>
      </c>
      <c r="K19" s="100">
        <f t="shared" si="3"/>
        <v>131441</v>
      </c>
      <c r="L19" s="100">
        <f t="shared" si="3"/>
        <v>100000</v>
      </c>
      <c r="M19" s="100">
        <f t="shared" si="3"/>
        <v>1877</v>
      </c>
      <c r="N19" s="100">
        <f t="shared" si="3"/>
        <v>233318</v>
      </c>
      <c r="O19" s="100">
        <f t="shared" si="3"/>
        <v>4912</v>
      </c>
      <c r="P19" s="100">
        <f t="shared" si="3"/>
        <v>1032509</v>
      </c>
      <c r="Q19" s="100">
        <f t="shared" si="3"/>
        <v>0</v>
      </c>
      <c r="R19" s="100">
        <f t="shared" si="3"/>
        <v>1037421</v>
      </c>
      <c r="S19" s="100">
        <f t="shared" si="3"/>
        <v>0</v>
      </c>
      <c r="T19" s="100">
        <f t="shared" si="3"/>
        <v>216201</v>
      </c>
      <c r="U19" s="100">
        <f t="shared" si="3"/>
        <v>33038</v>
      </c>
      <c r="V19" s="100">
        <f t="shared" si="3"/>
        <v>249239</v>
      </c>
      <c r="W19" s="100">
        <f t="shared" si="3"/>
        <v>2223692</v>
      </c>
      <c r="X19" s="100">
        <f t="shared" si="3"/>
        <v>5060000</v>
      </c>
      <c r="Y19" s="100">
        <f t="shared" si="3"/>
        <v>-2836308</v>
      </c>
      <c r="Z19" s="137">
        <f>+IF(X19&lt;&gt;0,+(Y19/X19)*100,0)</f>
        <v>-56.05351778656127</v>
      </c>
      <c r="AA19" s="102">
        <f>SUM(AA20:AA23)</f>
        <v>5060000</v>
      </c>
    </row>
    <row r="20" spans="1:27" ht="13.5">
      <c r="A20" s="138" t="s">
        <v>89</v>
      </c>
      <c r="B20" s="136"/>
      <c r="C20" s="155">
        <v>50511</v>
      </c>
      <c r="D20" s="155"/>
      <c r="E20" s="156">
        <v>3876000</v>
      </c>
      <c r="F20" s="60">
        <v>3420000</v>
      </c>
      <c r="G20" s="60"/>
      <c r="H20" s="60"/>
      <c r="I20" s="60"/>
      <c r="J20" s="60"/>
      <c r="K20" s="60">
        <v>34597</v>
      </c>
      <c r="L20" s="60"/>
      <c r="M20" s="60"/>
      <c r="N20" s="60">
        <v>34597</v>
      </c>
      <c r="O20" s="60"/>
      <c r="P20" s="60">
        <v>847775</v>
      </c>
      <c r="Q20" s="60"/>
      <c r="R20" s="60">
        <v>847775</v>
      </c>
      <c r="S20" s="60"/>
      <c r="T20" s="60">
        <v>210000</v>
      </c>
      <c r="U20" s="60">
        <v>23500</v>
      </c>
      <c r="V20" s="60">
        <v>233500</v>
      </c>
      <c r="W20" s="60">
        <v>1115872</v>
      </c>
      <c r="X20" s="60">
        <v>3420000</v>
      </c>
      <c r="Y20" s="60">
        <v>-2304128</v>
      </c>
      <c r="Z20" s="140">
        <v>-67.37</v>
      </c>
      <c r="AA20" s="62">
        <v>3420000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1557620</v>
      </c>
      <c r="D23" s="155"/>
      <c r="E23" s="156">
        <v>35000</v>
      </c>
      <c r="F23" s="60">
        <v>1640000</v>
      </c>
      <c r="G23" s="60">
        <v>104610</v>
      </c>
      <c r="H23" s="60">
        <v>402370</v>
      </c>
      <c r="I23" s="60">
        <v>196734</v>
      </c>
      <c r="J23" s="60">
        <v>703714</v>
      </c>
      <c r="K23" s="60">
        <v>96844</v>
      </c>
      <c r="L23" s="60">
        <v>100000</v>
      </c>
      <c r="M23" s="60">
        <v>1877</v>
      </c>
      <c r="N23" s="60">
        <v>198721</v>
      </c>
      <c r="O23" s="60">
        <v>4912</v>
      </c>
      <c r="P23" s="60">
        <v>184734</v>
      </c>
      <c r="Q23" s="60"/>
      <c r="R23" s="60">
        <v>189646</v>
      </c>
      <c r="S23" s="60"/>
      <c r="T23" s="60">
        <v>6201</v>
      </c>
      <c r="U23" s="60">
        <v>9538</v>
      </c>
      <c r="V23" s="60">
        <v>15739</v>
      </c>
      <c r="W23" s="60">
        <v>1107820</v>
      </c>
      <c r="X23" s="60">
        <v>1640000</v>
      </c>
      <c r="Y23" s="60">
        <v>-532180</v>
      </c>
      <c r="Z23" s="140">
        <v>-32.45</v>
      </c>
      <c r="AA23" s="62">
        <v>1640000</v>
      </c>
    </row>
    <row r="24" spans="1:27" ht="13.5">
      <c r="A24" s="135" t="s">
        <v>93</v>
      </c>
      <c r="B24" s="142"/>
      <c r="C24" s="153">
        <v>2392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17620053</v>
      </c>
      <c r="D25" s="217">
        <f>+D5+D9+D15+D19+D24</f>
        <v>0</v>
      </c>
      <c r="E25" s="230">
        <f t="shared" si="4"/>
        <v>17950700</v>
      </c>
      <c r="F25" s="219">
        <f t="shared" si="4"/>
        <v>19289700</v>
      </c>
      <c r="G25" s="219">
        <f t="shared" si="4"/>
        <v>131377</v>
      </c>
      <c r="H25" s="219">
        <f t="shared" si="4"/>
        <v>1260717</v>
      </c>
      <c r="I25" s="219">
        <f t="shared" si="4"/>
        <v>792749</v>
      </c>
      <c r="J25" s="219">
        <f t="shared" si="4"/>
        <v>2184843</v>
      </c>
      <c r="K25" s="219">
        <f t="shared" si="4"/>
        <v>1071267</v>
      </c>
      <c r="L25" s="219">
        <f t="shared" si="4"/>
        <v>918965</v>
      </c>
      <c r="M25" s="219">
        <f t="shared" si="4"/>
        <v>1877</v>
      </c>
      <c r="N25" s="219">
        <f t="shared" si="4"/>
        <v>1992109</v>
      </c>
      <c r="O25" s="219">
        <f t="shared" si="4"/>
        <v>289193</v>
      </c>
      <c r="P25" s="219">
        <f t="shared" si="4"/>
        <v>1199917</v>
      </c>
      <c r="Q25" s="219">
        <f t="shared" si="4"/>
        <v>623186</v>
      </c>
      <c r="R25" s="219">
        <f t="shared" si="4"/>
        <v>2112296</v>
      </c>
      <c r="S25" s="219">
        <f t="shared" si="4"/>
        <v>1784158</v>
      </c>
      <c r="T25" s="219">
        <f t="shared" si="4"/>
        <v>1302404</v>
      </c>
      <c r="U25" s="219">
        <f t="shared" si="4"/>
        <v>1356471</v>
      </c>
      <c r="V25" s="219">
        <f t="shared" si="4"/>
        <v>4443033</v>
      </c>
      <c r="W25" s="219">
        <f t="shared" si="4"/>
        <v>10732281</v>
      </c>
      <c r="X25" s="219">
        <f t="shared" si="4"/>
        <v>19289700</v>
      </c>
      <c r="Y25" s="219">
        <f t="shared" si="4"/>
        <v>-8557419</v>
      </c>
      <c r="Z25" s="231">
        <f>+IF(X25&lt;&gt;0,+(Y25/X25)*100,0)</f>
        <v>-44.362633944540356</v>
      </c>
      <c r="AA25" s="232">
        <f>+AA5+AA9+AA15+AA19+AA24</f>
        <v>19289700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13247959</v>
      </c>
      <c r="D28" s="155"/>
      <c r="E28" s="156">
        <v>17875700</v>
      </c>
      <c r="F28" s="60">
        <v>18999700</v>
      </c>
      <c r="G28" s="60"/>
      <c r="H28" s="60">
        <v>856409</v>
      </c>
      <c r="I28" s="60">
        <v>590000</v>
      </c>
      <c r="J28" s="60">
        <v>1446409</v>
      </c>
      <c r="K28" s="60">
        <v>965423</v>
      </c>
      <c r="L28" s="60">
        <v>818185</v>
      </c>
      <c r="M28" s="60"/>
      <c r="N28" s="60">
        <v>1783608</v>
      </c>
      <c r="O28" s="60">
        <v>281974</v>
      </c>
      <c r="P28" s="60">
        <v>1001963</v>
      </c>
      <c r="Q28" s="60">
        <v>563558</v>
      </c>
      <c r="R28" s="60">
        <v>1847495</v>
      </c>
      <c r="S28" s="60">
        <v>1784158</v>
      </c>
      <c r="T28" s="60">
        <v>1067860</v>
      </c>
      <c r="U28" s="60">
        <v>1240180</v>
      </c>
      <c r="V28" s="60">
        <v>4092198</v>
      </c>
      <c r="W28" s="60">
        <v>9169710</v>
      </c>
      <c r="X28" s="60">
        <v>18999700</v>
      </c>
      <c r="Y28" s="60">
        <v>-9829990</v>
      </c>
      <c r="Z28" s="140">
        <v>-51.74</v>
      </c>
      <c r="AA28" s="155">
        <v>18999700</v>
      </c>
    </row>
    <row r="29" spans="1:27" ht="13.5">
      <c r="A29" s="234" t="s">
        <v>134</v>
      </c>
      <c r="B29" s="136"/>
      <c r="C29" s="155">
        <v>1824234</v>
      </c>
      <c r="D29" s="155"/>
      <c r="E29" s="156"/>
      <c r="F29" s="60"/>
      <c r="G29" s="60">
        <v>104610</v>
      </c>
      <c r="H29" s="60">
        <v>402370</v>
      </c>
      <c r="I29" s="60">
        <v>196734</v>
      </c>
      <c r="J29" s="60">
        <v>703714</v>
      </c>
      <c r="K29" s="60">
        <v>96844</v>
      </c>
      <c r="L29" s="60">
        <v>100000</v>
      </c>
      <c r="M29" s="60"/>
      <c r="N29" s="60">
        <v>196844</v>
      </c>
      <c r="O29" s="60"/>
      <c r="P29" s="60">
        <v>168744</v>
      </c>
      <c r="Q29" s="60"/>
      <c r="R29" s="60">
        <v>168744</v>
      </c>
      <c r="S29" s="60"/>
      <c r="T29" s="60"/>
      <c r="U29" s="60"/>
      <c r="V29" s="60"/>
      <c r="W29" s="60">
        <v>1069302</v>
      </c>
      <c r="X29" s="60"/>
      <c r="Y29" s="60">
        <v>1069302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15072193</v>
      </c>
      <c r="D32" s="210">
        <f>SUM(D28:D31)</f>
        <v>0</v>
      </c>
      <c r="E32" s="211">
        <f t="shared" si="5"/>
        <v>17875700</v>
      </c>
      <c r="F32" s="77">
        <f t="shared" si="5"/>
        <v>18999700</v>
      </c>
      <c r="G32" s="77">
        <f t="shared" si="5"/>
        <v>104610</v>
      </c>
      <c r="H32" s="77">
        <f t="shared" si="5"/>
        <v>1258779</v>
      </c>
      <c r="I32" s="77">
        <f t="shared" si="5"/>
        <v>786734</v>
      </c>
      <c r="J32" s="77">
        <f t="shared" si="5"/>
        <v>2150123</v>
      </c>
      <c r="K32" s="77">
        <f t="shared" si="5"/>
        <v>1062267</v>
      </c>
      <c r="L32" s="77">
        <f t="shared" si="5"/>
        <v>918185</v>
      </c>
      <c r="M32" s="77">
        <f t="shared" si="5"/>
        <v>0</v>
      </c>
      <c r="N32" s="77">
        <f t="shared" si="5"/>
        <v>1980452</v>
      </c>
      <c r="O32" s="77">
        <f t="shared" si="5"/>
        <v>281974</v>
      </c>
      <c r="P32" s="77">
        <f t="shared" si="5"/>
        <v>1170707</v>
      </c>
      <c r="Q32" s="77">
        <f t="shared" si="5"/>
        <v>563558</v>
      </c>
      <c r="R32" s="77">
        <f t="shared" si="5"/>
        <v>2016239</v>
      </c>
      <c r="S32" s="77">
        <f t="shared" si="5"/>
        <v>1784158</v>
      </c>
      <c r="T32" s="77">
        <f t="shared" si="5"/>
        <v>1067860</v>
      </c>
      <c r="U32" s="77">
        <f t="shared" si="5"/>
        <v>1240180</v>
      </c>
      <c r="V32" s="77">
        <f t="shared" si="5"/>
        <v>4092198</v>
      </c>
      <c r="W32" s="77">
        <f t="shared" si="5"/>
        <v>10239012</v>
      </c>
      <c r="X32" s="77">
        <f t="shared" si="5"/>
        <v>18999700</v>
      </c>
      <c r="Y32" s="77">
        <f t="shared" si="5"/>
        <v>-8760688</v>
      </c>
      <c r="Z32" s="212">
        <f>+IF(X32&lt;&gt;0,+(Y32/X32)*100,0)</f>
        <v>-46.109612257035636</v>
      </c>
      <c r="AA32" s="79">
        <f>SUM(AA28:AA31)</f>
        <v>18999700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>
        <v>15990</v>
      </c>
      <c r="Q33" s="60"/>
      <c r="R33" s="60">
        <v>15990</v>
      </c>
      <c r="S33" s="60"/>
      <c r="T33" s="60"/>
      <c r="U33" s="60"/>
      <c r="V33" s="60"/>
      <c r="W33" s="60">
        <v>15990</v>
      </c>
      <c r="X33" s="60"/>
      <c r="Y33" s="60">
        <v>15990</v>
      </c>
      <c r="Z33" s="140"/>
      <c r="AA33" s="62"/>
    </row>
    <row r="34" spans="1:27" ht="13.5">
      <c r="A34" s="237" t="s">
        <v>52</v>
      </c>
      <c r="B34" s="136" t="s">
        <v>138</v>
      </c>
      <c r="C34" s="155">
        <v>2255867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291993</v>
      </c>
      <c r="D35" s="155"/>
      <c r="E35" s="156">
        <v>75000</v>
      </c>
      <c r="F35" s="60">
        <v>290000</v>
      </c>
      <c r="G35" s="60">
        <v>26767</v>
      </c>
      <c r="H35" s="60">
        <v>1938</v>
      </c>
      <c r="I35" s="60">
        <v>6015</v>
      </c>
      <c r="J35" s="60">
        <v>34720</v>
      </c>
      <c r="K35" s="60">
        <v>9000</v>
      </c>
      <c r="L35" s="60">
        <v>780</v>
      </c>
      <c r="M35" s="60">
        <v>1877</v>
      </c>
      <c r="N35" s="60">
        <v>11657</v>
      </c>
      <c r="O35" s="60">
        <v>7219</v>
      </c>
      <c r="P35" s="60">
        <v>13220</v>
      </c>
      <c r="Q35" s="60">
        <v>59628</v>
      </c>
      <c r="R35" s="60">
        <v>80067</v>
      </c>
      <c r="S35" s="60"/>
      <c r="T35" s="60">
        <v>234544</v>
      </c>
      <c r="U35" s="60">
        <v>116291</v>
      </c>
      <c r="V35" s="60">
        <v>350835</v>
      </c>
      <c r="W35" s="60">
        <v>477279</v>
      </c>
      <c r="X35" s="60">
        <v>290000</v>
      </c>
      <c r="Y35" s="60">
        <v>187279</v>
      </c>
      <c r="Z35" s="140">
        <v>64.58</v>
      </c>
      <c r="AA35" s="62">
        <v>290000</v>
      </c>
    </row>
    <row r="36" spans="1:27" ht="13.5">
      <c r="A36" s="238" t="s">
        <v>139</v>
      </c>
      <c r="B36" s="149"/>
      <c r="C36" s="222">
        <f aca="true" t="shared" si="6" ref="C36:Y36">SUM(C32:C35)</f>
        <v>17620053</v>
      </c>
      <c r="D36" s="222">
        <f>SUM(D32:D35)</f>
        <v>0</v>
      </c>
      <c r="E36" s="218">
        <f t="shared" si="6"/>
        <v>17950700</v>
      </c>
      <c r="F36" s="220">
        <f t="shared" si="6"/>
        <v>19289700</v>
      </c>
      <c r="G36" s="220">
        <f t="shared" si="6"/>
        <v>131377</v>
      </c>
      <c r="H36" s="220">
        <f t="shared" si="6"/>
        <v>1260717</v>
      </c>
      <c r="I36" s="220">
        <f t="shared" si="6"/>
        <v>792749</v>
      </c>
      <c r="J36" s="220">
        <f t="shared" si="6"/>
        <v>2184843</v>
      </c>
      <c r="K36" s="220">
        <f t="shared" si="6"/>
        <v>1071267</v>
      </c>
      <c r="L36" s="220">
        <f t="shared" si="6"/>
        <v>918965</v>
      </c>
      <c r="M36" s="220">
        <f t="shared" si="6"/>
        <v>1877</v>
      </c>
      <c r="N36" s="220">
        <f t="shared" si="6"/>
        <v>1992109</v>
      </c>
      <c r="O36" s="220">
        <f t="shared" si="6"/>
        <v>289193</v>
      </c>
      <c r="P36" s="220">
        <f t="shared" si="6"/>
        <v>1199917</v>
      </c>
      <c r="Q36" s="220">
        <f t="shared" si="6"/>
        <v>623186</v>
      </c>
      <c r="R36" s="220">
        <f t="shared" si="6"/>
        <v>2112296</v>
      </c>
      <c r="S36" s="220">
        <f t="shared" si="6"/>
        <v>1784158</v>
      </c>
      <c r="T36" s="220">
        <f t="shared" si="6"/>
        <v>1302404</v>
      </c>
      <c r="U36" s="220">
        <f t="shared" si="6"/>
        <v>1356471</v>
      </c>
      <c r="V36" s="220">
        <f t="shared" si="6"/>
        <v>4443033</v>
      </c>
      <c r="W36" s="220">
        <f t="shared" si="6"/>
        <v>10732281</v>
      </c>
      <c r="X36" s="220">
        <f t="shared" si="6"/>
        <v>19289700</v>
      </c>
      <c r="Y36" s="220">
        <f t="shared" si="6"/>
        <v>-8557419</v>
      </c>
      <c r="Z36" s="221">
        <f>+IF(X36&lt;&gt;0,+(Y36/X36)*100,0)</f>
        <v>-44.362633944540356</v>
      </c>
      <c r="AA36" s="239">
        <f>SUM(AA32:AA35)</f>
        <v>19289700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1113993</v>
      </c>
      <c r="D6" s="155"/>
      <c r="E6" s="59"/>
      <c r="F6" s="60">
        <v>1113993</v>
      </c>
      <c r="G6" s="60">
        <v>9396870</v>
      </c>
      <c r="H6" s="60">
        <v>13997491</v>
      </c>
      <c r="I6" s="60">
        <v>9049158</v>
      </c>
      <c r="J6" s="60">
        <v>9049158</v>
      </c>
      <c r="K6" s="60">
        <v>9643707</v>
      </c>
      <c r="L6" s="60">
        <v>20559299</v>
      </c>
      <c r="M6" s="60">
        <v>13711877</v>
      </c>
      <c r="N6" s="60">
        <v>13711877</v>
      </c>
      <c r="O6" s="60">
        <v>9932717</v>
      </c>
      <c r="P6" s="60">
        <v>763862</v>
      </c>
      <c r="Q6" s="60">
        <v>2978468</v>
      </c>
      <c r="R6" s="60">
        <v>2978468</v>
      </c>
      <c r="S6" s="60">
        <v>2599264</v>
      </c>
      <c r="T6" s="60">
        <v>1376480</v>
      </c>
      <c r="U6" s="60">
        <v>-755963</v>
      </c>
      <c r="V6" s="60">
        <v>-755963</v>
      </c>
      <c r="W6" s="60">
        <v>-755963</v>
      </c>
      <c r="X6" s="60">
        <v>1113993</v>
      </c>
      <c r="Y6" s="60">
        <v>-1869956</v>
      </c>
      <c r="Z6" s="140">
        <v>-167.86</v>
      </c>
      <c r="AA6" s="62">
        <v>1113993</v>
      </c>
    </row>
    <row r="7" spans="1:27" ht="13.5">
      <c r="A7" s="249" t="s">
        <v>144</v>
      </c>
      <c r="B7" s="182"/>
      <c r="C7" s="155"/>
      <c r="D7" s="155"/>
      <c r="E7" s="59">
        <v>106812</v>
      </c>
      <c r="F7" s="60"/>
      <c r="G7" s="60">
        <v>530854</v>
      </c>
      <c r="H7" s="60">
        <v>567023</v>
      </c>
      <c r="I7" s="60">
        <v>597537</v>
      </c>
      <c r="J7" s="60">
        <v>597537</v>
      </c>
      <c r="K7" s="60">
        <v>631737</v>
      </c>
      <c r="L7" s="60">
        <v>676264</v>
      </c>
      <c r="M7" s="60">
        <v>700137</v>
      </c>
      <c r="N7" s="60">
        <v>700137</v>
      </c>
      <c r="O7" s="60">
        <v>749764</v>
      </c>
      <c r="P7" s="60">
        <v>768537</v>
      </c>
      <c r="Q7" s="60">
        <v>823925</v>
      </c>
      <c r="R7" s="60">
        <v>823925</v>
      </c>
      <c r="S7" s="60">
        <v>836937</v>
      </c>
      <c r="T7" s="60">
        <v>899215</v>
      </c>
      <c r="U7" s="60">
        <v>937168</v>
      </c>
      <c r="V7" s="60">
        <v>937168</v>
      </c>
      <c r="W7" s="60">
        <v>937168</v>
      </c>
      <c r="X7" s="60"/>
      <c r="Y7" s="60">
        <v>937168</v>
      </c>
      <c r="Z7" s="140"/>
      <c r="AA7" s="62"/>
    </row>
    <row r="8" spans="1:27" ht="13.5">
      <c r="A8" s="249" t="s">
        <v>145</v>
      </c>
      <c r="B8" s="182"/>
      <c r="C8" s="155">
        <v>8606125</v>
      </c>
      <c r="D8" s="155"/>
      <c r="E8" s="59">
        <v>14137813</v>
      </c>
      <c r="F8" s="60">
        <v>8606125</v>
      </c>
      <c r="G8" s="60">
        <v>10166670</v>
      </c>
      <c r="H8" s="60">
        <v>10930802</v>
      </c>
      <c r="I8" s="60">
        <v>10562672</v>
      </c>
      <c r="J8" s="60">
        <v>10562672</v>
      </c>
      <c r="K8" s="60">
        <v>10827227</v>
      </c>
      <c r="L8" s="60">
        <v>12805657</v>
      </c>
      <c r="M8" s="60">
        <v>10133872</v>
      </c>
      <c r="N8" s="60">
        <v>10133872</v>
      </c>
      <c r="O8" s="60">
        <v>10658576</v>
      </c>
      <c r="P8" s="60">
        <v>9806261</v>
      </c>
      <c r="Q8" s="60">
        <v>10133872</v>
      </c>
      <c r="R8" s="60">
        <v>10133872</v>
      </c>
      <c r="S8" s="60">
        <v>10199339</v>
      </c>
      <c r="T8" s="60">
        <v>11192671</v>
      </c>
      <c r="U8" s="60">
        <v>10707038</v>
      </c>
      <c r="V8" s="60">
        <v>10707038</v>
      </c>
      <c r="W8" s="60">
        <v>10707038</v>
      </c>
      <c r="X8" s="60">
        <v>8606125</v>
      </c>
      <c r="Y8" s="60">
        <v>2100913</v>
      </c>
      <c r="Z8" s="140">
        <v>24.41</v>
      </c>
      <c r="AA8" s="62">
        <v>8606125</v>
      </c>
    </row>
    <row r="9" spans="1:27" ht="13.5">
      <c r="A9" s="249" t="s">
        <v>146</v>
      </c>
      <c r="B9" s="182"/>
      <c r="C9" s="155">
        <v>1704832</v>
      </c>
      <c r="D9" s="155"/>
      <c r="E9" s="59">
        <v>15000000</v>
      </c>
      <c r="F9" s="60">
        <v>1704832</v>
      </c>
      <c r="G9" s="60">
        <v>27614762</v>
      </c>
      <c r="H9" s="60">
        <v>4939842</v>
      </c>
      <c r="I9" s="60">
        <v>10906963</v>
      </c>
      <c r="J9" s="60">
        <v>10906963</v>
      </c>
      <c r="K9" s="60">
        <v>6381967</v>
      </c>
      <c r="L9" s="60">
        <v>10228936</v>
      </c>
      <c r="M9" s="60">
        <v>6146210</v>
      </c>
      <c r="N9" s="60">
        <v>6146210</v>
      </c>
      <c r="O9" s="60">
        <v>50503</v>
      </c>
      <c r="P9" s="60">
        <v>7111575</v>
      </c>
      <c r="Q9" s="60">
        <v>4967132</v>
      </c>
      <c r="R9" s="60">
        <v>4967132</v>
      </c>
      <c r="S9" s="60">
        <v>3717697</v>
      </c>
      <c r="T9" s="60">
        <v>3023688</v>
      </c>
      <c r="U9" s="60">
        <v>6143706</v>
      </c>
      <c r="V9" s="60">
        <v>6143706</v>
      </c>
      <c r="W9" s="60">
        <v>6143706</v>
      </c>
      <c r="X9" s="60">
        <v>1704832</v>
      </c>
      <c r="Y9" s="60">
        <v>4438874</v>
      </c>
      <c r="Z9" s="140">
        <v>260.37</v>
      </c>
      <c r="AA9" s="62">
        <v>1704832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930695</v>
      </c>
      <c r="D11" s="155"/>
      <c r="E11" s="59">
        <v>520000</v>
      </c>
      <c r="F11" s="60">
        <v>930695</v>
      </c>
      <c r="G11" s="60">
        <v>464599</v>
      </c>
      <c r="H11" s="60">
        <v>930695</v>
      </c>
      <c r="I11" s="60">
        <v>930695</v>
      </c>
      <c r="J11" s="60">
        <v>930695</v>
      </c>
      <c r="K11" s="60">
        <v>930695</v>
      </c>
      <c r="L11" s="60">
        <v>930695</v>
      </c>
      <c r="M11" s="60"/>
      <c r="N11" s="60"/>
      <c r="O11" s="60">
        <v>930695</v>
      </c>
      <c r="P11" s="60">
        <v>930695</v>
      </c>
      <c r="Q11" s="60">
        <v>930695</v>
      </c>
      <c r="R11" s="60">
        <v>930695</v>
      </c>
      <c r="S11" s="60">
        <v>930695</v>
      </c>
      <c r="T11" s="60">
        <v>930695</v>
      </c>
      <c r="U11" s="60">
        <v>930695</v>
      </c>
      <c r="V11" s="60">
        <v>930695</v>
      </c>
      <c r="W11" s="60">
        <v>930695</v>
      </c>
      <c r="X11" s="60">
        <v>930695</v>
      </c>
      <c r="Y11" s="60"/>
      <c r="Z11" s="140"/>
      <c r="AA11" s="62">
        <v>930695</v>
      </c>
    </row>
    <row r="12" spans="1:27" ht="13.5">
      <c r="A12" s="250" t="s">
        <v>56</v>
      </c>
      <c r="B12" s="251"/>
      <c r="C12" s="168">
        <f aca="true" t="shared" si="0" ref="C12:Y12">SUM(C6:C11)</f>
        <v>12355645</v>
      </c>
      <c r="D12" s="168">
        <f>SUM(D6:D11)</f>
        <v>0</v>
      </c>
      <c r="E12" s="72">
        <f t="shared" si="0"/>
        <v>29764625</v>
      </c>
      <c r="F12" s="73">
        <f t="shared" si="0"/>
        <v>12355645</v>
      </c>
      <c r="G12" s="73">
        <f t="shared" si="0"/>
        <v>48173755</v>
      </c>
      <c r="H12" s="73">
        <f t="shared" si="0"/>
        <v>31365853</v>
      </c>
      <c r="I12" s="73">
        <f t="shared" si="0"/>
        <v>32047025</v>
      </c>
      <c r="J12" s="73">
        <f t="shared" si="0"/>
        <v>32047025</v>
      </c>
      <c r="K12" s="73">
        <f t="shared" si="0"/>
        <v>28415333</v>
      </c>
      <c r="L12" s="73">
        <f t="shared" si="0"/>
        <v>45200851</v>
      </c>
      <c r="M12" s="73">
        <f t="shared" si="0"/>
        <v>30692096</v>
      </c>
      <c r="N12" s="73">
        <f t="shared" si="0"/>
        <v>30692096</v>
      </c>
      <c r="O12" s="73">
        <f t="shared" si="0"/>
        <v>22322255</v>
      </c>
      <c r="P12" s="73">
        <f t="shared" si="0"/>
        <v>19380930</v>
      </c>
      <c r="Q12" s="73">
        <f t="shared" si="0"/>
        <v>19834092</v>
      </c>
      <c r="R12" s="73">
        <f t="shared" si="0"/>
        <v>19834092</v>
      </c>
      <c r="S12" s="73">
        <f t="shared" si="0"/>
        <v>18283932</v>
      </c>
      <c r="T12" s="73">
        <f t="shared" si="0"/>
        <v>17422749</v>
      </c>
      <c r="U12" s="73">
        <f t="shared" si="0"/>
        <v>17962644</v>
      </c>
      <c r="V12" s="73">
        <f t="shared" si="0"/>
        <v>17962644</v>
      </c>
      <c r="W12" s="73">
        <f t="shared" si="0"/>
        <v>17962644</v>
      </c>
      <c r="X12" s="73">
        <f t="shared" si="0"/>
        <v>12355645</v>
      </c>
      <c r="Y12" s="73">
        <f t="shared" si="0"/>
        <v>5606999</v>
      </c>
      <c r="Z12" s="170">
        <f>+IF(X12&lt;&gt;0,+(Y12/X12)*100,0)</f>
        <v>45.38005907421264</v>
      </c>
      <c r="AA12" s="74">
        <f>SUM(AA6:AA11)</f>
        <v>12355645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702902</v>
      </c>
      <c r="D16" s="155"/>
      <c r="E16" s="59">
        <v>736996</v>
      </c>
      <c r="F16" s="60">
        <v>702902</v>
      </c>
      <c r="G16" s="159">
        <v>702902</v>
      </c>
      <c r="H16" s="159">
        <v>702902</v>
      </c>
      <c r="I16" s="159">
        <v>702902</v>
      </c>
      <c r="J16" s="60">
        <v>702902</v>
      </c>
      <c r="K16" s="159">
        <v>739535</v>
      </c>
      <c r="L16" s="159">
        <v>739535</v>
      </c>
      <c r="M16" s="60">
        <v>739535</v>
      </c>
      <c r="N16" s="159">
        <v>739535</v>
      </c>
      <c r="O16" s="159">
        <v>739535</v>
      </c>
      <c r="P16" s="159">
        <v>739535</v>
      </c>
      <c r="Q16" s="60">
        <v>702902</v>
      </c>
      <c r="R16" s="159">
        <v>702902</v>
      </c>
      <c r="S16" s="159">
        <v>702902</v>
      </c>
      <c r="T16" s="60">
        <v>740904</v>
      </c>
      <c r="U16" s="159">
        <v>740904</v>
      </c>
      <c r="V16" s="159">
        <v>740904</v>
      </c>
      <c r="W16" s="159">
        <v>740904</v>
      </c>
      <c r="X16" s="60">
        <v>702902</v>
      </c>
      <c r="Y16" s="159">
        <v>38002</v>
      </c>
      <c r="Z16" s="141">
        <v>5.41</v>
      </c>
      <c r="AA16" s="225">
        <v>702902</v>
      </c>
    </row>
    <row r="17" spans="1:27" ht="13.5">
      <c r="A17" s="249" t="s">
        <v>152</v>
      </c>
      <c r="B17" s="182"/>
      <c r="C17" s="155">
        <v>44102262</v>
      </c>
      <c r="D17" s="155"/>
      <c r="E17" s="59">
        <v>40244659</v>
      </c>
      <c r="F17" s="60">
        <v>44102262</v>
      </c>
      <c r="G17" s="60">
        <v>37142891</v>
      </c>
      <c r="H17" s="60">
        <v>39799493</v>
      </c>
      <c r="I17" s="60">
        <v>39799493</v>
      </c>
      <c r="J17" s="60">
        <v>39799493</v>
      </c>
      <c r="K17" s="60">
        <v>39799493</v>
      </c>
      <c r="L17" s="60">
        <v>39799493</v>
      </c>
      <c r="M17" s="60"/>
      <c r="N17" s="60"/>
      <c r="O17" s="60">
        <v>39799493</v>
      </c>
      <c r="P17" s="60">
        <v>39799493</v>
      </c>
      <c r="Q17" s="60">
        <v>39799493</v>
      </c>
      <c r="R17" s="60">
        <v>39799493</v>
      </c>
      <c r="S17" s="60">
        <v>39799493</v>
      </c>
      <c r="T17" s="60">
        <v>39799493</v>
      </c>
      <c r="U17" s="60">
        <v>39799493</v>
      </c>
      <c r="V17" s="60">
        <v>39799493</v>
      </c>
      <c r="W17" s="60">
        <v>39799493</v>
      </c>
      <c r="X17" s="60">
        <v>44102262</v>
      </c>
      <c r="Y17" s="60">
        <v>-4302769</v>
      </c>
      <c r="Z17" s="140">
        <v>-9.76</v>
      </c>
      <c r="AA17" s="62">
        <v>44102262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>
        <v>39799493</v>
      </c>
      <c r="N18" s="60">
        <v>39799493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210488522</v>
      </c>
      <c r="D19" s="155"/>
      <c r="E19" s="59">
        <v>253590444</v>
      </c>
      <c r="F19" s="60">
        <v>210488522</v>
      </c>
      <c r="G19" s="60">
        <v>242536593</v>
      </c>
      <c r="H19" s="60">
        <v>213937486</v>
      </c>
      <c r="I19" s="60">
        <v>213937486</v>
      </c>
      <c r="J19" s="60">
        <v>213937486</v>
      </c>
      <c r="K19" s="60">
        <v>213937486</v>
      </c>
      <c r="L19" s="60">
        <v>213937486</v>
      </c>
      <c r="M19" s="60">
        <v>213937486</v>
      </c>
      <c r="N19" s="60">
        <v>213937486</v>
      </c>
      <c r="O19" s="60">
        <v>213937486</v>
      </c>
      <c r="P19" s="60">
        <v>214791290</v>
      </c>
      <c r="Q19" s="60">
        <v>214791290</v>
      </c>
      <c r="R19" s="60">
        <v>214791290</v>
      </c>
      <c r="S19" s="60">
        <v>214791290</v>
      </c>
      <c r="T19" s="60">
        <v>214791290</v>
      </c>
      <c r="U19" s="60">
        <v>214791290</v>
      </c>
      <c r="V19" s="60">
        <v>214791290</v>
      </c>
      <c r="W19" s="60">
        <v>214791290</v>
      </c>
      <c r="X19" s="60">
        <v>210488522</v>
      </c>
      <c r="Y19" s="60">
        <v>4302768</v>
      </c>
      <c r="Z19" s="140">
        <v>2.04</v>
      </c>
      <c r="AA19" s="62">
        <v>210488522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1299800</v>
      </c>
      <c r="D21" s="155"/>
      <c r="E21" s="59">
        <v>2138700</v>
      </c>
      <c r="F21" s="60">
        <v>1299800</v>
      </c>
      <c r="G21" s="60">
        <v>21387000</v>
      </c>
      <c r="H21" s="60">
        <v>1299800</v>
      </c>
      <c r="I21" s="60">
        <v>1299800</v>
      </c>
      <c r="J21" s="60">
        <v>1299800</v>
      </c>
      <c r="K21" s="60">
        <v>1299800</v>
      </c>
      <c r="L21" s="60">
        <v>1299800</v>
      </c>
      <c r="M21" s="60">
        <v>1299800</v>
      </c>
      <c r="N21" s="60">
        <v>1299800</v>
      </c>
      <c r="O21" s="60">
        <v>1299800</v>
      </c>
      <c r="P21" s="60">
        <v>1299800</v>
      </c>
      <c r="Q21" s="60">
        <v>1299800</v>
      </c>
      <c r="R21" s="60">
        <v>1299800</v>
      </c>
      <c r="S21" s="60">
        <v>1299800</v>
      </c>
      <c r="T21" s="60">
        <v>1299800</v>
      </c>
      <c r="U21" s="60">
        <v>1299800</v>
      </c>
      <c r="V21" s="60">
        <v>1299800</v>
      </c>
      <c r="W21" s="60">
        <v>1299800</v>
      </c>
      <c r="X21" s="60">
        <v>1299800</v>
      </c>
      <c r="Y21" s="60"/>
      <c r="Z21" s="140"/>
      <c r="AA21" s="62">
        <v>1299800</v>
      </c>
    </row>
    <row r="22" spans="1:27" ht="13.5">
      <c r="A22" s="249" t="s">
        <v>157</v>
      </c>
      <c r="B22" s="182"/>
      <c r="C22" s="155">
        <v>351120</v>
      </c>
      <c r="D22" s="155"/>
      <c r="E22" s="59">
        <v>437527</v>
      </c>
      <c r="F22" s="60">
        <v>351120</v>
      </c>
      <c r="G22" s="60">
        <v>462164</v>
      </c>
      <c r="H22" s="60">
        <v>351120</v>
      </c>
      <c r="I22" s="60">
        <v>351120</v>
      </c>
      <c r="J22" s="60">
        <v>351120</v>
      </c>
      <c r="K22" s="60">
        <v>351120</v>
      </c>
      <c r="L22" s="60">
        <v>359533</v>
      </c>
      <c r="M22" s="60">
        <v>359533</v>
      </c>
      <c r="N22" s="60">
        <v>359533</v>
      </c>
      <c r="O22" s="60">
        <v>359533</v>
      </c>
      <c r="P22" s="60">
        <v>390404</v>
      </c>
      <c r="Q22" s="60">
        <v>399304</v>
      </c>
      <c r="R22" s="60">
        <v>399304</v>
      </c>
      <c r="S22" s="60">
        <v>399304</v>
      </c>
      <c r="T22" s="60">
        <v>403630</v>
      </c>
      <c r="U22" s="60">
        <v>416149</v>
      </c>
      <c r="V22" s="60">
        <v>416149</v>
      </c>
      <c r="W22" s="60">
        <v>416149</v>
      </c>
      <c r="X22" s="60">
        <v>351120</v>
      </c>
      <c r="Y22" s="60">
        <v>65029</v>
      </c>
      <c r="Z22" s="140">
        <v>18.52</v>
      </c>
      <c r="AA22" s="62">
        <v>351120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256944606</v>
      </c>
      <c r="D24" s="168">
        <f>SUM(D15:D23)</f>
        <v>0</v>
      </c>
      <c r="E24" s="76">
        <f t="shared" si="1"/>
        <v>297148326</v>
      </c>
      <c r="F24" s="77">
        <f t="shared" si="1"/>
        <v>256944606</v>
      </c>
      <c r="G24" s="77">
        <f t="shared" si="1"/>
        <v>302231550</v>
      </c>
      <c r="H24" s="77">
        <f t="shared" si="1"/>
        <v>256090801</v>
      </c>
      <c r="I24" s="77">
        <f t="shared" si="1"/>
        <v>256090801</v>
      </c>
      <c r="J24" s="77">
        <f t="shared" si="1"/>
        <v>256090801</v>
      </c>
      <c r="K24" s="77">
        <f t="shared" si="1"/>
        <v>256127434</v>
      </c>
      <c r="L24" s="77">
        <f t="shared" si="1"/>
        <v>256135847</v>
      </c>
      <c r="M24" s="77">
        <f t="shared" si="1"/>
        <v>256135847</v>
      </c>
      <c r="N24" s="77">
        <f t="shared" si="1"/>
        <v>256135847</v>
      </c>
      <c r="O24" s="77">
        <f t="shared" si="1"/>
        <v>256135847</v>
      </c>
      <c r="P24" s="77">
        <f t="shared" si="1"/>
        <v>257020522</v>
      </c>
      <c r="Q24" s="77">
        <f t="shared" si="1"/>
        <v>256992789</v>
      </c>
      <c r="R24" s="77">
        <f t="shared" si="1"/>
        <v>256992789</v>
      </c>
      <c r="S24" s="77">
        <f t="shared" si="1"/>
        <v>256992789</v>
      </c>
      <c r="T24" s="77">
        <f t="shared" si="1"/>
        <v>257035117</v>
      </c>
      <c r="U24" s="77">
        <f t="shared" si="1"/>
        <v>257047636</v>
      </c>
      <c r="V24" s="77">
        <f t="shared" si="1"/>
        <v>257047636</v>
      </c>
      <c r="W24" s="77">
        <f t="shared" si="1"/>
        <v>257047636</v>
      </c>
      <c r="X24" s="77">
        <f t="shared" si="1"/>
        <v>256944606</v>
      </c>
      <c r="Y24" s="77">
        <f t="shared" si="1"/>
        <v>103030</v>
      </c>
      <c r="Z24" s="212">
        <f>+IF(X24&lt;&gt;0,+(Y24/X24)*100,0)</f>
        <v>0.04009813695018762</v>
      </c>
      <c r="AA24" s="79">
        <f>SUM(AA15:AA23)</f>
        <v>256944606</v>
      </c>
    </row>
    <row r="25" spans="1:27" ht="13.5">
      <c r="A25" s="250" t="s">
        <v>159</v>
      </c>
      <c r="B25" s="251"/>
      <c r="C25" s="168">
        <f aca="true" t="shared" si="2" ref="C25:Y25">+C12+C24</f>
        <v>269300251</v>
      </c>
      <c r="D25" s="168">
        <f>+D12+D24</f>
        <v>0</v>
      </c>
      <c r="E25" s="72">
        <f t="shared" si="2"/>
        <v>326912951</v>
      </c>
      <c r="F25" s="73">
        <f t="shared" si="2"/>
        <v>269300251</v>
      </c>
      <c r="G25" s="73">
        <f t="shared" si="2"/>
        <v>350405305</v>
      </c>
      <c r="H25" s="73">
        <f t="shared" si="2"/>
        <v>287456654</v>
      </c>
      <c r="I25" s="73">
        <f t="shared" si="2"/>
        <v>288137826</v>
      </c>
      <c r="J25" s="73">
        <f t="shared" si="2"/>
        <v>288137826</v>
      </c>
      <c r="K25" s="73">
        <f t="shared" si="2"/>
        <v>284542767</v>
      </c>
      <c r="L25" s="73">
        <f t="shared" si="2"/>
        <v>301336698</v>
      </c>
      <c r="M25" s="73">
        <f t="shared" si="2"/>
        <v>286827943</v>
      </c>
      <c r="N25" s="73">
        <f t="shared" si="2"/>
        <v>286827943</v>
      </c>
      <c r="O25" s="73">
        <f t="shared" si="2"/>
        <v>278458102</v>
      </c>
      <c r="P25" s="73">
        <f t="shared" si="2"/>
        <v>276401452</v>
      </c>
      <c r="Q25" s="73">
        <f t="shared" si="2"/>
        <v>276826881</v>
      </c>
      <c r="R25" s="73">
        <f t="shared" si="2"/>
        <v>276826881</v>
      </c>
      <c r="S25" s="73">
        <f t="shared" si="2"/>
        <v>275276721</v>
      </c>
      <c r="T25" s="73">
        <f t="shared" si="2"/>
        <v>274457866</v>
      </c>
      <c r="U25" s="73">
        <f t="shared" si="2"/>
        <v>275010280</v>
      </c>
      <c r="V25" s="73">
        <f t="shared" si="2"/>
        <v>275010280</v>
      </c>
      <c r="W25" s="73">
        <f t="shared" si="2"/>
        <v>275010280</v>
      </c>
      <c r="X25" s="73">
        <f t="shared" si="2"/>
        <v>269300251</v>
      </c>
      <c r="Y25" s="73">
        <f t="shared" si="2"/>
        <v>5710029</v>
      </c>
      <c r="Z25" s="170">
        <f>+IF(X25&lt;&gt;0,+(Y25/X25)*100,0)</f>
        <v>2.1203207122150065</v>
      </c>
      <c r="AA25" s="74">
        <f>+AA12+AA24</f>
        <v>269300251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>
        <v>18046272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1533915</v>
      </c>
      <c r="D30" s="155"/>
      <c r="E30" s="59">
        <v>1139557</v>
      </c>
      <c r="F30" s="60">
        <v>1533915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1533915</v>
      </c>
      <c r="Y30" s="60">
        <v>-1533915</v>
      </c>
      <c r="Z30" s="140">
        <v>-100</v>
      </c>
      <c r="AA30" s="62">
        <v>1533915</v>
      </c>
    </row>
    <row r="31" spans="1:27" ht="13.5">
      <c r="A31" s="249" t="s">
        <v>163</v>
      </c>
      <c r="B31" s="182"/>
      <c r="C31" s="155">
        <v>1846515</v>
      </c>
      <c r="D31" s="155"/>
      <c r="E31" s="59">
        <v>1933496</v>
      </c>
      <c r="F31" s="60">
        <v>1846515</v>
      </c>
      <c r="G31" s="60">
        <v>1871591</v>
      </c>
      <c r="H31" s="60">
        <v>1884091</v>
      </c>
      <c r="I31" s="60">
        <v>1895828</v>
      </c>
      <c r="J31" s="60">
        <v>1895828</v>
      </c>
      <c r="K31" s="60">
        <v>1902321</v>
      </c>
      <c r="L31" s="60">
        <v>1923063</v>
      </c>
      <c r="M31" s="60">
        <v>1942487</v>
      </c>
      <c r="N31" s="60">
        <v>1942487</v>
      </c>
      <c r="O31" s="60">
        <v>1950798</v>
      </c>
      <c r="P31" s="60">
        <v>1968450</v>
      </c>
      <c r="Q31" s="60">
        <v>1990095</v>
      </c>
      <c r="R31" s="60">
        <v>1990095</v>
      </c>
      <c r="S31" s="60">
        <v>2023708</v>
      </c>
      <c r="T31" s="60">
        <v>2034930</v>
      </c>
      <c r="U31" s="60">
        <v>2056488</v>
      </c>
      <c r="V31" s="60">
        <v>2056488</v>
      </c>
      <c r="W31" s="60">
        <v>2056488</v>
      </c>
      <c r="X31" s="60">
        <v>1846515</v>
      </c>
      <c r="Y31" s="60">
        <v>209973</v>
      </c>
      <c r="Z31" s="140">
        <v>11.37</v>
      </c>
      <c r="AA31" s="62">
        <v>1846515</v>
      </c>
    </row>
    <row r="32" spans="1:27" ht="13.5">
      <c r="A32" s="249" t="s">
        <v>164</v>
      </c>
      <c r="B32" s="182"/>
      <c r="C32" s="155">
        <v>36406088</v>
      </c>
      <c r="D32" s="155"/>
      <c r="E32" s="59">
        <v>21832555</v>
      </c>
      <c r="F32" s="60">
        <v>36406088</v>
      </c>
      <c r="G32" s="60">
        <v>58109973</v>
      </c>
      <c r="H32" s="60">
        <v>53953892</v>
      </c>
      <c r="I32" s="60">
        <v>40755942</v>
      </c>
      <c r="J32" s="60">
        <v>40755942</v>
      </c>
      <c r="K32" s="60">
        <v>59284962</v>
      </c>
      <c r="L32" s="60">
        <v>55111721</v>
      </c>
      <c r="M32" s="60">
        <v>51142967</v>
      </c>
      <c r="N32" s="60">
        <v>51142967</v>
      </c>
      <c r="O32" s="60">
        <v>49003973</v>
      </c>
      <c r="P32" s="60">
        <v>53490176</v>
      </c>
      <c r="Q32" s="60">
        <v>55857333</v>
      </c>
      <c r="R32" s="60">
        <v>55857333</v>
      </c>
      <c r="S32" s="60">
        <v>55324516</v>
      </c>
      <c r="T32" s="60">
        <v>56552669</v>
      </c>
      <c r="U32" s="60">
        <v>57077411</v>
      </c>
      <c r="V32" s="60">
        <v>57077411</v>
      </c>
      <c r="W32" s="60">
        <v>57077411</v>
      </c>
      <c r="X32" s="60">
        <v>36406088</v>
      </c>
      <c r="Y32" s="60">
        <v>20671323</v>
      </c>
      <c r="Z32" s="140">
        <v>56.78</v>
      </c>
      <c r="AA32" s="62">
        <v>36406088</v>
      </c>
    </row>
    <row r="33" spans="1:27" ht="13.5">
      <c r="A33" s="249" t="s">
        <v>165</v>
      </c>
      <c r="B33" s="182"/>
      <c r="C33" s="155">
        <v>6219400</v>
      </c>
      <c r="D33" s="155"/>
      <c r="E33" s="59">
        <v>5100590</v>
      </c>
      <c r="F33" s="60">
        <v>6219400</v>
      </c>
      <c r="G33" s="60">
        <v>4341049</v>
      </c>
      <c r="H33" s="60">
        <v>5639485</v>
      </c>
      <c r="I33" s="60">
        <v>5577923</v>
      </c>
      <c r="J33" s="60">
        <v>5577923</v>
      </c>
      <c r="K33" s="60">
        <v>5128817</v>
      </c>
      <c r="L33" s="60">
        <v>5128817</v>
      </c>
      <c r="M33" s="60">
        <v>5128817</v>
      </c>
      <c r="N33" s="60">
        <v>5128817</v>
      </c>
      <c r="O33" s="60">
        <v>5128817</v>
      </c>
      <c r="P33" s="60">
        <v>5057261</v>
      </c>
      <c r="Q33" s="60">
        <v>5002863</v>
      </c>
      <c r="R33" s="60">
        <v>5002863</v>
      </c>
      <c r="S33" s="60">
        <v>4901523</v>
      </c>
      <c r="T33" s="60">
        <v>4536106</v>
      </c>
      <c r="U33" s="60">
        <v>4457404</v>
      </c>
      <c r="V33" s="60">
        <v>4457404</v>
      </c>
      <c r="W33" s="60">
        <v>4457404</v>
      </c>
      <c r="X33" s="60">
        <v>6219400</v>
      </c>
      <c r="Y33" s="60">
        <v>-1761996</v>
      </c>
      <c r="Z33" s="140">
        <v>-28.33</v>
      </c>
      <c r="AA33" s="62">
        <v>6219400</v>
      </c>
    </row>
    <row r="34" spans="1:27" ht="13.5">
      <c r="A34" s="250" t="s">
        <v>58</v>
      </c>
      <c r="B34" s="251"/>
      <c r="C34" s="168">
        <f aca="true" t="shared" si="3" ref="C34:Y34">SUM(C29:C33)</f>
        <v>46005918</v>
      </c>
      <c r="D34" s="168">
        <f>SUM(D29:D33)</f>
        <v>0</v>
      </c>
      <c r="E34" s="72">
        <f t="shared" si="3"/>
        <v>48052470</v>
      </c>
      <c r="F34" s="73">
        <f t="shared" si="3"/>
        <v>46005918</v>
      </c>
      <c r="G34" s="73">
        <f t="shared" si="3"/>
        <v>64322613</v>
      </c>
      <c r="H34" s="73">
        <f t="shared" si="3"/>
        <v>61477468</v>
      </c>
      <c r="I34" s="73">
        <f t="shared" si="3"/>
        <v>48229693</v>
      </c>
      <c r="J34" s="73">
        <f t="shared" si="3"/>
        <v>48229693</v>
      </c>
      <c r="K34" s="73">
        <f t="shared" si="3"/>
        <v>66316100</v>
      </c>
      <c r="L34" s="73">
        <f t="shared" si="3"/>
        <v>62163601</v>
      </c>
      <c r="M34" s="73">
        <f t="shared" si="3"/>
        <v>58214271</v>
      </c>
      <c r="N34" s="73">
        <f t="shared" si="3"/>
        <v>58214271</v>
      </c>
      <c r="O34" s="73">
        <f t="shared" si="3"/>
        <v>56083588</v>
      </c>
      <c r="P34" s="73">
        <f t="shared" si="3"/>
        <v>60515887</v>
      </c>
      <c r="Q34" s="73">
        <f t="shared" si="3"/>
        <v>62850291</v>
      </c>
      <c r="R34" s="73">
        <f t="shared" si="3"/>
        <v>62850291</v>
      </c>
      <c r="S34" s="73">
        <f t="shared" si="3"/>
        <v>62249747</v>
      </c>
      <c r="T34" s="73">
        <f t="shared" si="3"/>
        <v>63123705</v>
      </c>
      <c r="U34" s="73">
        <f t="shared" si="3"/>
        <v>63591303</v>
      </c>
      <c r="V34" s="73">
        <f t="shared" si="3"/>
        <v>63591303</v>
      </c>
      <c r="W34" s="73">
        <f t="shared" si="3"/>
        <v>63591303</v>
      </c>
      <c r="X34" s="73">
        <f t="shared" si="3"/>
        <v>46005918</v>
      </c>
      <c r="Y34" s="73">
        <f t="shared" si="3"/>
        <v>17585385</v>
      </c>
      <c r="Z34" s="170">
        <f>+IF(X34&lt;&gt;0,+(Y34/X34)*100,0)</f>
        <v>38.2241802022079</v>
      </c>
      <c r="AA34" s="74">
        <f>SUM(AA29:AA33)</f>
        <v>46005918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6297774</v>
      </c>
      <c r="D37" s="155"/>
      <c r="E37" s="59">
        <v>3285056</v>
      </c>
      <c r="F37" s="60">
        <v>6297774</v>
      </c>
      <c r="G37" s="60">
        <v>8278277</v>
      </c>
      <c r="H37" s="60">
        <v>7763766</v>
      </c>
      <c r="I37" s="60">
        <v>7592788</v>
      </c>
      <c r="J37" s="60">
        <v>7592788</v>
      </c>
      <c r="K37" s="60">
        <v>7519117</v>
      </c>
      <c r="L37" s="60">
        <v>7446033</v>
      </c>
      <c r="M37" s="60">
        <v>7371214</v>
      </c>
      <c r="N37" s="60">
        <v>7371214</v>
      </c>
      <c r="O37" s="60">
        <v>7296354</v>
      </c>
      <c r="P37" s="60">
        <v>7221183</v>
      </c>
      <c r="Q37" s="60">
        <v>7143461</v>
      </c>
      <c r="R37" s="60">
        <v>7143461</v>
      </c>
      <c r="S37" s="60">
        <v>6966018</v>
      </c>
      <c r="T37" s="60">
        <v>6491988</v>
      </c>
      <c r="U37" s="60">
        <v>6502391</v>
      </c>
      <c r="V37" s="60">
        <v>6502391</v>
      </c>
      <c r="W37" s="60">
        <v>6502391</v>
      </c>
      <c r="X37" s="60">
        <v>6297774</v>
      </c>
      <c r="Y37" s="60">
        <v>204617</v>
      </c>
      <c r="Z37" s="140">
        <v>3.25</v>
      </c>
      <c r="AA37" s="62">
        <v>6297774</v>
      </c>
    </row>
    <row r="38" spans="1:27" ht="13.5">
      <c r="A38" s="249" t="s">
        <v>165</v>
      </c>
      <c r="B38" s="182"/>
      <c r="C38" s="155">
        <v>14603552</v>
      </c>
      <c r="D38" s="155"/>
      <c r="E38" s="59">
        <v>16033069</v>
      </c>
      <c r="F38" s="60">
        <v>14603552</v>
      </c>
      <c r="G38" s="60">
        <v>14755160</v>
      </c>
      <c r="H38" s="60">
        <v>15118473</v>
      </c>
      <c r="I38" s="60">
        <v>15088723</v>
      </c>
      <c r="J38" s="60">
        <v>15088723</v>
      </c>
      <c r="K38" s="60">
        <v>15058972</v>
      </c>
      <c r="L38" s="60">
        <v>15030099</v>
      </c>
      <c r="M38" s="60">
        <v>15001226</v>
      </c>
      <c r="N38" s="60">
        <v>15001226</v>
      </c>
      <c r="O38" s="60">
        <v>14972530</v>
      </c>
      <c r="P38" s="60">
        <v>14948130</v>
      </c>
      <c r="Q38" s="60">
        <v>14918789</v>
      </c>
      <c r="R38" s="60">
        <v>14918789</v>
      </c>
      <c r="S38" s="60">
        <v>14878576</v>
      </c>
      <c r="T38" s="60">
        <v>14845342</v>
      </c>
      <c r="U38" s="60">
        <v>14715824</v>
      </c>
      <c r="V38" s="60">
        <v>14715824</v>
      </c>
      <c r="W38" s="60">
        <v>14715824</v>
      </c>
      <c r="X38" s="60">
        <v>14603552</v>
      </c>
      <c r="Y38" s="60">
        <v>112272</v>
      </c>
      <c r="Z38" s="140">
        <v>0.77</v>
      </c>
      <c r="AA38" s="62">
        <v>14603552</v>
      </c>
    </row>
    <row r="39" spans="1:27" ht="13.5">
      <c r="A39" s="250" t="s">
        <v>59</v>
      </c>
      <c r="B39" s="253"/>
      <c r="C39" s="168">
        <f aca="true" t="shared" si="4" ref="C39:Y39">SUM(C37:C38)</f>
        <v>20901326</v>
      </c>
      <c r="D39" s="168">
        <f>SUM(D37:D38)</f>
        <v>0</v>
      </c>
      <c r="E39" s="76">
        <f t="shared" si="4"/>
        <v>19318125</v>
      </c>
      <c r="F39" s="77">
        <f t="shared" si="4"/>
        <v>20901326</v>
      </c>
      <c r="G39" s="77">
        <f t="shared" si="4"/>
        <v>23033437</v>
      </c>
      <c r="H39" s="77">
        <f t="shared" si="4"/>
        <v>22882239</v>
      </c>
      <c r="I39" s="77">
        <f t="shared" si="4"/>
        <v>22681511</v>
      </c>
      <c r="J39" s="77">
        <f t="shared" si="4"/>
        <v>22681511</v>
      </c>
      <c r="K39" s="77">
        <f t="shared" si="4"/>
        <v>22578089</v>
      </c>
      <c r="L39" s="77">
        <f t="shared" si="4"/>
        <v>22476132</v>
      </c>
      <c r="M39" s="77">
        <f t="shared" si="4"/>
        <v>22372440</v>
      </c>
      <c r="N39" s="77">
        <f t="shared" si="4"/>
        <v>22372440</v>
      </c>
      <c r="O39" s="77">
        <f t="shared" si="4"/>
        <v>22268884</v>
      </c>
      <c r="P39" s="77">
        <f t="shared" si="4"/>
        <v>22169313</v>
      </c>
      <c r="Q39" s="77">
        <f t="shared" si="4"/>
        <v>22062250</v>
      </c>
      <c r="R39" s="77">
        <f t="shared" si="4"/>
        <v>22062250</v>
      </c>
      <c r="S39" s="77">
        <f t="shared" si="4"/>
        <v>21844594</v>
      </c>
      <c r="T39" s="77">
        <f t="shared" si="4"/>
        <v>21337330</v>
      </c>
      <c r="U39" s="77">
        <f t="shared" si="4"/>
        <v>21218215</v>
      </c>
      <c r="V39" s="77">
        <f t="shared" si="4"/>
        <v>21218215</v>
      </c>
      <c r="W39" s="77">
        <f t="shared" si="4"/>
        <v>21218215</v>
      </c>
      <c r="X39" s="77">
        <f t="shared" si="4"/>
        <v>20901326</v>
      </c>
      <c r="Y39" s="77">
        <f t="shared" si="4"/>
        <v>316889</v>
      </c>
      <c r="Z39" s="212">
        <f>+IF(X39&lt;&gt;0,+(Y39/X39)*100,0)</f>
        <v>1.5161191208634324</v>
      </c>
      <c r="AA39" s="79">
        <f>SUM(AA37:AA38)</f>
        <v>20901326</v>
      </c>
    </row>
    <row r="40" spans="1:27" ht="13.5">
      <c r="A40" s="250" t="s">
        <v>167</v>
      </c>
      <c r="B40" s="251"/>
      <c r="C40" s="168">
        <f aca="true" t="shared" si="5" ref="C40:Y40">+C34+C39</f>
        <v>66907244</v>
      </c>
      <c r="D40" s="168">
        <f>+D34+D39</f>
        <v>0</v>
      </c>
      <c r="E40" s="72">
        <f t="shared" si="5"/>
        <v>67370595</v>
      </c>
      <c r="F40" s="73">
        <f t="shared" si="5"/>
        <v>66907244</v>
      </c>
      <c r="G40" s="73">
        <f t="shared" si="5"/>
        <v>87356050</v>
      </c>
      <c r="H40" s="73">
        <f t="shared" si="5"/>
        <v>84359707</v>
      </c>
      <c r="I40" s="73">
        <f t="shared" si="5"/>
        <v>70911204</v>
      </c>
      <c r="J40" s="73">
        <f t="shared" si="5"/>
        <v>70911204</v>
      </c>
      <c r="K40" s="73">
        <f t="shared" si="5"/>
        <v>88894189</v>
      </c>
      <c r="L40" s="73">
        <f t="shared" si="5"/>
        <v>84639733</v>
      </c>
      <c r="M40" s="73">
        <f t="shared" si="5"/>
        <v>80586711</v>
      </c>
      <c r="N40" s="73">
        <f t="shared" si="5"/>
        <v>80586711</v>
      </c>
      <c r="O40" s="73">
        <f t="shared" si="5"/>
        <v>78352472</v>
      </c>
      <c r="P40" s="73">
        <f t="shared" si="5"/>
        <v>82685200</v>
      </c>
      <c r="Q40" s="73">
        <f t="shared" si="5"/>
        <v>84912541</v>
      </c>
      <c r="R40" s="73">
        <f t="shared" si="5"/>
        <v>84912541</v>
      </c>
      <c r="S40" s="73">
        <f t="shared" si="5"/>
        <v>84094341</v>
      </c>
      <c r="T40" s="73">
        <f t="shared" si="5"/>
        <v>84461035</v>
      </c>
      <c r="U40" s="73">
        <f t="shared" si="5"/>
        <v>84809518</v>
      </c>
      <c r="V40" s="73">
        <f t="shared" si="5"/>
        <v>84809518</v>
      </c>
      <c r="W40" s="73">
        <f t="shared" si="5"/>
        <v>84809518</v>
      </c>
      <c r="X40" s="73">
        <f t="shared" si="5"/>
        <v>66907244</v>
      </c>
      <c r="Y40" s="73">
        <f t="shared" si="5"/>
        <v>17902274</v>
      </c>
      <c r="Z40" s="170">
        <f>+IF(X40&lt;&gt;0,+(Y40/X40)*100,0)</f>
        <v>26.75685460904652</v>
      </c>
      <c r="AA40" s="74">
        <f>+AA34+AA39</f>
        <v>66907244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202393007</v>
      </c>
      <c r="D42" s="257">
        <f>+D25-D40</f>
        <v>0</v>
      </c>
      <c r="E42" s="258">
        <f t="shared" si="6"/>
        <v>259542356</v>
      </c>
      <c r="F42" s="259">
        <f t="shared" si="6"/>
        <v>202393007</v>
      </c>
      <c r="G42" s="259">
        <f t="shared" si="6"/>
        <v>263049255</v>
      </c>
      <c r="H42" s="259">
        <f t="shared" si="6"/>
        <v>203096947</v>
      </c>
      <c r="I42" s="259">
        <f t="shared" si="6"/>
        <v>217226622</v>
      </c>
      <c r="J42" s="259">
        <f t="shared" si="6"/>
        <v>217226622</v>
      </c>
      <c r="K42" s="259">
        <f t="shared" si="6"/>
        <v>195648578</v>
      </c>
      <c r="L42" s="259">
        <f t="shared" si="6"/>
        <v>216696965</v>
      </c>
      <c r="M42" s="259">
        <f t="shared" si="6"/>
        <v>206241232</v>
      </c>
      <c r="N42" s="259">
        <f t="shared" si="6"/>
        <v>206241232</v>
      </c>
      <c r="O42" s="259">
        <f t="shared" si="6"/>
        <v>200105630</v>
      </c>
      <c r="P42" s="259">
        <f t="shared" si="6"/>
        <v>193716252</v>
      </c>
      <c r="Q42" s="259">
        <f t="shared" si="6"/>
        <v>191914340</v>
      </c>
      <c r="R42" s="259">
        <f t="shared" si="6"/>
        <v>191914340</v>
      </c>
      <c r="S42" s="259">
        <f t="shared" si="6"/>
        <v>191182380</v>
      </c>
      <c r="T42" s="259">
        <f t="shared" si="6"/>
        <v>189996831</v>
      </c>
      <c r="U42" s="259">
        <f t="shared" si="6"/>
        <v>190200762</v>
      </c>
      <c r="V42" s="259">
        <f t="shared" si="6"/>
        <v>190200762</v>
      </c>
      <c r="W42" s="259">
        <f t="shared" si="6"/>
        <v>190200762</v>
      </c>
      <c r="X42" s="259">
        <f t="shared" si="6"/>
        <v>202393007</v>
      </c>
      <c r="Y42" s="259">
        <f t="shared" si="6"/>
        <v>-12192245</v>
      </c>
      <c r="Z42" s="260">
        <f>+IF(X42&lt;&gt;0,+(Y42/X42)*100,0)</f>
        <v>-6.024044595572415</v>
      </c>
      <c r="AA42" s="261">
        <f>+AA25-AA40</f>
        <v>202393007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202393008</v>
      </c>
      <c r="D45" s="155"/>
      <c r="E45" s="59">
        <v>259542358</v>
      </c>
      <c r="F45" s="60">
        <v>202393008</v>
      </c>
      <c r="G45" s="60">
        <v>263049256</v>
      </c>
      <c r="H45" s="60">
        <v>203096948</v>
      </c>
      <c r="I45" s="60">
        <v>217226622</v>
      </c>
      <c r="J45" s="60">
        <v>217226622</v>
      </c>
      <c r="K45" s="60">
        <v>195648578</v>
      </c>
      <c r="L45" s="60">
        <v>216696963</v>
      </c>
      <c r="M45" s="60">
        <v>206241230</v>
      </c>
      <c r="N45" s="60">
        <v>206241230</v>
      </c>
      <c r="O45" s="60">
        <v>200105628</v>
      </c>
      <c r="P45" s="60">
        <v>193716252</v>
      </c>
      <c r="Q45" s="60">
        <v>191914339</v>
      </c>
      <c r="R45" s="60">
        <v>191914339</v>
      </c>
      <c r="S45" s="60">
        <v>191182379</v>
      </c>
      <c r="T45" s="60">
        <v>189996831</v>
      </c>
      <c r="U45" s="60">
        <v>190200761</v>
      </c>
      <c r="V45" s="60">
        <v>190200761</v>
      </c>
      <c r="W45" s="60">
        <v>190200761</v>
      </c>
      <c r="X45" s="60">
        <v>202393008</v>
      </c>
      <c r="Y45" s="60">
        <v>-12192247</v>
      </c>
      <c r="Z45" s="139">
        <v>-6.02</v>
      </c>
      <c r="AA45" s="62">
        <v>202393008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202393008</v>
      </c>
      <c r="D48" s="217">
        <f>SUM(D45:D47)</f>
        <v>0</v>
      </c>
      <c r="E48" s="264">
        <f t="shared" si="7"/>
        <v>259542358</v>
      </c>
      <c r="F48" s="219">
        <f t="shared" si="7"/>
        <v>202393008</v>
      </c>
      <c r="G48" s="219">
        <f t="shared" si="7"/>
        <v>263049256</v>
      </c>
      <c r="H48" s="219">
        <f t="shared" si="7"/>
        <v>203096948</v>
      </c>
      <c r="I48" s="219">
        <f t="shared" si="7"/>
        <v>217226622</v>
      </c>
      <c r="J48" s="219">
        <f t="shared" si="7"/>
        <v>217226622</v>
      </c>
      <c r="K48" s="219">
        <f t="shared" si="7"/>
        <v>195648578</v>
      </c>
      <c r="L48" s="219">
        <f t="shared" si="7"/>
        <v>216696963</v>
      </c>
      <c r="M48" s="219">
        <f t="shared" si="7"/>
        <v>206241230</v>
      </c>
      <c r="N48" s="219">
        <f t="shared" si="7"/>
        <v>206241230</v>
      </c>
      <c r="O48" s="219">
        <f t="shared" si="7"/>
        <v>200105628</v>
      </c>
      <c r="P48" s="219">
        <f t="shared" si="7"/>
        <v>193716252</v>
      </c>
      <c r="Q48" s="219">
        <f t="shared" si="7"/>
        <v>191914339</v>
      </c>
      <c r="R48" s="219">
        <f t="shared" si="7"/>
        <v>191914339</v>
      </c>
      <c r="S48" s="219">
        <f t="shared" si="7"/>
        <v>191182379</v>
      </c>
      <c r="T48" s="219">
        <f t="shared" si="7"/>
        <v>189996831</v>
      </c>
      <c r="U48" s="219">
        <f t="shared" si="7"/>
        <v>190200761</v>
      </c>
      <c r="V48" s="219">
        <f t="shared" si="7"/>
        <v>190200761</v>
      </c>
      <c r="W48" s="219">
        <f t="shared" si="7"/>
        <v>190200761</v>
      </c>
      <c r="X48" s="219">
        <f t="shared" si="7"/>
        <v>202393008</v>
      </c>
      <c r="Y48" s="219">
        <f t="shared" si="7"/>
        <v>-12192247</v>
      </c>
      <c r="Z48" s="265">
        <f>+IF(X48&lt;&gt;0,+(Y48/X48)*100,0)</f>
        <v>-6.024045553984751</v>
      </c>
      <c r="AA48" s="232">
        <f>SUM(AA45:AA47)</f>
        <v>202393008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79011658</v>
      </c>
      <c r="D6" s="155"/>
      <c r="E6" s="59">
        <v>87774286</v>
      </c>
      <c r="F6" s="60">
        <v>91639712</v>
      </c>
      <c r="G6" s="60">
        <v>6292352</v>
      </c>
      <c r="H6" s="60">
        <v>5005711</v>
      </c>
      <c r="I6" s="60">
        <v>5647505</v>
      </c>
      <c r="J6" s="60">
        <v>16945568</v>
      </c>
      <c r="K6" s="60">
        <v>5397523</v>
      </c>
      <c r="L6" s="60">
        <v>7620928</v>
      </c>
      <c r="M6" s="60">
        <v>4112174</v>
      </c>
      <c r="N6" s="60">
        <v>17130625</v>
      </c>
      <c r="O6" s="60">
        <v>3389945</v>
      </c>
      <c r="P6" s="60">
        <v>2896957</v>
      </c>
      <c r="Q6" s="60">
        <v>5600364</v>
      </c>
      <c r="R6" s="60">
        <v>11887266</v>
      </c>
      <c r="S6" s="60">
        <v>5695058</v>
      </c>
      <c r="T6" s="60">
        <v>6163408</v>
      </c>
      <c r="U6" s="60">
        <v>5631305</v>
      </c>
      <c r="V6" s="60">
        <v>17489771</v>
      </c>
      <c r="W6" s="60">
        <v>63453230</v>
      </c>
      <c r="X6" s="60">
        <v>91639712</v>
      </c>
      <c r="Y6" s="60">
        <v>-28186482</v>
      </c>
      <c r="Z6" s="140">
        <v>-30.76</v>
      </c>
      <c r="AA6" s="62">
        <v>91639712</v>
      </c>
    </row>
    <row r="7" spans="1:27" ht="13.5">
      <c r="A7" s="249" t="s">
        <v>178</v>
      </c>
      <c r="B7" s="182"/>
      <c r="C7" s="155">
        <v>26905772</v>
      </c>
      <c r="D7" s="155"/>
      <c r="E7" s="59">
        <v>29942099</v>
      </c>
      <c r="F7" s="60">
        <v>29233101</v>
      </c>
      <c r="G7" s="60">
        <v>8927000</v>
      </c>
      <c r="H7" s="60">
        <v>297344</v>
      </c>
      <c r="I7" s="60">
        <v>88211</v>
      </c>
      <c r="J7" s="60">
        <v>9312555</v>
      </c>
      <c r="K7" s="60">
        <v>1010968</v>
      </c>
      <c r="L7" s="60">
        <v>8436899</v>
      </c>
      <c r="M7" s="60">
        <v>64767</v>
      </c>
      <c r="N7" s="60">
        <v>9512634</v>
      </c>
      <c r="O7" s="60">
        <v>69309</v>
      </c>
      <c r="P7" s="60">
        <v>452452</v>
      </c>
      <c r="Q7" s="60">
        <v>6101169</v>
      </c>
      <c r="R7" s="60">
        <v>6622930</v>
      </c>
      <c r="S7" s="60">
        <v>111621</v>
      </c>
      <c r="T7" s="60">
        <v>526351</v>
      </c>
      <c r="U7" s="60">
        <v>1906254</v>
      </c>
      <c r="V7" s="60">
        <v>2544226</v>
      </c>
      <c r="W7" s="60">
        <v>27992345</v>
      </c>
      <c r="X7" s="60">
        <v>29233101</v>
      </c>
      <c r="Y7" s="60">
        <v>-1240756</v>
      </c>
      <c r="Z7" s="140">
        <v>-4.24</v>
      </c>
      <c r="AA7" s="62">
        <v>29233101</v>
      </c>
    </row>
    <row r="8" spans="1:27" ht="13.5">
      <c r="A8" s="249" t="s">
        <v>179</v>
      </c>
      <c r="B8" s="182"/>
      <c r="C8" s="155">
        <v>15677662</v>
      </c>
      <c r="D8" s="155"/>
      <c r="E8" s="59">
        <v>17875699</v>
      </c>
      <c r="F8" s="60">
        <v>18999701</v>
      </c>
      <c r="G8" s="60"/>
      <c r="H8" s="60">
        <v>1452575</v>
      </c>
      <c r="I8" s="60">
        <v>715757</v>
      </c>
      <c r="J8" s="60">
        <v>2168332</v>
      </c>
      <c r="K8" s="60">
        <v>1062267</v>
      </c>
      <c r="L8" s="60">
        <v>902435</v>
      </c>
      <c r="M8" s="60"/>
      <c r="N8" s="60">
        <v>1964702</v>
      </c>
      <c r="O8" s="60">
        <v>281974</v>
      </c>
      <c r="P8" s="60">
        <v>1452681</v>
      </c>
      <c r="Q8" s="60">
        <v>563558</v>
      </c>
      <c r="R8" s="60">
        <v>2298213</v>
      </c>
      <c r="S8" s="60">
        <v>1629970</v>
      </c>
      <c r="T8" s="60">
        <v>1067860</v>
      </c>
      <c r="U8" s="60">
        <v>1240180</v>
      </c>
      <c r="V8" s="60">
        <v>3938010</v>
      </c>
      <c r="W8" s="60">
        <v>10369257</v>
      </c>
      <c r="X8" s="60">
        <v>18999701</v>
      </c>
      <c r="Y8" s="60">
        <v>-8630444</v>
      </c>
      <c r="Z8" s="140">
        <v>-45.42</v>
      </c>
      <c r="AA8" s="62">
        <v>18999701</v>
      </c>
    </row>
    <row r="9" spans="1:27" ht="13.5">
      <c r="A9" s="249" t="s">
        <v>180</v>
      </c>
      <c r="B9" s="182"/>
      <c r="C9" s="155">
        <v>416073</v>
      </c>
      <c r="D9" s="155"/>
      <c r="E9" s="59">
        <v>3466379</v>
      </c>
      <c r="F9" s="60">
        <v>496892</v>
      </c>
      <c r="G9" s="60">
        <v>66478</v>
      </c>
      <c r="H9" s="60">
        <v>40063</v>
      </c>
      <c r="I9" s="60">
        <v>77740</v>
      </c>
      <c r="J9" s="60">
        <v>184281</v>
      </c>
      <c r="K9" s="60">
        <v>76967</v>
      </c>
      <c r="L9" s="60">
        <v>81478</v>
      </c>
      <c r="M9" s="60">
        <v>86206</v>
      </c>
      <c r="N9" s="60">
        <v>244651</v>
      </c>
      <c r="O9" s="60">
        <v>78822</v>
      </c>
      <c r="P9" s="60">
        <v>73046</v>
      </c>
      <c r="Q9" s="60">
        <v>83925</v>
      </c>
      <c r="R9" s="60">
        <v>235793</v>
      </c>
      <c r="S9" s="60">
        <v>88736</v>
      </c>
      <c r="T9" s="60">
        <v>43631</v>
      </c>
      <c r="U9" s="60">
        <v>129095</v>
      </c>
      <c r="V9" s="60">
        <v>261462</v>
      </c>
      <c r="W9" s="60">
        <v>926187</v>
      </c>
      <c r="X9" s="60">
        <v>496892</v>
      </c>
      <c r="Y9" s="60">
        <v>429295</v>
      </c>
      <c r="Z9" s="140">
        <v>86.4</v>
      </c>
      <c r="AA9" s="62">
        <v>496892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-103609639</v>
      </c>
      <c r="D12" s="155"/>
      <c r="E12" s="59">
        <v>-116126413</v>
      </c>
      <c r="F12" s="60">
        <v>-118526576</v>
      </c>
      <c r="G12" s="60">
        <v>-6950754</v>
      </c>
      <c r="H12" s="60">
        <v>-5584195</v>
      </c>
      <c r="I12" s="60">
        <v>-10941595</v>
      </c>
      <c r="J12" s="60">
        <v>-23476544</v>
      </c>
      <c r="K12" s="60">
        <v>-8719392</v>
      </c>
      <c r="L12" s="60">
        <v>-10480488</v>
      </c>
      <c r="M12" s="60">
        <v>-8120024</v>
      </c>
      <c r="N12" s="60">
        <v>-27319904</v>
      </c>
      <c r="O12" s="60">
        <v>-8660374</v>
      </c>
      <c r="P12" s="60">
        <v>-9131247</v>
      </c>
      <c r="Q12" s="60">
        <v>-8561411</v>
      </c>
      <c r="R12" s="60">
        <v>-26353032</v>
      </c>
      <c r="S12" s="60">
        <v>-8462830</v>
      </c>
      <c r="T12" s="60">
        <v>-8588437</v>
      </c>
      <c r="U12" s="60">
        <v>-10490522</v>
      </c>
      <c r="V12" s="60">
        <v>-27541789</v>
      </c>
      <c r="W12" s="60">
        <v>-104691269</v>
      </c>
      <c r="X12" s="60">
        <v>-118526576</v>
      </c>
      <c r="Y12" s="60">
        <v>13835307</v>
      </c>
      <c r="Z12" s="140">
        <v>-11.67</v>
      </c>
      <c r="AA12" s="62">
        <v>-118526576</v>
      </c>
    </row>
    <row r="13" spans="1:27" ht="13.5">
      <c r="A13" s="249" t="s">
        <v>40</v>
      </c>
      <c r="B13" s="182"/>
      <c r="C13" s="155">
        <v>-2146202</v>
      </c>
      <c r="D13" s="155"/>
      <c r="E13" s="59">
        <v>-614403</v>
      </c>
      <c r="F13" s="60">
        <v>-538648</v>
      </c>
      <c r="G13" s="60">
        <v>-28438</v>
      </c>
      <c r="H13" s="60">
        <v>-28806</v>
      </c>
      <c r="I13" s="60">
        <v>-133315</v>
      </c>
      <c r="J13" s="60">
        <v>-190559</v>
      </c>
      <c r="K13" s="60">
        <v>-26753</v>
      </c>
      <c r="L13" s="60">
        <v>-27341</v>
      </c>
      <c r="M13" s="60">
        <v>-25605</v>
      </c>
      <c r="N13" s="60">
        <v>-79699</v>
      </c>
      <c r="O13" s="60">
        <v>-25855</v>
      </c>
      <c r="P13" s="60">
        <v>-25253</v>
      </c>
      <c r="Q13" s="60">
        <v>-23436</v>
      </c>
      <c r="R13" s="60">
        <v>-74544</v>
      </c>
      <c r="S13" s="60">
        <v>-126533</v>
      </c>
      <c r="T13" s="60">
        <v>-23847</v>
      </c>
      <c r="U13" s="60">
        <v>-379431</v>
      </c>
      <c r="V13" s="60">
        <v>-529811</v>
      </c>
      <c r="W13" s="60">
        <v>-874613</v>
      </c>
      <c r="X13" s="60">
        <v>-538648</v>
      </c>
      <c r="Y13" s="60">
        <v>-335965</v>
      </c>
      <c r="Z13" s="140">
        <v>62.37</v>
      </c>
      <c r="AA13" s="62">
        <v>-538648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>
        <v>-25804</v>
      </c>
      <c r="H14" s="60">
        <v>-30956</v>
      </c>
      <c r="I14" s="60"/>
      <c r="J14" s="60">
        <v>-56760</v>
      </c>
      <c r="K14" s="60">
        <v>-29694</v>
      </c>
      <c r="L14" s="60">
        <v>-28959</v>
      </c>
      <c r="M14" s="60">
        <v>-29113</v>
      </c>
      <c r="N14" s="60">
        <v>-87766</v>
      </c>
      <c r="O14" s="60">
        <v>-56695</v>
      </c>
      <c r="P14" s="60">
        <v>-1455</v>
      </c>
      <c r="Q14" s="60">
        <v>-54201</v>
      </c>
      <c r="R14" s="60">
        <v>-112351</v>
      </c>
      <c r="S14" s="60">
        <v>-1455</v>
      </c>
      <c r="T14" s="60">
        <v>-29346</v>
      </c>
      <c r="U14" s="60">
        <v>-98826</v>
      </c>
      <c r="V14" s="60">
        <v>-129627</v>
      </c>
      <c r="W14" s="60">
        <v>-386504</v>
      </c>
      <c r="X14" s="60"/>
      <c r="Y14" s="60">
        <v>-386504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16255324</v>
      </c>
      <c r="D15" s="168">
        <f>SUM(D6:D14)</f>
        <v>0</v>
      </c>
      <c r="E15" s="72">
        <f t="shared" si="0"/>
        <v>22317647</v>
      </c>
      <c r="F15" s="73">
        <f t="shared" si="0"/>
        <v>21304182</v>
      </c>
      <c r="G15" s="73">
        <f t="shared" si="0"/>
        <v>8280834</v>
      </c>
      <c r="H15" s="73">
        <f t="shared" si="0"/>
        <v>1151736</v>
      </c>
      <c r="I15" s="73">
        <f t="shared" si="0"/>
        <v>-4545697</v>
      </c>
      <c r="J15" s="73">
        <f t="shared" si="0"/>
        <v>4886873</v>
      </c>
      <c r="K15" s="73">
        <f t="shared" si="0"/>
        <v>-1228114</v>
      </c>
      <c r="L15" s="73">
        <f t="shared" si="0"/>
        <v>6504952</v>
      </c>
      <c r="M15" s="73">
        <f t="shared" si="0"/>
        <v>-3911595</v>
      </c>
      <c r="N15" s="73">
        <f t="shared" si="0"/>
        <v>1365243</v>
      </c>
      <c r="O15" s="73">
        <f t="shared" si="0"/>
        <v>-4922874</v>
      </c>
      <c r="P15" s="73">
        <f t="shared" si="0"/>
        <v>-4282819</v>
      </c>
      <c r="Q15" s="73">
        <f t="shared" si="0"/>
        <v>3709968</v>
      </c>
      <c r="R15" s="73">
        <f t="shared" si="0"/>
        <v>-5495725</v>
      </c>
      <c r="S15" s="73">
        <f t="shared" si="0"/>
        <v>-1065433</v>
      </c>
      <c r="T15" s="73">
        <f t="shared" si="0"/>
        <v>-840380</v>
      </c>
      <c r="U15" s="73">
        <f t="shared" si="0"/>
        <v>-2061945</v>
      </c>
      <c r="V15" s="73">
        <f t="shared" si="0"/>
        <v>-3967758</v>
      </c>
      <c r="W15" s="73">
        <f t="shared" si="0"/>
        <v>-3211367</v>
      </c>
      <c r="X15" s="73">
        <f t="shared" si="0"/>
        <v>21304182</v>
      </c>
      <c r="Y15" s="73">
        <f t="shared" si="0"/>
        <v>-24515549</v>
      </c>
      <c r="Z15" s="170">
        <f>+IF(X15&lt;&gt;0,+(Y15/X15)*100,0)</f>
        <v>-115.0738807995538</v>
      </c>
      <c r="AA15" s="74">
        <f>SUM(AA6:AA14)</f>
        <v>21304182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29001</v>
      </c>
      <c r="D19" s="155"/>
      <c r="E19" s="59">
        <v>64800</v>
      </c>
      <c r="F19" s="60">
        <v>89000</v>
      </c>
      <c r="G19" s="159"/>
      <c r="H19" s="159">
        <v>55614</v>
      </c>
      <c r="I19" s="159">
        <v>5505</v>
      </c>
      <c r="J19" s="60">
        <v>61119</v>
      </c>
      <c r="K19" s="159">
        <v>2386</v>
      </c>
      <c r="L19" s="159">
        <v>3257</v>
      </c>
      <c r="M19" s="60">
        <v>770</v>
      </c>
      <c r="N19" s="159">
        <v>6413</v>
      </c>
      <c r="O19" s="159">
        <v>175</v>
      </c>
      <c r="P19" s="159"/>
      <c r="Q19" s="60">
        <v>439</v>
      </c>
      <c r="R19" s="159">
        <v>614</v>
      </c>
      <c r="S19" s="159"/>
      <c r="T19" s="60">
        <v>7888</v>
      </c>
      <c r="U19" s="159">
        <v>183808</v>
      </c>
      <c r="V19" s="159">
        <v>191696</v>
      </c>
      <c r="W19" s="159">
        <v>259842</v>
      </c>
      <c r="X19" s="60">
        <v>89000</v>
      </c>
      <c r="Y19" s="159">
        <v>170842</v>
      </c>
      <c r="Z19" s="141">
        <v>191.96</v>
      </c>
      <c r="AA19" s="225">
        <v>89000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>
        <v>1369</v>
      </c>
      <c r="U21" s="159"/>
      <c r="V21" s="159">
        <v>1369</v>
      </c>
      <c r="W21" s="159">
        <v>1369</v>
      </c>
      <c r="X21" s="60"/>
      <c r="Y21" s="159">
        <v>1369</v>
      </c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>
        <v>36632</v>
      </c>
      <c r="L22" s="60"/>
      <c r="M22" s="60"/>
      <c r="N22" s="60">
        <v>36632</v>
      </c>
      <c r="O22" s="60"/>
      <c r="P22" s="60"/>
      <c r="Q22" s="60"/>
      <c r="R22" s="60"/>
      <c r="S22" s="60"/>
      <c r="T22" s="60"/>
      <c r="U22" s="60"/>
      <c r="V22" s="60"/>
      <c r="W22" s="60">
        <v>36632</v>
      </c>
      <c r="X22" s="60"/>
      <c r="Y22" s="60">
        <v>36632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-15109382</v>
      </c>
      <c r="D24" s="155"/>
      <c r="E24" s="59">
        <v>-17950702</v>
      </c>
      <c r="F24" s="60">
        <v>-19289699</v>
      </c>
      <c r="G24" s="60">
        <v>-131377</v>
      </c>
      <c r="H24" s="60">
        <v>-1435007</v>
      </c>
      <c r="I24" s="60">
        <v>-896877</v>
      </c>
      <c r="J24" s="60">
        <v>-2463261</v>
      </c>
      <c r="K24" s="60">
        <v>-1071267</v>
      </c>
      <c r="L24" s="60">
        <v>-918965</v>
      </c>
      <c r="M24" s="60">
        <v>-1877</v>
      </c>
      <c r="N24" s="60">
        <v>-1992109</v>
      </c>
      <c r="O24" s="60">
        <v>-289193</v>
      </c>
      <c r="P24" s="60">
        <v>-1199917</v>
      </c>
      <c r="Q24" s="60">
        <v>-563558</v>
      </c>
      <c r="R24" s="60">
        <v>-2052668</v>
      </c>
      <c r="S24" s="60">
        <v>-1784158</v>
      </c>
      <c r="T24" s="60">
        <v>-1302403</v>
      </c>
      <c r="U24" s="60">
        <v>-1356471</v>
      </c>
      <c r="V24" s="60">
        <v>-4443032</v>
      </c>
      <c r="W24" s="60">
        <v>-10951070</v>
      </c>
      <c r="X24" s="60">
        <v>-19289699</v>
      </c>
      <c r="Y24" s="60">
        <v>8338629</v>
      </c>
      <c r="Z24" s="140">
        <v>-43.23</v>
      </c>
      <c r="AA24" s="62">
        <v>-19289699</v>
      </c>
    </row>
    <row r="25" spans="1:27" ht="13.5">
      <c r="A25" s="250" t="s">
        <v>191</v>
      </c>
      <c r="B25" s="251"/>
      <c r="C25" s="168">
        <f aca="true" t="shared" si="1" ref="C25:Y25">SUM(C19:C24)</f>
        <v>-15080381</v>
      </c>
      <c r="D25" s="168">
        <f>SUM(D19:D24)</f>
        <v>0</v>
      </c>
      <c r="E25" s="72">
        <f t="shared" si="1"/>
        <v>-17885902</v>
      </c>
      <c r="F25" s="73">
        <f t="shared" si="1"/>
        <v>-19200699</v>
      </c>
      <c r="G25" s="73">
        <f t="shared" si="1"/>
        <v>-131377</v>
      </c>
      <c r="H25" s="73">
        <f t="shared" si="1"/>
        <v>-1379393</v>
      </c>
      <c r="I25" s="73">
        <f t="shared" si="1"/>
        <v>-891372</v>
      </c>
      <c r="J25" s="73">
        <f t="shared" si="1"/>
        <v>-2402142</v>
      </c>
      <c r="K25" s="73">
        <f t="shared" si="1"/>
        <v>-1032249</v>
      </c>
      <c r="L25" s="73">
        <f t="shared" si="1"/>
        <v>-915708</v>
      </c>
      <c r="M25" s="73">
        <f t="shared" si="1"/>
        <v>-1107</v>
      </c>
      <c r="N25" s="73">
        <f t="shared" si="1"/>
        <v>-1949064</v>
      </c>
      <c r="O25" s="73">
        <f t="shared" si="1"/>
        <v>-289018</v>
      </c>
      <c r="P25" s="73">
        <f t="shared" si="1"/>
        <v>-1199917</v>
      </c>
      <c r="Q25" s="73">
        <f t="shared" si="1"/>
        <v>-563119</v>
      </c>
      <c r="R25" s="73">
        <f t="shared" si="1"/>
        <v>-2052054</v>
      </c>
      <c r="S25" s="73">
        <f t="shared" si="1"/>
        <v>-1784158</v>
      </c>
      <c r="T25" s="73">
        <f t="shared" si="1"/>
        <v>-1293146</v>
      </c>
      <c r="U25" s="73">
        <f t="shared" si="1"/>
        <v>-1172663</v>
      </c>
      <c r="V25" s="73">
        <f t="shared" si="1"/>
        <v>-4249967</v>
      </c>
      <c r="W25" s="73">
        <f t="shared" si="1"/>
        <v>-10653227</v>
      </c>
      <c r="X25" s="73">
        <f t="shared" si="1"/>
        <v>-19200699</v>
      </c>
      <c r="Y25" s="73">
        <f t="shared" si="1"/>
        <v>8547472</v>
      </c>
      <c r="Z25" s="170">
        <f>+IF(X25&lt;&gt;0,+(Y25/X25)*100,0)</f>
        <v>-44.51646265586477</v>
      </c>
      <c r="AA25" s="74">
        <f>SUM(AA19:AA24)</f>
        <v>-19200699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101088</v>
      </c>
      <c r="D31" s="155"/>
      <c r="E31" s="59">
        <v>100798</v>
      </c>
      <c r="F31" s="60">
        <v>100798</v>
      </c>
      <c r="G31" s="60">
        <v>1036</v>
      </c>
      <c r="H31" s="159">
        <v>12500</v>
      </c>
      <c r="I31" s="159">
        <v>11738</v>
      </c>
      <c r="J31" s="159">
        <v>25274</v>
      </c>
      <c r="K31" s="60">
        <v>6493</v>
      </c>
      <c r="L31" s="60">
        <v>20742</v>
      </c>
      <c r="M31" s="60">
        <v>19424</v>
      </c>
      <c r="N31" s="60">
        <v>46659</v>
      </c>
      <c r="O31" s="159">
        <v>8311</v>
      </c>
      <c r="P31" s="159">
        <v>17652</v>
      </c>
      <c r="Q31" s="159">
        <v>21645</v>
      </c>
      <c r="R31" s="60">
        <v>47608</v>
      </c>
      <c r="S31" s="60">
        <v>33613</v>
      </c>
      <c r="T31" s="60">
        <v>11222</v>
      </c>
      <c r="U31" s="60">
        <v>21558</v>
      </c>
      <c r="V31" s="159">
        <v>66393</v>
      </c>
      <c r="W31" s="159">
        <v>185934</v>
      </c>
      <c r="X31" s="159">
        <v>100798</v>
      </c>
      <c r="Y31" s="60">
        <v>85136</v>
      </c>
      <c r="Z31" s="140">
        <v>84.46</v>
      </c>
      <c r="AA31" s="62">
        <v>100798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-1318070</v>
      </c>
      <c r="D33" s="155"/>
      <c r="E33" s="59">
        <v>-962732</v>
      </c>
      <c r="F33" s="60">
        <v>-1098129</v>
      </c>
      <c r="G33" s="60">
        <v>-71986</v>
      </c>
      <c r="H33" s="60">
        <v>-71619</v>
      </c>
      <c r="I33" s="60">
        <v>-72197</v>
      </c>
      <c r="J33" s="60">
        <v>-215802</v>
      </c>
      <c r="K33" s="60">
        <v>-73671</v>
      </c>
      <c r="L33" s="60">
        <v>-73374</v>
      </c>
      <c r="M33" s="60">
        <v>-74819</v>
      </c>
      <c r="N33" s="60">
        <v>-221864</v>
      </c>
      <c r="O33" s="60">
        <v>-74860</v>
      </c>
      <c r="P33" s="60">
        <v>-75545</v>
      </c>
      <c r="Q33" s="60">
        <v>-77721</v>
      </c>
      <c r="R33" s="60">
        <v>-228126</v>
      </c>
      <c r="S33" s="60">
        <v>-177738</v>
      </c>
      <c r="T33" s="60">
        <v>-77315</v>
      </c>
      <c r="U33" s="60">
        <v>-115405</v>
      </c>
      <c r="V33" s="60">
        <v>-370458</v>
      </c>
      <c r="W33" s="60">
        <v>-1036250</v>
      </c>
      <c r="X33" s="60">
        <v>-1098129</v>
      </c>
      <c r="Y33" s="60">
        <v>61879</v>
      </c>
      <c r="Z33" s="140">
        <v>-5.63</v>
      </c>
      <c r="AA33" s="62">
        <v>-1098129</v>
      </c>
    </row>
    <row r="34" spans="1:27" ht="13.5">
      <c r="A34" s="250" t="s">
        <v>197</v>
      </c>
      <c r="B34" s="251"/>
      <c r="C34" s="168">
        <f aca="true" t="shared" si="2" ref="C34:Y34">SUM(C29:C33)</f>
        <v>-1216982</v>
      </c>
      <c r="D34" s="168">
        <f>SUM(D29:D33)</f>
        <v>0</v>
      </c>
      <c r="E34" s="72">
        <f t="shared" si="2"/>
        <v>-861934</v>
      </c>
      <c r="F34" s="73">
        <f t="shared" si="2"/>
        <v>-997331</v>
      </c>
      <c r="G34" s="73">
        <f t="shared" si="2"/>
        <v>-70950</v>
      </c>
      <c r="H34" s="73">
        <f t="shared" si="2"/>
        <v>-59119</v>
      </c>
      <c r="I34" s="73">
        <f t="shared" si="2"/>
        <v>-60459</v>
      </c>
      <c r="J34" s="73">
        <f t="shared" si="2"/>
        <v>-190528</v>
      </c>
      <c r="K34" s="73">
        <f t="shared" si="2"/>
        <v>-67178</v>
      </c>
      <c r="L34" s="73">
        <f t="shared" si="2"/>
        <v>-52632</v>
      </c>
      <c r="M34" s="73">
        <f t="shared" si="2"/>
        <v>-55395</v>
      </c>
      <c r="N34" s="73">
        <f t="shared" si="2"/>
        <v>-175205</v>
      </c>
      <c r="O34" s="73">
        <f t="shared" si="2"/>
        <v>-66549</v>
      </c>
      <c r="P34" s="73">
        <f t="shared" si="2"/>
        <v>-57893</v>
      </c>
      <c r="Q34" s="73">
        <f t="shared" si="2"/>
        <v>-56076</v>
      </c>
      <c r="R34" s="73">
        <f t="shared" si="2"/>
        <v>-180518</v>
      </c>
      <c r="S34" s="73">
        <f t="shared" si="2"/>
        <v>-144125</v>
      </c>
      <c r="T34" s="73">
        <f t="shared" si="2"/>
        <v>-66093</v>
      </c>
      <c r="U34" s="73">
        <f t="shared" si="2"/>
        <v>-93847</v>
      </c>
      <c r="V34" s="73">
        <f t="shared" si="2"/>
        <v>-304065</v>
      </c>
      <c r="W34" s="73">
        <f t="shared" si="2"/>
        <v>-850316</v>
      </c>
      <c r="X34" s="73">
        <f t="shared" si="2"/>
        <v>-997331</v>
      </c>
      <c r="Y34" s="73">
        <f t="shared" si="2"/>
        <v>147015</v>
      </c>
      <c r="Z34" s="170">
        <f>+IF(X34&lt;&gt;0,+(Y34/X34)*100,0)</f>
        <v>-14.740843310796517</v>
      </c>
      <c r="AA34" s="74">
        <f>SUM(AA29:AA33)</f>
        <v>-997331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-42039</v>
      </c>
      <c r="D36" s="153">
        <f>+D15+D25+D34</f>
        <v>0</v>
      </c>
      <c r="E36" s="99">
        <f t="shared" si="3"/>
        <v>3569811</v>
      </c>
      <c r="F36" s="100">
        <f t="shared" si="3"/>
        <v>1106152</v>
      </c>
      <c r="G36" s="100">
        <f t="shared" si="3"/>
        <v>8078507</v>
      </c>
      <c r="H36" s="100">
        <f t="shared" si="3"/>
        <v>-286776</v>
      </c>
      <c r="I36" s="100">
        <f t="shared" si="3"/>
        <v>-5497528</v>
      </c>
      <c r="J36" s="100">
        <f t="shared" si="3"/>
        <v>2294203</v>
      </c>
      <c r="K36" s="100">
        <f t="shared" si="3"/>
        <v>-2327541</v>
      </c>
      <c r="L36" s="100">
        <f t="shared" si="3"/>
        <v>5536612</v>
      </c>
      <c r="M36" s="100">
        <f t="shared" si="3"/>
        <v>-3968097</v>
      </c>
      <c r="N36" s="100">
        <f t="shared" si="3"/>
        <v>-759026</v>
      </c>
      <c r="O36" s="100">
        <f t="shared" si="3"/>
        <v>-5278441</v>
      </c>
      <c r="P36" s="100">
        <f t="shared" si="3"/>
        <v>-5540629</v>
      </c>
      <c r="Q36" s="100">
        <f t="shared" si="3"/>
        <v>3090773</v>
      </c>
      <c r="R36" s="100">
        <f t="shared" si="3"/>
        <v>-7728297</v>
      </c>
      <c r="S36" s="100">
        <f t="shared" si="3"/>
        <v>-2993716</v>
      </c>
      <c r="T36" s="100">
        <f t="shared" si="3"/>
        <v>-2199619</v>
      </c>
      <c r="U36" s="100">
        <f t="shared" si="3"/>
        <v>-3328455</v>
      </c>
      <c r="V36" s="100">
        <f t="shared" si="3"/>
        <v>-8521790</v>
      </c>
      <c r="W36" s="100">
        <f t="shared" si="3"/>
        <v>-14714910</v>
      </c>
      <c r="X36" s="100">
        <f t="shared" si="3"/>
        <v>1106152</v>
      </c>
      <c r="Y36" s="100">
        <f t="shared" si="3"/>
        <v>-15821062</v>
      </c>
      <c r="Z36" s="137">
        <f>+IF(X36&lt;&gt;0,+(Y36/X36)*100,0)</f>
        <v>-1430.2792021349687</v>
      </c>
      <c r="AA36" s="102">
        <f>+AA15+AA25+AA34</f>
        <v>1106152</v>
      </c>
    </row>
    <row r="37" spans="1:27" ht="13.5">
      <c r="A37" s="249" t="s">
        <v>199</v>
      </c>
      <c r="B37" s="182"/>
      <c r="C37" s="153">
        <v>1156033</v>
      </c>
      <c r="D37" s="153"/>
      <c r="E37" s="99">
        <v>-6662733</v>
      </c>
      <c r="F37" s="100"/>
      <c r="G37" s="100">
        <v>1113993</v>
      </c>
      <c r="H37" s="100">
        <v>9192500</v>
      </c>
      <c r="I37" s="100">
        <v>8905724</v>
      </c>
      <c r="J37" s="100">
        <v>1113993</v>
      </c>
      <c r="K37" s="100">
        <v>3408196</v>
      </c>
      <c r="L37" s="100">
        <v>1080655</v>
      </c>
      <c r="M37" s="100">
        <v>6617267</v>
      </c>
      <c r="N37" s="100">
        <v>3408196</v>
      </c>
      <c r="O37" s="100">
        <v>2649170</v>
      </c>
      <c r="P37" s="100">
        <v>-2629271</v>
      </c>
      <c r="Q37" s="100">
        <v>-8169900</v>
      </c>
      <c r="R37" s="100">
        <v>2649170</v>
      </c>
      <c r="S37" s="100">
        <v>-5079127</v>
      </c>
      <c r="T37" s="100">
        <v>-8072843</v>
      </c>
      <c r="U37" s="100">
        <v>-10272462</v>
      </c>
      <c r="V37" s="100">
        <v>-5079127</v>
      </c>
      <c r="W37" s="100">
        <v>1113993</v>
      </c>
      <c r="X37" s="100"/>
      <c r="Y37" s="100">
        <v>1113993</v>
      </c>
      <c r="Z37" s="137"/>
      <c r="AA37" s="102"/>
    </row>
    <row r="38" spans="1:27" ht="13.5">
      <c r="A38" s="269" t="s">
        <v>200</v>
      </c>
      <c r="B38" s="256"/>
      <c r="C38" s="257">
        <v>1113994</v>
      </c>
      <c r="D38" s="257"/>
      <c r="E38" s="258">
        <v>-3092922</v>
      </c>
      <c r="F38" s="259">
        <v>1106151</v>
      </c>
      <c r="G38" s="259">
        <v>9192500</v>
      </c>
      <c r="H38" s="259">
        <v>8905724</v>
      </c>
      <c r="I38" s="259">
        <v>3408196</v>
      </c>
      <c r="J38" s="259">
        <v>3408196</v>
      </c>
      <c r="K38" s="259">
        <v>1080655</v>
      </c>
      <c r="L38" s="259">
        <v>6617267</v>
      </c>
      <c r="M38" s="259">
        <v>2649170</v>
      </c>
      <c r="N38" s="259">
        <v>2649170</v>
      </c>
      <c r="O38" s="259">
        <v>-2629271</v>
      </c>
      <c r="P38" s="259">
        <v>-8169900</v>
      </c>
      <c r="Q38" s="259">
        <v>-5079127</v>
      </c>
      <c r="R38" s="259">
        <v>-2629271</v>
      </c>
      <c r="S38" s="259">
        <v>-8072843</v>
      </c>
      <c r="T38" s="259">
        <v>-10272462</v>
      </c>
      <c r="U38" s="259">
        <v>-13600917</v>
      </c>
      <c r="V38" s="259">
        <v>-13600917</v>
      </c>
      <c r="W38" s="259">
        <v>-13600917</v>
      </c>
      <c r="X38" s="259">
        <v>1106151</v>
      </c>
      <c r="Y38" s="259">
        <v>-14707068</v>
      </c>
      <c r="Z38" s="260">
        <v>-1329.57</v>
      </c>
      <c r="AA38" s="261">
        <v>1106151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17620053</v>
      </c>
      <c r="D5" s="200">
        <f t="shared" si="0"/>
        <v>0</v>
      </c>
      <c r="E5" s="106">
        <f t="shared" si="0"/>
        <v>17950700</v>
      </c>
      <c r="F5" s="106">
        <f t="shared" si="0"/>
        <v>19289700</v>
      </c>
      <c r="G5" s="106">
        <f t="shared" si="0"/>
        <v>131377</v>
      </c>
      <c r="H5" s="106">
        <f t="shared" si="0"/>
        <v>1260717</v>
      </c>
      <c r="I5" s="106">
        <f t="shared" si="0"/>
        <v>792749</v>
      </c>
      <c r="J5" s="106">
        <f t="shared" si="0"/>
        <v>2184843</v>
      </c>
      <c r="K5" s="106">
        <f t="shared" si="0"/>
        <v>1071267</v>
      </c>
      <c r="L5" s="106">
        <f t="shared" si="0"/>
        <v>918965</v>
      </c>
      <c r="M5" s="106">
        <f t="shared" si="0"/>
        <v>1877</v>
      </c>
      <c r="N5" s="106">
        <f t="shared" si="0"/>
        <v>1992109</v>
      </c>
      <c r="O5" s="106">
        <f t="shared" si="0"/>
        <v>289193</v>
      </c>
      <c r="P5" s="106">
        <f t="shared" si="0"/>
        <v>1199917</v>
      </c>
      <c r="Q5" s="106">
        <f t="shared" si="0"/>
        <v>623186</v>
      </c>
      <c r="R5" s="106">
        <f t="shared" si="0"/>
        <v>2112296</v>
      </c>
      <c r="S5" s="106">
        <f t="shared" si="0"/>
        <v>1784158</v>
      </c>
      <c r="T5" s="106">
        <f t="shared" si="0"/>
        <v>1302404</v>
      </c>
      <c r="U5" s="106">
        <f t="shared" si="0"/>
        <v>1356471</v>
      </c>
      <c r="V5" s="106">
        <f t="shared" si="0"/>
        <v>4443033</v>
      </c>
      <c r="W5" s="106">
        <f t="shared" si="0"/>
        <v>10732281</v>
      </c>
      <c r="X5" s="106">
        <f t="shared" si="0"/>
        <v>19289700</v>
      </c>
      <c r="Y5" s="106">
        <f t="shared" si="0"/>
        <v>-8557419</v>
      </c>
      <c r="Z5" s="201">
        <f>+IF(X5&lt;&gt;0,+(Y5/X5)*100,0)</f>
        <v>-44.362633944540356</v>
      </c>
      <c r="AA5" s="199">
        <f>SUM(AA11:AA18)</f>
        <v>19289700</v>
      </c>
    </row>
    <row r="6" spans="1:27" ht="13.5">
      <c r="A6" s="291" t="s">
        <v>204</v>
      </c>
      <c r="B6" s="142"/>
      <c r="C6" s="62">
        <v>11370407</v>
      </c>
      <c r="D6" s="156"/>
      <c r="E6" s="60">
        <v>13799700</v>
      </c>
      <c r="F6" s="60">
        <v>13799700</v>
      </c>
      <c r="G6" s="60"/>
      <c r="H6" s="60">
        <v>856409</v>
      </c>
      <c r="I6" s="60">
        <v>590000</v>
      </c>
      <c r="J6" s="60">
        <v>1446409</v>
      </c>
      <c r="K6" s="60">
        <v>939826</v>
      </c>
      <c r="L6" s="60">
        <v>802435</v>
      </c>
      <c r="M6" s="60"/>
      <c r="N6" s="60">
        <v>1742261</v>
      </c>
      <c r="O6" s="60">
        <v>172103</v>
      </c>
      <c r="P6" s="60">
        <v>154188</v>
      </c>
      <c r="Q6" s="60">
        <v>563558</v>
      </c>
      <c r="R6" s="60">
        <v>889849</v>
      </c>
      <c r="S6" s="60">
        <v>1784158</v>
      </c>
      <c r="T6" s="60">
        <v>1067860</v>
      </c>
      <c r="U6" s="60">
        <v>1240180</v>
      </c>
      <c r="V6" s="60">
        <v>4092198</v>
      </c>
      <c r="W6" s="60">
        <v>8170717</v>
      </c>
      <c r="X6" s="60">
        <v>13799700</v>
      </c>
      <c r="Y6" s="60">
        <v>-5628983</v>
      </c>
      <c r="Z6" s="140">
        <v>-40.79</v>
      </c>
      <c r="AA6" s="155">
        <v>13799700</v>
      </c>
    </row>
    <row r="7" spans="1:27" ht="13.5">
      <c r="A7" s="291" t="s">
        <v>205</v>
      </c>
      <c r="B7" s="142"/>
      <c r="C7" s="62"/>
      <c r="D7" s="156"/>
      <c r="E7" s="60">
        <v>3876000</v>
      </c>
      <c r="F7" s="60">
        <v>3400000</v>
      </c>
      <c r="G7" s="60"/>
      <c r="H7" s="60"/>
      <c r="I7" s="60"/>
      <c r="J7" s="60"/>
      <c r="K7" s="60">
        <v>25597</v>
      </c>
      <c r="L7" s="60"/>
      <c r="M7" s="60"/>
      <c r="N7" s="60">
        <v>25597</v>
      </c>
      <c r="O7" s="60"/>
      <c r="P7" s="60">
        <v>847775</v>
      </c>
      <c r="Q7" s="60"/>
      <c r="R7" s="60">
        <v>847775</v>
      </c>
      <c r="S7" s="60"/>
      <c r="T7" s="60">
        <v>210000</v>
      </c>
      <c r="U7" s="60"/>
      <c r="V7" s="60">
        <v>210000</v>
      </c>
      <c r="W7" s="60">
        <v>1083372</v>
      </c>
      <c r="X7" s="60">
        <v>3400000</v>
      </c>
      <c r="Y7" s="60">
        <v>-2316628</v>
      </c>
      <c r="Z7" s="140">
        <v>-68.14</v>
      </c>
      <c r="AA7" s="155">
        <v>3400000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>
        <v>104610</v>
      </c>
      <c r="H10" s="60">
        <v>402370</v>
      </c>
      <c r="I10" s="60">
        <v>196734</v>
      </c>
      <c r="J10" s="60">
        <v>703714</v>
      </c>
      <c r="K10" s="60">
        <v>96844</v>
      </c>
      <c r="L10" s="60">
        <v>100000</v>
      </c>
      <c r="M10" s="60"/>
      <c r="N10" s="60">
        <v>196844</v>
      </c>
      <c r="O10" s="60"/>
      <c r="P10" s="60">
        <v>168744</v>
      </c>
      <c r="Q10" s="60"/>
      <c r="R10" s="60">
        <v>168744</v>
      </c>
      <c r="S10" s="60"/>
      <c r="T10" s="60"/>
      <c r="U10" s="60"/>
      <c r="V10" s="60"/>
      <c r="W10" s="60">
        <v>1069302</v>
      </c>
      <c r="X10" s="60"/>
      <c r="Y10" s="60">
        <v>1069302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11370407</v>
      </c>
      <c r="D11" s="294">
        <f t="shared" si="1"/>
        <v>0</v>
      </c>
      <c r="E11" s="295">
        <f t="shared" si="1"/>
        <v>17675700</v>
      </c>
      <c r="F11" s="295">
        <f t="shared" si="1"/>
        <v>17199700</v>
      </c>
      <c r="G11" s="295">
        <f t="shared" si="1"/>
        <v>104610</v>
      </c>
      <c r="H11" s="295">
        <f t="shared" si="1"/>
        <v>1258779</v>
      </c>
      <c r="I11" s="295">
        <f t="shared" si="1"/>
        <v>786734</v>
      </c>
      <c r="J11" s="295">
        <f t="shared" si="1"/>
        <v>2150123</v>
      </c>
      <c r="K11" s="295">
        <f t="shared" si="1"/>
        <v>1062267</v>
      </c>
      <c r="L11" s="295">
        <f t="shared" si="1"/>
        <v>902435</v>
      </c>
      <c r="M11" s="295">
        <f t="shared" si="1"/>
        <v>0</v>
      </c>
      <c r="N11" s="295">
        <f t="shared" si="1"/>
        <v>1964702</v>
      </c>
      <c r="O11" s="295">
        <f t="shared" si="1"/>
        <v>172103</v>
      </c>
      <c r="P11" s="295">
        <f t="shared" si="1"/>
        <v>1170707</v>
      </c>
      <c r="Q11" s="295">
        <f t="shared" si="1"/>
        <v>563558</v>
      </c>
      <c r="R11" s="295">
        <f t="shared" si="1"/>
        <v>1906368</v>
      </c>
      <c r="S11" s="295">
        <f t="shared" si="1"/>
        <v>1784158</v>
      </c>
      <c r="T11" s="295">
        <f t="shared" si="1"/>
        <v>1277860</v>
      </c>
      <c r="U11" s="295">
        <f t="shared" si="1"/>
        <v>1240180</v>
      </c>
      <c r="V11" s="295">
        <f t="shared" si="1"/>
        <v>4302198</v>
      </c>
      <c r="W11" s="295">
        <f t="shared" si="1"/>
        <v>10323391</v>
      </c>
      <c r="X11" s="295">
        <f t="shared" si="1"/>
        <v>17199700</v>
      </c>
      <c r="Y11" s="295">
        <f t="shared" si="1"/>
        <v>-6876309</v>
      </c>
      <c r="Z11" s="296">
        <f>+IF(X11&lt;&gt;0,+(Y11/X11)*100,0)</f>
        <v>-39.97923800996529</v>
      </c>
      <c r="AA11" s="297">
        <f>SUM(AA6:AA10)</f>
        <v>17199700</v>
      </c>
    </row>
    <row r="12" spans="1:27" ht="13.5">
      <c r="A12" s="298" t="s">
        <v>210</v>
      </c>
      <c r="B12" s="136"/>
      <c r="C12" s="62">
        <v>1791221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4458425</v>
      </c>
      <c r="D15" s="156"/>
      <c r="E15" s="60">
        <v>75000</v>
      </c>
      <c r="F15" s="60">
        <v>2090000</v>
      </c>
      <c r="G15" s="60">
        <v>26767</v>
      </c>
      <c r="H15" s="60">
        <v>1938</v>
      </c>
      <c r="I15" s="60">
        <v>6015</v>
      </c>
      <c r="J15" s="60">
        <v>34720</v>
      </c>
      <c r="K15" s="60">
        <v>9000</v>
      </c>
      <c r="L15" s="60">
        <v>16530</v>
      </c>
      <c r="M15" s="60">
        <v>1877</v>
      </c>
      <c r="N15" s="60">
        <v>27407</v>
      </c>
      <c r="O15" s="60">
        <v>117090</v>
      </c>
      <c r="P15" s="60">
        <v>29210</v>
      </c>
      <c r="Q15" s="60">
        <v>59628</v>
      </c>
      <c r="R15" s="60">
        <v>205928</v>
      </c>
      <c r="S15" s="60"/>
      <c r="T15" s="60">
        <v>24544</v>
      </c>
      <c r="U15" s="60">
        <v>116291</v>
      </c>
      <c r="V15" s="60">
        <v>140835</v>
      </c>
      <c r="W15" s="60">
        <v>408890</v>
      </c>
      <c r="X15" s="60">
        <v>2090000</v>
      </c>
      <c r="Y15" s="60">
        <v>-1681110</v>
      </c>
      <c r="Z15" s="140">
        <v>-80.44</v>
      </c>
      <c r="AA15" s="155">
        <v>2090000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200000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11370407</v>
      </c>
      <c r="D36" s="156">
        <f t="shared" si="4"/>
        <v>0</v>
      </c>
      <c r="E36" s="60">
        <f t="shared" si="4"/>
        <v>13799700</v>
      </c>
      <c r="F36" s="60">
        <f t="shared" si="4"/>
        <v>13799700</v>
      </c>
      <c r="G36" s="60">
        <f t="shared" si="4"/>
        <v>0</v>
      </c>
      <c r="H36" s="60">
        <f t="shared" si="4"/>
        <v>856409</v>
      </c>
      <c r="I36" s="60">
        <f t="shared" si="4"/>
        <v>590000</v>
      </c>
      <c r="J36" s="60">
        <f t="shared" si="4"/>
        <v>1446409</v>
      </c>
      <c r="K36" s="60">
        <f t="shared" si="4"/>
        <v>939826</v>
      </c>
      <c r="L36" s="60">
        <f t="shared" si="4"/>
        <v>802435</v>
      </c>
      <c r="M36" s="60">
        <f t="shared" si="4"/>
        <v>0</v>
      </c>
      <c r="N36" s="60">
        <f t="shared" si="4"/>
        <v>1742261</v>
      </c>
      <c r="O36" s="60">
        <f t="shared" si="4"/>
        <v>172103</v>
      </c>
      <c r="P36" s="60">
        <f t="shared" si="4"/>
        <v>154188</v>
      </c>
      <c r="Q36" s="60">
        <f t="shared" si="4"/>
        <v>563558</v>
      </c>
      <c r="R36" s="60">
        <f t="shared" si="4"/>
        <v>889849</v>
      </c>
      <c r="S36" s="60">
        <f t="shared" si="4"/>
        <v>1784158</v>
      </c>
      <c r="T36" s="60">
        <f t="shared" si="4"/>
        <v>1067860</v>
      </c>
      <c r="U36" s="60">
        <f t="shared" si="4"/>
        <v>1240180</v>
      </c>
      <c r="V36" s="60">
        <f t="shared" si="4"/>
        <v>4092198</v>
      </c>
      <c r="W36" s="60">
        <f t="shared" si="4"/>
        <v>8170717</v>
      </c>
      <c r="X36" s="60">
        <f t="shared" si="4"/>
        <v>13799700</v>
      </c>
      <c r="Y36" s="60">
        <f t="shared" si="4"/>
        <v>-5628983</v>
      </c>
      <c r="Z36" s="140">
        <f aca="true" t="shared" si="5" ref="Z36:Z49">+IF(X36&lt;&gt;0,+(Y36/X36)*100,0)</f>
        <v>-40.79061863663703</v>
      </c>
      <c r="AA36" s="155">
        <f>AA6+AA21</f>
        <v>13799700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3876000</v>
      </c>
      <c r="F37" s="60">
        <f t="shared" si="4"/>
        <v>3400000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25597</v>
      </c>
      <c r="L37" s="60">
        <f t="shared" si="4"/>
        <v>0</v>
      </c>
      <c r="M37" s="60">
        <f t="shared" si="4"/>
        <v>0</v>
      </c>
      <c r="N37" s="60">
        <f t="shared" si="4"/>
        <v>25597</v>
      </c>
      <c r="O37" s="60">
        <f t="shared" si="4"/>
        <v>0</v>
      </c>
      <c r="P37" s="60">
        <f t="shared" si="4"/>
        <v>847775</v>
      </c>
      <c r="Q37" s="60">
        <f t="shared" si="4"/>
        <v>0</v>
      </c>
      <c r="R37" s="60">
        <f t="shared" si="4"/>
        <v>847775</v>
      </c>
      <c r="S37" s="60">
        <f t="shared" si="4"/>
        <v>0</v>
      </c>
      <c r="T37" s="60">
        <f t="shared" si="4"/>
        <v>210000</v>
      </c>
      <c r="U37" s="60">
        <f t="shared" si="4"/>
        <v>0</v>
      </c>
      <c r="V37" s="60">
        <f t="shared" si="4"/>
        <v>210000</v>
      </c>
      <c r="W37" s="60">
        <f t="shared" si="4"/>
        <v>1083372</v>
      </c>
      <c r="X37" s="60">
        <f t="shared" si="4"/>
        <v>3400000</v>
      </c>
      <c r="Y37" s="60">
        <f t="shared" si="4"/>
        <v>-2316628</v>
      </c>
      <c r="Z37" s="140">
        <f t="shared" si="5"/>
        <v>-68.13611764705882</v>
      </c>
      <c r="AA37" s="155">
        <f>AA7+AA22</f>
        <v>3400000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104610</v>
      </c>
      <c r="H40" s="60">
        <f t="shared" si="4"/>
        <v>402370</v>
      </c>
      <c r="I40" s="60">
        <f t="shared" si="4"/>
        <v>196734</v>
      </c>
      <c r="J40" s="60">
        <f t="shared" si="4"/>
        <v>703714</v>
      </c>
      <c r="K40" s="60">
        <f t="shared" si="4"/>
        <v>96844</v>
      </c>
      <c r="L40" s="60">
        <f t="shared" si="4"/>
        <v>100000</v>
      </c>
      <c r="M40" s="60">
        <f t="shared" si="4"/>
        <v>0</v>
      </c>
      <c r="N40" s="60">
        <f t="shared" si="4"/>
        <v>196844</v>
      </c>
      <c r="O40" s="60">
        <f t="shared" si="4"/>
        <v>0</v>
      </c>
      <c r="P40" s="60">
        <f t="shared" si="4"/>
        <v>168744</v>
      </c>
      <c r="Q40" s="60">
        <f t="shared" si="4"/>
        <v>0</v>
      </c>
      <c r="R40" s="60">
        <f t="shared" si="4"/>
        <v>168744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1069302</v>
      </c>
      <c r="X40" s="60">
        <f t="shared" si="4"/>
        <v>0</v>
      </c>
      <c r="Y40" s="60">
        <f t="shared" si="4"/>
        <v>1069302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11370407</v>
      </c>
      <c r="D41" s="294">
        <f t="shared" si="6"/>
        <v>0</v>
      </c>
      <c r="E41" s="295">
        <f t="shared" si="6"/>
        <v>17675700</v>
      </c>
      <c r="F41" s="295">
        <f t="shared" si="6"/>
        <v>17199700</v>
      </c>
      <c r="G41" s="295">
        <f t="shared" si="6"/>
        <v>104610</v>
      </c>
      <c r="H41" s="295">
        <f t="shared" si="6"/>
        <v>1258779</v>
      </c>
      <c r="I41" s="295">
        <f t="shared" si="6"/>
        <v>786734</v>
      </c>
      <c r="J41" s="295">
        <f t="shared" si="6"/>
        <v>2150123</v>
      </c>
      <c r="K41" s="295">
        <f t="shared" si="6"/>
        <v>1062267</v>
      </c>
      <c r="L41" s="295">
        <f t="shared" si="6"/>
        <v>902435</v>
      </c>
      <c r="M41" s="295">
        <f t="shared" si="6"/>
        <v>0</v>
      </c>
      <c r="N41" s="295">
        <f t="shared" si="6"/>
        <v>1964702</v>
      </c>
      <c r="O41" s="295">
        <f t="shared" si="6"/>
        <v>172103</v>
      </c>
      <c r="P41" s="295">
        <f t="shared" si="6"/>
        <v>1170707</v>
      </c>
      <c r="Q41" s="295">
        <f t="shared" si="6"/>
        <v>563558</v>
      </c>
      <c r="R41" s="295">
        <f t="shared" si="6"/>
        <v>1906368</v>
      </c>
      <c r="S41" s="295">
        <f t="shared" si="6"/>
        <v>1784158</v>
      </c>
      <c r="T41" s="295">
        <f t="shared" si="6"/>
        <v>1277860</v>
      </c>
      <c r="U41" s="295">
        <f t="shared" si="6"/>
        <v>1240180</v>
      </c>
      <c r="V41" s="295">
        <f t="shared" si="6"/>
        <v>4302198</v>
      </c>
      <c r="W41" s="295">
        <f t="shared" si="6"/>
        <v>10323391</v>
      </c>
      <c r="X41" s="295">
        <f t="shared" si="6"/>
        <v>17199700</v>
      </c>
      <c r="Y41" s="295">
        <f t="shared" si="6"/>
        <v>-6876309</v>
      </c>
      <c r="Z41" s="296">
        <f t="shared" si="5"/>
        <v>-39.97923800996529</v>
      </c>
      <c r="AA41" s="297">
        <f>SUM(AA36:AA40)</f>
        <v>17199700</v>
      </c>
    </row>
    <row r="42" spans="1:27" ht="13.5">
      <c r="A42" s="298" t="s">
        <v>210</v>
      </c>
      <c r="B42" s="136"/>
      <c r="C42" s="95">
        <f aca="true" t="shared" si="7" ref="C42:Y48">C12+C27</f>
        <v>1791221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4458425</v>
      </c>
      <c r="D45" s="129">
        <f t="shared" si="7"/>
        <v>0</v>
      </c>
      <c r="E45" s="54">
        <f t="shared" si="7"/>
        <v>75000</v>
      </c>
      <c r="F45" s="54">
        <f t="shared" si="7"/>
        <v>2090000</v>
      </c>
      <c r="G45" s="54">
        <f t="shared" si="7"/>
        <v>26767</v>
      </c>
      <c r="H45" s="54">
        <f t="shared" si="7"/>
        <v>1938</v>
      </c>
      <c r="I45" s="54">
        <f t="shared" si="7"/>
        <v>6015</v>
      </c>
      <c r="J45" s="54">
        <f t="shared" si="7"/>
        <v>34720</v>
      </c>
      <c r="K45" s="54">
        <f t="shared" si="7"/>
        <v>9000</v>
      </c>
      <c r="L45" s="54">
        <f t="shared" si="7"/>
        <v>16530</v>
      </c>
      <c r="M45" s="54">
        <f t="shared" si="7"/>
        <v>1877</v>
      </c>
      <c r="N45" s="54">
        <f t="shared" si="7"/>
        <v>27407</v>
      </c>
      <c r="O45" s="54">
        <f t="shared" si="7"/>
        <v>117090</v>
      </c>
      <c r="P45" s="54">
        <f t="shared" si="7"/>
        <v>29210</v>
      </c>
      <c r="Q45" s="54">
        <f t="shared" si="7"/>
        <v>59628</v>
      </c>
      <c r="R45" s="54">
        <f t="shared" si="7"/>
        <v>205928</v>
      </c>
      <c r="S45" s="54">
        <f t="shared" si="7"/>
        <v>0</v>
      </c>
      <c r="T45" s="54">
        <f t="shared" si="7"/>
        <v>24544</v>
      </c>
      <c r="U45" s="54">
        <f t="shared" si="7"/>
        <v>116291</v>
      </c>
      <c r="V45" s="54">
        <f t="shared" si="7"/>
        <v>140835</v>
      </c>
      <c r="W45" s="54">
        <f t="shared" si="7"/>
        <v>408890</v>
      </c>
      <c r="X45" s="54">
        <f t="shared" si="7"/>
        <v>2090000</v>
      </c>
      <c r="Y45" s="54">
        <f t="shared" si="7"/>
        <v>-1681110</v>
      </c>
      <c r="Z45" s="184">
        <f t="shared" si="5"/>
        <v>-80.43588516746412</v>
      </c>
      <c r="AA45" s="130">
        <f t="shared" si="8"/>
        <v>2090000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200000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17620053</v>
      </c>
      <c r="D49" s="218">
        <f t="shared" si="9"/>
        <v>0</v>
      </c>
      <c r="E49" s="220">
        <f t="shared" si="9"/>
        <v>17950700</v>
      </c>
      <c r="F49" s="220">
        <f t="shared" si="9"/>
        <v>19289700</v>
      </c>
      <c r="G49" s="220">
        <f t="shared" si="9"/>
        <v>131377</v>
      </c>
      <c r="H49" s="220">
        <f t="shared" si="9"/>
        <v>1260717</v>
      </c>
      <c r="I49" s="220">
        <f t="shared" si="9"/>
        <v>792749</v>
      </c>
      <c r="J49" s="220">
        <f t="shared" si="9"/>
        <v>2184843</v>
      </c>
      <c r="K49" s="220">
        <f t="shared" si="9"/>
        <v>1071267</v>
      </c>
      <c r="L49" s="220">
        <f t="shared" si="9"/>
        <v>918965</v>
      </c>
      <c r="M49" s="220">
        <f t="shared" si="9"/>
        <v>1877</v>
      </c>
      <c r="N49" s="220">
        <f t="shared" si="9"/>
        <v>1992109</v>
      </c>
      <c r="O49" s="220">
        <f t="shared" si="9"/>
        <v>289193</v>
      </c>
      <c r="P49" s="220">
        <f t="shared" si="9"/>
        <v>1199917</v>
      </c>
      <c r="Q49" s="220">
        <f t="shared" si="9"/>
        <v>623186</v>
      </c>
      <c r="R49" s="220">
        <f t="shared" si="9"/>
        <v>2112296</v>
      </c>
      <c r="S49" s="220">
        <f t="shared" si="9"/>
        <v>1784158</v>
      </c>
      <c r="T49" s="220">
        <f t="shared" si="9"/>
        <v>1302404</v>
      </c>
      <c r="U49" s="220">
        <f t="shared" si="9"/>
        <v>1356471</v>
      </c>
      <c r="V49" s="220">
        <f t="shared" si="9"/>
        <v>4443033</v>
      </c>
      <c r="W49" s="220">
        <f t="shared" si="9"/>
        <v>10732281</v>
      </c>
      <c r="X49" s="220">
        <f t="shared" si="9"/>
        <v>19289700</v>
      </c>
      <c r="Y49" s="220">
        <f t="shared" si="9"/>
        <v>-8557419</v>
      </c>
      <c r="Z49" s="221">
        <f t="shared" si="5"/>
        <v>-44.362633944540356</v>
      </c>
      <c r="AA49" s="222">
        <f>SUM(AA41:AA48)</f>
        <v>19289700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7347359</v>
      </c>
      <c r="F51" s="54">
        <f t="shared" si="10"/>
        <v>5791950</v>
      </c>
      <c r="G51" s="54">
        <f t="shared" si="10"/>
        <v>194253</v>
      </c>
      <c r="H51" s="54">
        <f t="shared" si="10"/>
        <v>204598</v>
      </c>
      <c r="I51" s="54">
        <f t="shared" si="10"/>
        <v>190464</v>
      </c>
      <c r="J51" s="54">
        <f t="shared" si="10"/>
        <v>589315</v>
      </c>
      <c r="K51" s="54">
        <f t="shared" si="10"/>
        <v>789068</v>
      </c>
      <c r="L51" s="54">
        <f t="shared" si="10"/>
        <v>795720</v>
      </c>
      <c r="M51" s="54">
        <f t="shared" si="10"/>
        <v>236361</v>
      </c>
      <c r="N51" s="54">
        <f t="shared" si="10"/>
        <v>1821149</v>
      </c>
      <c r="O51" s="54">
        <f t="shared" si="10"/>
        <v>405012</v>
      </c>
      <c r="P51" s="54">
        <f t="shared" si="10"/>
        <v>314339</v>
      </c>
      <c r="Q51" s="54">
        <f t="shared" si="10"/>
        <v>158561</v>
      </c>
      <c r="R51" s="54">
        <f t="shared" si="10"/>
        <v>877912</v>
      </c>
      <c r="S51" s="54">
        <f t="shared" si="10"/>
        <v>524402</v>
      </c>
      <c r="T51" s="54">
        <f t="shared" si="10"/>
        <v>531697</v>
      </c>
      <c r="U51" s="54">
        <f t="shared" si="10"/>
        <v>481254</v>
      </c>
      <c r="V51" s="54">
        <f t="shared" si="10"/>
        <v>1537353</v>
      </c>
      <c r="W51" s="54">
        <f t="shared" si="10"/>
        <v>4825729</v>
      </c>
      <c r="X51" s="54">
        <f t="shared" si="10"/>
        <v>5791950</v>
      </c>
      <c r="Y51" s="54">
        <f t="shared" si="10"/>
        <v>-966221</v>
      </c>
      <c r="Z51" s="184">
        <f>+IF(X51&lt;&gt;0,+(Y51/X51)*100,0)</f>
        <v>-16.68213641347042</v>
      </c>
      <c r="AA51" s="130">
        <f>SUM(AA57:AA61)</f>
        <v>5791950</v>
      </c>
    </row>
    <row r="52" spans="1:27" ht="13.5">
      <c r="A52" s="310" t="s">
        <v>204</v>
      </c>
      <c r="B52" s="142"/>
      <c r="C52" s="62"/>
      <c r="D52" s="156"/>
      <c r="E52" s="60">
        <v>4244138</v>
      </c>
      <c r="F52" s="60">
        <v>2831400</v>
      </c>
      <c r="G52" s="60">
        <v>57273</v>
      </c>
      <c r="H52" s="60">
        <v>83326</v>
      </c>
      <c r="I52" s="60">
        <v>98561</v>
      </c>
      <c r="J52" s="60">
        <v>239160</v>
      </c>
      <c r="K52" s="60">
        <v>-32885</v>
      </c>
      <c r="L52" s="60">
        <v>550788</v>
      </c>
      <c r="M52" s="60">
        <v>81413</v>
      </c>
      <c r="N52" s="60">
        <v>599316</v>
      </c>
      <c r="O52" s="60">
        <v>156561</v>
      </c>
      <c r="P52" s="60">
        <v>97627</v>
      </c>
      <c r="Q52" s="60">
        <v>77874</v>
      </c>
      <c r="R52" s="60">
        <v>332062</v>
      </c>
      <c r="S52" s="60">
        <v>285108</v>
      </c>
      <c r="T52" s="60">
        <v>287802</v>
      </c>
      <c r="U52" s="60">
        <v>292923</v>
      </c>
      <c r="V52" s="60">
        <v>865833</v>
      </c>
      <c r="W52" s="60">
        <v>2036371</v>
      </c>
      <c r="X52" s="60">
        <v>2831400</v>
      </c>
      <c r="Y52" s="60">
        <v>-795029</v>
      </c>
      <c r="Z52" s="140">
        <v>-28.08</v>
      </c>
      <c r="AA52" s="155">
        <v>2831400</v>
      </c>
    </row>
    <row r="53" spans="1:27" ht="13.5">
      <c r="A53" s="310" t="s">
        <v>205</v>
      </c>
      <c r="B53" s="142"/>
      <c r="C53" s="62"/>
      <c r="D53" s="156"/>
      <c r="E53" s="60">
        <v>1198578</v>
      </c>
      <c r="F53" s="60">
        <v>1010000</v>
      </c>
      <c r="G53" s="60">
        <v>65095</v>
      </c>
      <c r="H53" s="60">
        <v>421</v>
      </c>
      <c r="I53" s="60"/>
      <c r="J53" s="60">
        <v>65516</v>
      </c>
      <c r="K53" s="60">
        <v>67149</v>
      </c>
      <c r="L53" s="60">
        <v>27843</v>
      </c>
      <c r="M53" s="60">
        <v>76724</v>
      </c>
      <c r="N53" s="60">
        <v>171716</v>
      </c>
      <c r="O53" s="60">
        <v>68005</v>
      </c>
      <c r="P53" s="60">
        <v>42631</v>
      </c>
      <c r="Q53" s="60"/>
      <c r="R53" s="60">
        <v>110636</v>
      </c>
      <c r="S53" s="60">
        <v>26378</v>
      </c>
      <c r="T53" s="60">
        <v>115088</v>
      </c>
      <c r="U53" s="60">
        <v>41458</v>
      </c>
      <c r="V53" s="60">
        <v>182924</v>
      </c>
      <c r="W53" s="60">
        <v>530792</v>
      </c>
      <c r="X53" s="60">
        <v>1010000</v>
      </c>
      <c r="Y53" s="60">
        <v>-479208</v>
      </c>
      <c r="Z53" s="140">
        <v>-47.45</v>
      </c>
      <c r="AA53" s="155">
        <v>1010000</v>
      </c>
    </row>
    <row r="54" spans="1:27" ht="13.5">
      <c r="A54" s="310" t="s">
        <v>206</v>
      </c>
      <c r="B54" s="142"/>
      <c r="C54" s="62"/>
      <c r="D54" s="156"/>
      <c r="E54" s="60">
        <v>8927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>
        <v>1162</v>
      </c>
      <c r="F55" s="60"/>
      <c r="G55" s="60"/>
      <c r="H55" s="60">
        <v>34188</v>
      </c>
      <c r="I55" s="60"/>
      <c r="J55" s="60">
        <v>34188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>
        <v>34188</v>
      </c>
      <c r="X55" s="60"/>
      <c r="Y55" s="60">
        <v>34188</v>
      </c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140803</v>
      </c>
      <c r="F56" s="60">
        <v>140000</v>
      </c>
      <c r="G56" s="60">
        <v>9018</v>
      </c>
      <c r="H56" s="60">
        <v>23200</v>
      </c>
      <c r="I56" s="60"/>
      <c r="J56" s="60">
        <v>32218</v>
      </c>
      <c r="K56" s="60">
        <v>63798</v>
      </c>
      <c r="L56" s="60">
        <v>4500</v>
      </c>
      <c r="M56" s="60"/>
      <c r="N56" s="60">
        <v>68298</v>
      </c>
      <c r="O56" s="60"/>
      <c r="P56" s="60">
        <v>30682</v>
      </c>
      <c r="Q56" s="60"/>
      <c r="R56" s="60">
        <v>30682</v>
      </c>
      <c r="S56" s="60"/>
      <c r="T56" s="60"/>
      <c r="U56" s="60">
        <v>11320</v>
      </c>
      <c r="V56" s="60">
        <v>11320</v>
      </c>
      <c r="W56" s="60">
        <v>142518</v>
      </c>
      <c r="X56" s="60">
        <v>140000</v>
      </c>
      <c r="Y56" s="60">
        <v>2518</v>
      </c>
      <c r="Z56" s="140">
        <v>1.8</v>
      </c>
      <c r="AA56" s="155">
        <v>140000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5593608</v>
      </c>
      <c r="F57" s="295">
        <f t="shared" si="11"/>
        <v>3981400</v>
      </c>
      <c r="G57" s="295">
        <f t="shared" si="11"/>
        <v>131386</v>
      </c>
      <c r="H57" s="295">
        <f t="shared" si="11"/>
        <v>141135</v>
      </c>
      <c r="I57" s="295">
        <f t="shared" si="11"/>
        <v>98561</v>
      </c>
      <c r="J57" s="295">
        <f t="shared" si="11"/>
        <v>371082</v>
      </c>
      <c r="K57" s="295">
        <f t="shared" si="11"/>
        <v>98062</v>
      </c>
      <c r="L57" s="295">
        <f t="shared" si="11"/>
        <v>583131</v>
      </c>
      <c r="M57" s="295">
        <f t="shared" si="11"/>
        <v>158137</v>
      </c>
      <c r="N57" s="295">
        <f t="shared" si="11"/>
        <v>839330</v>
      </c>
      <c r="O57" s="295">
        <f t="shared" si="11"/>
        <v>224566</v>
      </c>
      <c r="P57" s="295">
        <f t="shared" si="11"/>
        <v>170940</v>
      </c>
      <c r="Q57" s="295">
        <f t="shared" si="11"/>
        <v>77874</v>
      </c>
      <c r="R57" s="295">
        <f t="shared" si="11"/>
        <v>473380</v>
      </c>
      <c r="S57" s="295">
        <f t="shared" si="11"/>
        <v>311486</v>
      </c>
      <c r="T57" s="295">
        <f t="shared" si="11"/>
        <v>402890</v>
      </c>
      <c r="U57" s="295">
        <f t="shared" si="11"/>
        <v>345701</v>
      </c>
      <c r="V57" s="295">
        <f t="shared" si="11"/>
        <v>1060077</v>
      </c>
      <c r="W57" s="295">
        <f t="shared" si="11"/>
        <v>2743869</v>
      </c>
      <c r="X57" s="295">
        <f t="shared" si="11"/>
        <v>3981400</v>
      </c>
      <c r="Y57" s="295">
        <f t="shared" si="11"/>
        <v>-1237531</v>
      </c>
      <c r="Z57" s="296">
        <f>+IF(X57&lt;&gt;0,+(Y57/X57)*100,0)</f>
        <v>-31.08281006681067</v>
      </c>
      <c r="AA57" s="297">
        <f>SUM(AA52:AA56)</f>
        <v>3981400</v>
      </c>
    </row>
    <row r="58" spans="1:27" ht="13.5">
      <c r="A58" s="311" t="s">
        <v>210</v>
      </c>
      <c r="B58" s="136"/>
      <c r="C58" s="62"/>
      <c r="D58" s="156"/>
      <c r="E58" s="60">
        <v>20245</v>
      </c>
      <c r="F58" s="60">
        <v>15000</v>
      </c>
      <c r="G58" s="60"/>
      <c r="H58" s="60"/>
      <c r="I58" s="60">
        <v>864</v>
      </c>
      <c r="J58" s="60">
        <v>864</v>
      </c>
      <c r="K58" s="60">
        <v>3895</v>
      </c>
      <c r="L58" s="60">
        <v>1325</v>
      </c>
      <c r="M58" s="60">
        <v>2642</v>
      </c>
      <c r="N58" s="60">
        <v>7862</v>
      </c>
      <c r="O58" s="60">
        <v>421</v>
      </c>
      <c r="P58" s="60">
        <v>3870</v>
      </c>
      <c r="Q58" s="60">
        <v>3947</v>
      </c>
      <c r="R58" s="60">
        <v>8238</v>
      </c>
      <c r="S58" s="60"/>
      <c r="T58" s="60">
        <v>5943</v>
      </c>
      <c r="U58" s="60">
        <v>12626</v>
      </c>
      <c r="V58" s="60">
        <v>18569</v>
      </c>
      <c r="W58" s="60">
        <v>35533</v>
      </c>
      <c r="X58" s="60">
        <v>15000</v>
      </c>
      <c r="Y58" s="60">
        <v>20533</v>
      </c>
      <c r="Z58" s="140">
        <v>136.89</v>
      </c>
      <c r="AA58" s="155">
        <v>15000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1733506</v>
      </c>
      <c r="F61" s="60">
        <v>1795550</v>
      </c>
      <c r="G61" s="60">
        <v>62867</v>
      </c>
      <c r="H61" s="60">
        <v>63463</v>
      </c>
      <c r="I61" s="60">
        <v>91039</v>
      </c>
      <c r="J61" s="60">
        <v>217369</v>
      </c>
      <c r="K61" s="60">
        <v>687111</v>
      </c>
      <c r="L61" s="60">
        <v>211264</v>
      </c>
      <c r="M61" s="60">
        <v>75582</v>
      </c>
      <c r="N61" s="60">
        <v>973957</v>
      </c>
      <c r="O61" s="60">
        <v>180025</v>
      </c>
      <c r="P61" s="60">
        <v>139529</v>
      </c>
      <c r="Q61" s="60">
        <v>76740</v>
      </c>
      <c r="R61" s="60">
        <v>396294</v>
      </c>
      <c r="S61" s="60">
        <v>212916</v>
      </c>
      <c r="T61" s="60">
        <v>122864</v>
      </c>
      <c r="U61" s="60">
        <v>122927</v>
      </c>
      <c r="V61" s="60">
        <v>458707</v>
      </c>
      <c r="W61" s="60">
        <v>2046327</v>
      </c>
      <c r="X61" s="60">
        <v>1795550</v>
      </c>
      <c r="Y61" s="60">
        <v>250777</v>
      </c>
      <c r="Z61" s="140">
        <v>13.97</v>
      </c>
      <c r="AA61" s="155">
        <v>1795550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7347359</v>
      </c>
      <c r="F68" s="60"/>
      <c r="G68" s="60">
        <v>195653</v>
      </c>
      <c r="H68" s="60">
        <v>204599</v>
      </c>
      <c r="I68" s="60">
        <v>190464</v>
      </c>
      <c r="J68" s="60">
        <v>590716</v>
      </c>
      <c r="K68" s="60">
        <v>789068</v>
      </c>
      <c r="L68" s="60">
        <v>795720</v>
      </c>
      <c r="M68" s="60">
        <v>236361</v>
      </c>
      <c r="N68" s="60">
        <v>1821149</v>
      </c>
      <c r="O68" s="60">
        <v>405013</v>
      </c>
      <c r="P68" s="60">
        <v>314338</v>
      </c>
      <c r="Q68" s="60">
        <v>158561</v>
      </c>
      <c r="R68" s="60">
        <v>877912</v>
      </c>
      <c r="S68" s="60">
        <v>524402</v>
      </c>
      <c r="T68" s="60">
        <v>531697</v>
      </c>
      <c r="U68" s="60">
        <v>481252</v>
      </c>
      <c r="V68" s="60">
        <v>1537351</v>
      </c>
      <c r="W68" s="60">
        <v>4827128</v>
      </c>
      <c r="X68" s="60"/>
      <c r="Y68" s="60">
        <v>4827128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7347359</v>
      </c>
      <c r="F69" s="220">
        <f t="shared" si="12"/>
        <v>0</v>
      </c>
      <c r="G69" s="220">
        <f t="shared" si="12"/>
        <v>195653</v>
      </c>
      <c r="H69" s="220">
        <f t="shared" si="12"/>
        <v>204599</v>
      </c>
      <c r="I69" s="220">
        <f t="shared" si="12"/>
        <v>190464</v>
      </c>
      <c r="J69" s="220">
        <f t="shared" si="12"/>
        <v>590716</v>
      </c>
      <c r="K69" s="220">
        <f t="shared" si="12"/>
        <v>789068</v>
      </c>
      <c r="L69" s="220">
        <f t="shared" si="12"/>
        <v>795720</v>
      </c>
      <c r="M69" s="220">
        <f t="shared" si="12"/>
        <v>236361</v>
      </c>
      <c r="N69" s="220">
        <f t="shared" si="12"/>
        <v>1821149</v>
      </c>
      <c r="O69" s="220">
        <f t="shared" si="12"/>
        <v>405013</v>
      </c>
      <c r="P69" s="220">
        <f t="shared" si="12"/>
        <v>314338</v>
      </c>
      <c r="Q69" s="220">
        <f t="shared" si="12"/>
        <v>158561</v>
      </c>
      <c r="R69" s="220">
        <f t="shared" si="12"/>
        <v>877912</v>
      </c>
      <c r="S69" s="220">
        <f t="shared" si="12"/>
        <v>524402</v>
      </c>
      <c r="T69" s="220">
        <f t="shared" si="12"/>
        <v>531697</v>
      </c>
      <c r="U69" s="220">
        <f t="shared" si="12"/>
        <v>481252</v>
      </c>
      <c r="V69" s="220">
        <f t="shared" si="12"/>
        <v>1537351</v>
      </c>
      <c r="W69" s="220">
        <f t="shared" si="12"/>
        <v>4827128</v>
      </c>
      <c r="X69" s="220">
        <f t="shared" si="12"/>
        <v>0</v>
      </c>
      <c r="Y69" s="220">
        <f t="shared" si="12"/>
        <v>4827128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11370407</v>
      </c>
      <c r="D5" s="357">
        <f t="shared" si="0"/>
        <v>0</v>
      </c>
      <c r="E5" s="356">
        <f t="shared" si="0"/>
        <v>17675700</v>
      </c>
      <c r="F5" s="358">
        <f t="shared" si="0"/>
        <v>17199700</v>
      </c>
      <c r="G5" s="358">
        <f t="shared" si="0"/>
        <v>104610</v>
      </c>
      <c r="H5" s="356">
        <f t="shared" si="0"/>
        <v>1258779</v>
      </c>
      <c r="I5" s="356">
        <f t="shared" si="0"/>
        <v>786734</v>
      </c>
      <c r="J5" s="358">
        <f t="shared" si="0"/>
        <v>2150123</v>
      </c>
      <c r="K5" s="358">
        <f t="shared" si="0"/>
        <v>1062267</v>
      </c>
      <c r="L5" s="356">
        <f t="shared" si="0"/>
        <v>902435</v>
      </c>
      <c r="M5" s="356">
        <f t="shared" si="0"/>
        <v>0</v>
      </c>
      <c r="N5" s="358">
        <f t="shared" si="0"/>
        <v>1964702</v>
      </c>
      <c r="O5" s="358">
        <f t="shared" si="0"/>
        <v>172103</v>
      </c>
      <c r="P5" s="356">
        <f t="shared" si="0"/>
        <v>1170707</v>
      </c>
      <c r="Q5" s="356">
        <f t="shared" si="0"/>
        <v>563558</v>
      </c>
      <c r="R5" s="358">
        <f t="shared" si="0"/>
        <v>1906368</v>
      </c>
      <c r="S5" s="358">
        <f t="shared" si="0"/>
        <v>1784158</v>
      </c>
      <c r="T5" s="356">
        <f t="shared" si="0"/>
        <v>1277860</v>
      </c>
      <c r="U5" s="356">
        <f t="shared" si="0"/>
        <v>1240180</v>
      </c>
      <c r="V5" s="358">
        <f t="shared" si="0"/>
        <v>4302198</v>
      </c>
      <c r="W5" s="358">
        <f t="shared" si="0"/>
        <v>10323391</v>
      </c>
      <c r="X5" s="356">
        <f t="shared" si="0"/>
        <v>17199700</v>
      </c>
      <c r="Y5" s="358">
        <f t="shared" si="0"/>
        <v>-6876309</v>
      </c>
      <c r="Z5" s="359">
        <f>+IF(X5&lt;&gt;0,+(Y5/X5)*100,0)</f>
        <v>-39.97923800996529</v>
      </c>
      <c r="AA5" s="360">
        <f>+AA6+AA8+AA11+AA13+AA15</f>
        <v>17199700</v>
      </c>
    </row>
    <row r="6" spans="1:27" ht="13.5">
      <c r="A6" s="361" t="s">
        <v>204</v>
      </c>
      <c r="B6" s="142"/>
      <c r="C6" s="60">
        <f>+C7</f>
        <v>11370407</v>
      </c>
      <c r="D6" s="340">
        <f aca="true" t="shared" si="1" ref="D6:AA6">+D7</f>
        <v>0</v>
      </c>
      <c r="E6" s="60">
        <f t="shared" si="1"/>
        <v>13799700</v>
      </c>
      <c r="F6" s="59">
        <f t="shared" si="1"/>
        <v>13799700</v>
      </c>
      <c r="G6" s="59">
        <f t="shared" si="1"/>
        <v>0</v>
      </c>
      <c r="H6" s="60">
        <f t="shared" si="1"/>
        <v>856409</v>
      </c>
      <c r="I6" s="60">
        <f t="shared" si="1"/>
        <v>590000</v>
      </c>
      <c r="J6" s="59">
        <f t="shared" si="1"/>
        <v>1446409</v>
      </c>
      <c r="K6" s="59">
        <f t="shared" si="1"/>
        <v>939826</v>
      </c>
      <c r="L6" s="60">
        <f t="shared" si="1"/>
        <v>802435</v>
      </c>
      <c r="M6" s="60">
        <f t="shared" si="1"/>
        <v>0</v>
      </c>
      <c r="N6" s="59">
        <f t="shared" si="1"/>
        <v>1742261</v>
      </c>
      <c r="O6" s="59">
        <f t="shared" si="1"/>
        <v>172103</v>
      </c>
      <c r="P6" s="60">
        <f t="shared" si="1"/>
        <v>154188</v>
      </c>
      <c r="Q6" s="60">
        <f t="shared" si="1"/>
        <v>563558</v>
      </c>
      <c r="R6" s="59">
        <f t="shared" si="1"/>
        <v>889849</v>
      </c>
      <c r="S6" s="59">
        <f t="shared" si="1"/>
        <v>1784158</v>
      </c>
      <c r="T6" s="60">
        <f t="shared" si="1"/>
        <v>1067860</v>
      </c>
      <c r="U6" s="60">
        <f t="shared" si="1"/>
        <v>1240180</v>
      </c>
      <c r="V6" s="59">
        <f t="shared" si="1"/>
        <v>4092198</v>
      </c>
      <c r="W6" s="59">
        <f t="shared" si="1"/>
        <v>8170717</v>
      </c>
      <c r="X6" s="60">
        <f t="shared" si="1"/>
        <v>13799700</v>
      </c>
      <c r="Y6" s="59">
        <f t="shared" si="1"/>
        <v>-5628983</v>
      </c>
      <c r="Z6" s="61">
        <f>+IF(X6&lt;&gt;0,+(Y6/X6)*100,0)</f>
        <v>-40.79061863663703</v>
      </c>
      <c r="AA6" s="62">
        <f t="shared" si="1"/>
        <v>13799700</v>
      </c>
    </row>
    <row r="7" spans="1:27" ht="13.5">
      <c r="A7" s="291" t="s">
        <v>228</v>
      </c>
      <c r="B7" s="142"/>
      <c r="C7" s="60">
        <v>11370407</v>
      </c>
      <c r="D7" s="340"/>
      <c r="E7" s="60">
        <v>13799700</v>
      </c>
      <c r="F7" s="59">
        <v>13799700</v>
      </c>
      <c r="G7" s="59"/>
      <c r="H7" s="60">
        <v>856409</v>
      </c>
      <c r="I7" s="60">
        <v>590000</v>
      </c>
      <c r="J7" s="59">
        <v>1446409</v>
      </c>
      <c r="K7" s="59">
        <v>939826</v>
      </c>
      <c r="L7" s="60">
        <v>802435</v>
      </c>
      <c r="M7" s="60"/>
      <c r="N7" s="59">
        <v>1742261</v>
      </c>
      <c r="O7" s="59">
        <v>172103</v>
      </c>
      <c r="P7" s="60">
        <v>154188</v>
      </c>
      <c r="Q7" s="60">
        <v>563558</v>
      </c>
      <c r="R7" s="59">
        <v>889849</v>
      </c>
      <c r="S7" s="59">
        <v>1784158</v>
      </c>
      <c r="T7" s="60">
        <v>1067860</v>
      </c>
      <c r="U7" s="60">
        <v>1240180</v>
      </c>
      <c r="V7" s="59">
        <v>4092198</v>
      </c>
      <c r="W7" s="59">
        <v>8170717</v>
      </c>
      <c r="X7" s="60">
        <v>13799700</v>
      </c>
      <c r="Y7" s="59">
        <v>-5628983</v>
      </c>
      <c r="Z7" s="61">
        <v>-40.79</v>
      </c>
      <c r="AA7" s="62">
        <v>13799700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3876000</v>
      </c>
      <c r="F8" s="59">
        <f t="shared" si="2"/>
        <v>3400000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25597</v>
      </c>
      <c r="L8" s="60">
        <f t="shared" si="2"/>
        <v>0</v>
      </c>
      <c r="M8" s="60">
        <f t="shared" si="2"/>
        <v>0</v>
      </c>
      <c r="N8" s="59">
        <f t="shared" si="2"/>
        <v>25597</v>
      </c>
      <c r="O8" s="59">
        <f t="shared" si="2"/>
        <v>0</v>
      </c>
      <c r="P8" s="60">
        <f t="shared" si="2"/>
        <v>847775</v>
      </c>
      <c r="Q8" s="60">
        <f t="shared" si="2"/>
        <v>0</v>
      </c>
      <c r="R8" s="59">
        <f t="shared" si="2"/>
        <v>847775</v>
      </c>
      <c r="S8" s="59">
        <f t="shared" si="2"/>
        <v>0</v>
      </c>
      <c r="T8" s="60">
        <f t="shared" si="2"/>
        <v>210000</v>
      </c>
      <c r="U8" s="60">
        <f t="shared" si="2"/>
        <v>0</v>
      </c>
      <c r="V8" s="59">
        <f t="shared" si="2"/>
        <v>210000</v>
      </c>
      <c r="W8" s="59">
        <f t="shared" si="2"/>
        <v>1083372</v>
      </c>
      <c r="X8" s="60">
        <f t="shared" si="2"/>
        <v>3400000</v>
      </c>
      <c r="Y8" s="59">
        <f t="shared" si="2"/>
        <v>-2316628</v>
      </c>
      <c r="Z8" s="61">
        <f>+IF(X8&lt;&gt;0,+(Y8/X8)*100,0)</f>
        <v>-68.13611764705882</v>
      </c>
      <c r="AA8" s="62">
        <f>SUM(AA9:AA10)</f>
        <v>3400000</v>
      </c>
    </row>
    <row r="9" spans="1:27" ht="13.5">
      <c r="A9" s="291" t="s">
        <v>229</v>
      </c>
      <c r="B9" s="142"/>
      <c r="C9" s="60"/>
      <c r="D9" s="340"/>
      <c r="E9" s="60">
        <v>3876000</v>
      </c>
      <c r="F9" s="59">
        <v>3400000</v>
      </c>
      <c r="G9" s="59"/>
      <c r="H9" s="60"/>
      <c r="I9" s="60"/>
      <c r="J9" s="59"/>
      <c r="K9" s="59">
        <v>25597</v>
      </c>
      <c r="L9" s="60"/>
      <c r="M9" s="60"/>
      <c r="N9" s="59">
        <v>25597</v>
      </c>
      <c r="O9" s="59"/>
      <c r="P9" s="60">
        <v>847775</v>
      </c>
      <c r="Q9" s="60"/>
      <c r="R9" s="59">
        <v>847775</v>
      </c>
      <c r="S9" s="59"/>
      <c r="T9" s="60">
        <v>210000</v>
      </c>
      <c r="U9" s="60"/>
      <c r="V9" s="59">
        <v>210000</v>
      </c>
      <c r="W9" s="59">
        <v>1083372</v>
      </c>
      <c r="X9" s="60">
        <v>3400000</v>
      </c>
      <c r="Y9" s="59">
        <v>-2316628</v>
      </c>
      <c r="Z9" s="61">
        <v>-68.14</v>
      </c>
      <c r="AA9" s="62">
        <v>3400000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104610</v>
      </c>
      <c r="H15" s="60">
        <f t="shared" si="5"/>
        <v>402370</v>
      </c>
      <c r="I15" s="60">
        <f t="shared" si="5"/>
        <v>196734</v>
      </c>
      <c r="J15" s="59">
        <f t="shared" si="5"/>
        <v>703714</v>
      </c>
      <c r="K15" s="59">
        <f t="shared" si="5"/>
        <v>96844</v>
      </c>
      <c r="L15" s="60">
        <f t="shared" si="5"/>
        <v>100000</v>
      </c>
      <c r="M15" s="60">
        <f t="shared" si="5"/>
        <v>0</v>
      </c>
      <c r="N15" s="59">
        <f t="shared" si="5"/>
        <v>196844</v>
      </c>
      <c r="O15" s="59">
        <f t="shared" si="5"/>
        <v>0</v>
      </c>
      <c r="P15" s="60">
        <f t="shared" si="5"/>
        <v>168744</v>
      </c>
      <c r="Q15" s="60">
        <f t="shared" si="5"/>
        <v>0</v>
      </c>
      <c r="R15" s="59">
        <f t="shared" si="5"/>
        <v>168744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1069302</v>
      </c>
      <c r="X15" s="60">
        <f t="shared" si="5"/>
        <v>0</v>
      </c>
      <c r="Y15" s="59">
        <f t="shared" si="5"/>
        <v>1069302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>
        <v>104610</v>
      </c>
      <c r="H16" s="60">
        <v>402370</v>
      </c>
      <c r="I16" s="60">
        <v>196734</v>
      </c>
      <c r="J16" s="59">
        <v>703714</v>
      </c>
      <c r="K16" s="59">
        <v>96844</v>
      </c>
      <c r="L16" s="60">
        <v>100000</v>
      </c>
      <c r="M16" s="60"/>
      <c r="N16" s="59">
        <v>196844</v>
      </c>
      <c r="O16" s="59"/>
      <c r="P16" s="60">
        <v>168744</v>
      </c>
      <c r="Q16" s="60"/>
      <c r="R16" s="59">
        <v>168744</v>
      </c>
      <c r="S16" s="59"/>
      <c r="T16" s="60"/>
      <c r="U16" s="60"/>
      <c r="V16" s="59"/>
      <c r="W16" s="59">
        <v>1069302</v>
      </c>
      <c r="X16" s="60"/>
      <c r="Y16" s="59">
        <v>1069302</v>
      </c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1791221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1791221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4458425</v>
      </c>
      <c r="D40" s="344">
        <f t="shared" si="9"/>
        <v>0</v>
      </c>
      <c r="E40" s="343">
        <f t="shared" si="9"/>
        <v>75000</v>
      </c>
      <c r="F40" s="345">
        <f t="shared" si="9"/>
        <v>2090000</v>
      </c>
      <c r="G40" s="345">
        <f t="shared" si="9"/>
        <v>26767</v>
      </c>
      <c r="H40" s="343">
        <f t="shared" si="9"/>
        <v>1938</v>
      </c>
      <c r="I40" s="343">
        <f t="shared" si="9"/>
        <v>6015</v>
      </c>
      <c r="J40" s="345">
        <f t="shared" si="9"/>
        <v>34720</v>
      </c>
      <c r="K40" s="345">
        <f t="shared" si="9"/>
        <v>9000</v>
      </c>
      <c r="L40" s="343">
        <f t="shared" si="9"/>
        <v>16530</v>
      </c>
      <c r="M40" s="343">
        <f t="shared" si="9"/>
        <v>1877</v>
      </c>
      <c r="N40" s="345">
        <f t="shared" si="9"/>
        <v>27407</v>
      </c>
      <c r="O40" s="345">
        <f t="shared" si="9"/>
        <v>117090</v>
      </c>
      <c r="P40" s="343">
        <f t="shared" si="9"/>
        <v>29210</v>
      </c>
      <c r="Q40" s="343">
        <f t="shared" si="9"/>
        <v>59628</v>
      </c>
      <c r="R40" s="345">
        <f t="shared" si="9"/>
        <v>205928</v>
      </c>
      <c r="S40" s="345">
        <f t="shared" si="9"/>
        <v>0</v>
      </c>
      <c r="T40" s="343">
        <f t="shared" si="9"/>
        <v>24544</v>
      </c>
      <c r="U40" s="343">
        <f t="shared" si="9"/>
        <v>116291</v>
      </c>
      <c r="V40" s="345">
        <f t="shared" si="9"/>
        <v>140835</v>
      </c>
      <c r="W40" s="345">
        <f t="shared" si="9"/>
        <v>408890</v>
      </c>
      <c r="X40" s="343">
        <f t="shared" si="9"/>
        <v>2090000</v>
      </c>
      <c r="Y40" s="345">
        <f t="shared" si="9"/>
        <v>-1681110</v>
      </c>
      <c r="Z40" s="336">
        <f>+IF(X40&lt;&gt;0,+(Y40/X40)*100,0)</f>
        <v>-80.43588516746412</v>
      </c>
      <c r="AA40" s="350">
        <f>SUM(AA41:AA49)</f>
        <v>2090000</v>
      </c>
    </row>
    <row r="41" spans="1:27" ht="13.5">
      <c r="A41" s="361" t="s">
        <v>247</v>
      </c>
      <c r="B41" s="142"/>
      <c r="C41" s="362">
        <v>844576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1411291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89077</v>
      </c>
      <c r="D43" s="369"/>
      <c r="E43" s="305">
        <v>75000</v>
      </c>
      <c r="F43" s="370">
        <v>110000</v>
      </c>
      <c r="G43" s="370">
        <v>114</v>
      </c>
      <c r="H43" s="305">
        <v>1224</v>
      </c>
      <c r="I43" s="305"/>
      <c r="J43" s="370">
        <v>1338</v>
      </c>
      <c r="K43" s="370">
        <v>9000</v>
      </c>
      <c r="L43" s="305"/>
      <c r="M43" s="305">
        <v>1877</v>
      </c>
      <c r="N43" s="370">
        <v>10877</v>
      </c>
      <c r="O43" s="370"/>
      <c r="P43" s="305"/>
      <c r="Q43" s="305">
        <v>5614</v>
      </c>
      <c r="R43" s="370">
        <v>5614</v>
      </c>
      <c r="S43" s="370"/>
      <c r="T43" s="305">
        <v>8341</v>
      </c>
      <c r="U43" s="305">
        <v>33038</v>
      </c>
      <c r="V43" s="370">
        <v>41379</v>
      </c>
      <c r="W43" s="370">
        <v>59208</v>
      </c>
      <c r="X43" s="305">
        <v>110000</v>
      </c>
      <c r="Y43" s="370">
        <v>-50792</v>
      </c>
      <c r="Z43" s="371">
        <v>-46.17</v>
      </c>
      <c r="AA43" s="303">
        <v>110000</v>
      </c>
    </row>
    <row r="44" spans="1:27" ht="13.5">
      <c r="A44" s="361" t="s">
        <v>250</v>
      </c>
      <c r="B44" s="136"/>
      <c r="C44" s="60">
        <v>289247</v>
      </c>
      <c r="D44" s="368"/>
      <c r="E44" s="54"/>
      <c r="F44" s="53">
        <v>375000</v>
      </c>
      <c r="G44" s="53">
        <v>26653</v>
      </c>
      <c r="H44" s="54">
        <v>714</v>
      </c>
      <c r="I44" s="54">
        <v>6015</v>
      </c>
      <c r="J44" s="53">
        <v>33382</v>
      </c>
      <c r="K44" s="53"/>
      <c r="L44" s="54">
        <v>16530</v>
      </c>
      <c r="M44" s="54"/>
      <c r="N44" s="53">
        <v>16530</v>
      </c>
      <c r="O44" s="53">
        <v>109871</v>
      </c>
      <c r="P44" s="54">
        <v>13220</v>
      </c>
      <c r="Q44" s="54">
        <v>54014</v>
      </c>
      <c r="R44" s="53">
        <v>177105</v>
      </c>
      <c r="S44" s="53"/>
      <c r="T44" s="54">
        <v>16203</v>
      </c>
      <c r="U44" s="54">
        <v>83253</v>
      </c>
      <c r="V44" s="53">
        <v>99456</v>
      </c>
      <c r="W44" s="53">
        <v>326473</v>
      </c>
      <c r="X44" s="54">
        <v>375000</v>
      </c>
      <c r="Y44" s="53">
        <v>-48527</v>
      </c>
      <c r="Z44" s="94">
        <v>-12.94</v>
      </c>
      <c r="AA44" s="95">
        <v>375000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>
        <v>1605000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1605000</v>
      </c>
      <c r="Y47" s="53">
        <v>-1605000</v>
      </c>
      <c r="Z47" s="94">
        <v>-100</v>
      </c>
      <c r="AA47" s="95">
        <v>1605000</v>
      </c>
    </row>
    <row r="48" spans="1:27" ht="13.5">
      <c r="A48" s="361" t="s">
        <v>254</v>
      </c>
      <c r="B48" s="136"/>
      <c r="C48" s="60">
        <v>1824234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>
        <v>7219</v>
      </c>
      <c r="P49" s="54">
        <v>15990</v>
      </c>
      <c r="Q49" s="54"/>
      <c r="R49" s="53">
        <v>23209</v>
      </c>
      <c r="S49" s="53"/>
      <c r="T49" s="54"/>
      <c r="U49" s="54"/>
      <c r="V49" s="53"/>
      <c r="W49" s="53">
        <v>23209</v>
      </c>
      <c r="X49" s="54"/>
      <c r="Y49" s="53">
        <v>23209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200000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>
        <v>200000</v>
      </c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17620053</v>
      </c>
      <c r="D60" s="346">
        <f t="shared" si="14"/>
        <v>0</v>
      </c>
      <c r="E60" s="219">
        <f t="shared" si="14"/>
        <v>17950700</v>
      </c>
      <c r="F60" s="264">
        <f t="shared" si="14"/>
        <v>19289700</v>
      </c>
      <c r="G60" s="264">
        <f t="shared" si="14"/>
        <v>131377</v>
      </c>
      <c r="H60" s="219">
        <f t="shared" si="14"/>
        <v>1260717</v>
      </c>
      <c r="I60" s="219">
        <f t="shared" si="14"/>
        <v>792749</v>
      </c>
      <c r="J60" s="264">
        <f t="shared" si="14"/>
        <v>2184843</v>
      </c>
      <c r="K60" s="264">
        <f t="shared" si="14"/>
        <v>1071267</v>
      </c>
      <c r="L60" s="219">
        <f t="shared" si="14"/>
        <v>918965</v>
      </c>
      <c r="M60" s="219">
        <f t="shared" si="14"/>
        <v>1877</v>
      </c>
      <c r="N60" s="264">
        <f t="shared" si="14"/>
        <v>1992109</v>
      </c>
      <c r="O60" s="264">
        <f t="shared" si="14"/>
        <v>289193</v>
      </c>
      <c r="P60" s="219">
        <f t="shared" si="14"/>
        <v>1199917</v>
      </c>
      <c r="Q60" s="219">
        <f t="shared" si="14"/>
        <v>623186</v>
      </c>
      <c r="R60" s="264">
        <f t="shared" si="14"/>
        <v>2112296</v>
      </c>
      <c r="S60" s="264">
        <f t="shared" si="14"/>
        <v>1784158</v>
      </c>
      <c r="T60" s="219">
        <f t="shared" si="14"/>
        <v>1302404</v>
      </c>
      <c r="U60" s="219">
        <f t="shared" si="14"/>
        <v>1356471</v>
      </c>
      <c r="V60" s="264">
        <f t="shared" si="14"/>
        <v>4443033</v>
      </c>
      <c r="W60" s="264">
        <f t="shared" si="14"/>
        <v>10732281</v>
      </c>
      <c r="X60" s="219">
        <f t="shared" si="14"/>
        <v>19289700</v>
      </c>
      <c r="Y60" s="264">
        <f t="shared" si="14"/>
        <v>-8557419</v>
      </c>
      <c r="Z60" s="337">
        <f>+IF(X60&lt;&gt;0,+(Y60/X60)*100,0)</f>
        <v>-44.362633944540356</v>
      </c>
      <c r="AA60" s="232">
        <f>+AA57+AA54+AA51+AA40+AA37+AA34+AA22+AA5</f>
        <v>19289700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1411291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>
        <v>1411291</v>
      </c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2014-08-06T09:36:12Z</dcterms:created>
  <dcterms:modified xsi:type="dcterms:W3CDTF">2014-08-06T09:36:16Z</dcterms:modified>
  <cp:category/>
  <cp:version/>
  <cp:contentType/>
  <cp:contentStatus/>
</cp:coreProperties>
</file>