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<sst xmlns="http://schemas.openxmlformats.org/spreadsheetml/2006/main" count="855" uniqueCount="302">
  <si>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Gariep(EC144)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</si>
  <si>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</si>
  <si>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</si>
  <si>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</si>
  <si>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</si>
  <si>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</si>
  <si>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</si>
  <si>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</si>
  <si>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</si>
  <si>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</si>
  <si>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</si>
  <si>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</si>
  <si>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</si>
  <si>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</si>
  <si>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</si>
  <si>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</si>
  <si>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</si>
  <si>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</si>
  <si>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</si>
  <si>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</si>
  <si>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</si>
  <si>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</si>
  <si>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</si>
  <si>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</si>
  <si>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</si>
  <si>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</si>
  <si>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</si>
  <si>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</si>
  <si>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</si>
  <si>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</si>
  <si>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</si>
  <si>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</si>
  <si>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</si>
  <si>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</si>
  <si>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</si>
  <si>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</si>
  <si>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</si>
  <si>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</si>
  <si>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</si>
  <si>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</si>
  <si>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</si>
  <si>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</si>
  <si>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</si>
  <si>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</si>
  <si>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</si>
  <si>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</si>
  <si>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</si>
  <si>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</si>
  <si>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</si>
  <si>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</si>
  <si>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</si>
  <si>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</si>
  <si>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</si>
  <si>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</si>
  <si>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</si>
  <si>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</si>
  <si>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</si>
  <si>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</si>
  <si>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</si>
  <si>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</si>
  <si>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</si>
  <si>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</si>
  <si>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</si>
  <si>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</si>
  <si>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</si>
  <si>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</si>
  <si>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</si>
  <si>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</si>
  <si>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</si>
  <si>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</si>
  <si>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Gariep(EC144)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</si>
  <si>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</si>
  <si>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</si>
  <si>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</si>
  <si>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</si>
  <si>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</si>
  <si>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</si>
  <si>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</si>
  <si>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</si>
  <si>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</si>
  <si>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</si>
  <si>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</si>
  <si>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</si>
  <si>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</si>
  <si>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</si>
  <si>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</si>
  <si>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</si>
  <si>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</si>
  <si>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</si>
  <si>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</si>
  <si>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</si>
  <si>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</si>
  <si>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</si>
  <si>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</si>
  <si>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</si>
  <si>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</si>
  <si>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</si>
  <si>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</si>
  <si>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</si>
  <si>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</si>
  <si>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Gariep(EC144)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</si>
  <si>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</si>
  <si>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</si>
  <si>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</si>
  <si>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</si>
  <si>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</si>
  <si>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</si>
  <si>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</si>
  <si>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</si>
  <si>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</si>
  <si>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</si>
  <si>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</si>
  <si>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</si>
  <si>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</si>
  <si>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</si>
  <si>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</si>
  <si>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</si>
  <si>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</si>
  <si>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</si>
  <si>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</si>
  <si>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</si>
  <si>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</si>
  <si>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</si>
  <si>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</si>
  <si>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</si>
  <si>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</si>
  <si>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</si>
  <si>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</si>
  <si>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</si>
  <si>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Gariep(EC144)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</si>
  <si>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</si>
  <si>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</si>
  <si>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</si>
  <si>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</si>
  <si>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</si>
  <si>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</si>
  <si>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</si>
  <si>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</si>
  <si>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</si>
  <si>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</si>
  <si>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Gariep(EC144)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</si>
  <si>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</si>
  <si>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</si>
  <si>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</si>
  <si>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</si>
  <si>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</si>
  <si>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</si>
  <si>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</si>
  <si>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</si>
  <si>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</si>
  <si>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</si>
  <si>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</si>
  <si>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</si>
  <si>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</si>
  <si>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</si>
  <si>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</si>
  <si>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</si>
  <si>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</si>
  <si>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</si>
  <si>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</si>
  <si>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</si>
  <si>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</si>
  <si>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</si>
  <si>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</si>
  <si>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</si>
  <si>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</si>
  <si>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</si>
  <si>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</si>
  <si>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</si>
  <si>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</si>
  <si>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</si>
  <si>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</si>
  <si>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</si>
  <si>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</si>
  <si>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Gariep(EC144)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</si>
  <si>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</si>
  <si>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</si>
  <si>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</si>
  <si>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</si>
  <si>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</si>
  <si>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</si>
  <si>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</si>
  <si>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</si>
  <si>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</si>
  <si>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</si>
  <si>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</si>
  <si>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</si>
  <si>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</si>
  <si>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</si>
  <si>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</si>
  <si>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</si>
  <si>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</si>
  <si>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</si>
  <si>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</si>
  <si>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</si>
  <si>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</si>
  <si>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</si>
  <si>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</si>
  <si>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</si>
  <si>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</si>
  <si>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</si>
  <si>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Gariep(EC144)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</si>
  <si>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</si>
  <si>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</si>
  <si>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</si>
  <si>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</si>
  <si>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</si>
  <si>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</si>
  <si>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</si>
  <si>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</si>
  <si>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</si>
  <si>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</si>
  <si>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</si>
  <si>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</si>
  <si>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</si>
  <si>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</si>
  <si>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</si>
  <si>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</si>
  <si>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</si>
  <si>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</si>
  <si>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</si>
  <si>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</si>
  <si>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</si>
  <si>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</si>
  <si>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</si>
  <si>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</si>
  <si>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Gariep(EC144)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</si>
  <si>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</si>
  <si>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</si>
  <si>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</si>
  <si>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</si>
  <si>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</si>
  <si>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</si>
  <si>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</si>
  <si>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</si>
  <si>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</si>
  <si>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</si>
  <si>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</si>
  <si>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</si>
  <si>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</si>
  <si>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</si>
  <si>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</si>
  <si>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</si>
  <si>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</si>
  <si>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</si>
  <si>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</si>
  <si>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</si>
  <si>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</si>
  <si>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</si>
  <si>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</si>
  <si>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</si>
  <si>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</si>
  <si>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</si>
  <si>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</si>
  <si>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</si>
  <si>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</si>
  <si>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</si>
  <si>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</si>
  <si>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</si>
  <si>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</si>
  <si>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</si>
  <si>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</si>
  <si>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Gariep(EC144)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</si>
  <si>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</si>
  <si>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</si>
  <si>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Gariep(EC144)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</si>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</sst>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2235561</v>
      </c>
      <c r="C5" s="19">
        <v>0</v>
      </c>
      <c r="D5" s="59">
        <v>7995075</v>
      </c>
      <c r="E5" s="60">
        <v>9024684</v>
      </c>
      <c r="F5" s="60">
        <v>1959656</v>
      </c>
      <c r="G5" s="60">
        <v>560349</v>
      </c>
      <c r="H5" s="60">
        <v>532125</v>
      </c>
      <c r="I5" s="60">
        <v>3052130</v>
      </c>
      <c r="J5" s="60">
        <v>524423</v>
      </c>
      <c r="K5" s="60">
        <v>529747</v>
      </c>
      <c r="L5" s="60">
        <v>547105</v>
      </c>
      <c r="M5" s="60">
        <v>1601275</v>
      </c>
      <c r="N5" s="60">
        <v>544628</v>
      </c>
      <c r="O5" s="60">
        <v>657583</v>
      </c>
      <c r="P5" s="60">
        <v>58016</v>
      </c>
      <c r="Q5" s="60">
        <v>1260227</v>
      </c>
      <c r="R5" s="60">
        <v>0</v>
      </c>
      <c r="S5" s="60">
        <v>0</v>
      </c>
      <c r="T5" s="60">
        <v>863443</v>
      </c>
      <c r="U5" s="60">
        <v>863443</v>
      </c>
      <c r="V5" s="60">
        <v>6777075</v>
      </c>
      <c r="W5" s="60">
        <v>9024684</v>
      </c>
      <c r="X5" s="60">
        <v>-2247609</v>
      </c>
      <c r="Y5" s="61">
        <v>-24.91</v>
      </c>
      <c r="Z5" s="62">
        <v>9024684</v>
      </c>
    </row>
    <row r="6" spans="1:26" ht="13.5">
      <c r="A6" s="58" t="s">
        <v>32</v>
      </c>
      <c r="B6" s="19">
        <v>159788</v>
      </c>
      <c r="C6" s="19">
        <v>0</v>
      </c>
      <c r="D6" s="59">
        <v>46272435</v>
      </c>
      <c r="E6" s="60">
        <v>27440089</v>
      </c>
      <c r="F6" s="60">
        <v>2649677</v>
      </c>
      <c r="G6" s="60">
        <v>2243370</v>
      </c>
      <c r="H6" s="60">
        <v>2255213</v>
      </c>
      <c r="I6" s="60">
        <v>7148260</v>
      </c>
      <c r="J6" s="60">
        <v>3011349</v>
      </c>
      <c r="K6" s="60">
        <v>3696903</v>
      </c>
      <c r="L6" s="60">
        <v>2008841</v>
      </c>
      <c r="M6" s="60">
        <v>8717093</v>
      </c>
      <c r="N6" s="60">
        <v>2162850</v>
      </c>
      <c r="O6" s="60">
        <v>4127798</v>
      </c>
      <c r="P6" s="60">
        <v>4127798</v>
      </c>
      <c r="Q6" s="60">
        <v>10418446</v>
      </c>
      <c r="R6" s="60">
        <v>2763722</v>
      </c>
      <c r="S6" s="60">
        <v>4596199</v>
      </c>
      <c r="T6" s="60">
        <v>1901655</v>
      </c>
      <c r="U6" s="60">
        <v>9261576</v>
      </c>
      <c r="V6" s="60">
        <v>35545375</v>
      </c>
      <c r="W6" s="60">
        <v>27440089</v>
      </c>
      <c r="X6" s="60">
        <v>8105286</v>
      </c>
      <c r="Y6" s="61">
        <v>29.54</v>
      </c>
      <c r="Z6" s="62">
        <v>27440089</v>
      </c>
    </row>
    <row r="7" spans="1:26" ht="13.5">
      <c r="A7" s="58" t="s">
        <v>33</v>
      </c>
      <c r="B7" s="19">
        <v>1558987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5</v>
      </c>
      <c r="I7" s="60">
        <v>5</v>
      </c>
      <c r="J7" s="60">
        <v>6859</v>
      </c>
      <c r="K7" s="60">
        <v>1007</v>
      </c>
      <c r="L7" s="60">
        <v>828</v>
      </c>
      <c r="M7" s="60">
        <v>8694</v>
      </c>
      <c r="N7" s="60">
        <v>633927</v>
      </c>
      <c r="O7" s="60">
        <v>3</v>
      </c>
      <c r="P7" s="60">
        <v>819</v>
      </c>
      <c r="Q7" s="60">
        <v>634749</v>
      </c>
      <c r="R7" s="60">
        <v>1518</v>
      </c>
      <c r="S7" s="60">
        <v>1372</v>
      </c>
      <c r="T7" s="60">
        <v>1633</v>
      </c>
      <c r="U7" s="60">
        <v>4523</v>
      </c>
      <c r="V7" s="60">
        <v>647971</v>
      </c>
      <c r="W7" s="60">
        <v>0</v>
      </c>
      <c r="X7" s="60">
        <v>647971</v>
      </c>
      <c r="Y7" s="61">
        <v>0</v>
      </c>
      <c r="Z7" s="62">
        <v>0</v>
      </c>
    </row>
    <row r="8" spans="1:26" ht="13.5">
      <c r="A8" s="58" t="s">
        <v>34</v>
      </c>
      <c r="B8" s="19">
        <v>67714820</v>
      </c>
      <c r="C8" s="19">
        <v>0</v>
      </c>
      <c r="D8" s="59">
        <v>34912000</v>
      </c>
      <c r="E8" s="60">
        <v>31392086</v>
      </c>
      <c r="F8" s="60">
        <v>10555003</v>
      </c>
      <c r="G8" s="60">
        <v>1290000</v>
      </c>
      <c r="H8" s="60">
        <v>0</v>
      </c>
      <c r="I8" s="60">
        <v>11845003</v>
      </c>
      <c r="J8" s="60">
        <v>0</v>
      </c>
      <c r="K8" s="60">
        <v>0</v>
      </c>
      <c r="L8" s="60">
        <v>890000</v>
      </c>
      <c r="M8" s="60">
        <v>890000</v>
      </c>
      <c r="N8" s="60">
        <v>300000</v>
      </c>
      <c r="O8" s="60">
        <v>0</v>
      </c>
      <c r="P8" s="60">
        <v>0</v>
      </c>
      <c r="Q8" s="60">
        <v>300000</v>
      </c>
      <c r="R8" s="60">
        <v>0</v>
      </c>
      <c r="S8" s="60">
        <v>0</v>
      </c>
      <c r="T8" s="60">
        <v>0</v>
      </c>
      <c r="U8" s="60">
        <v>0</v>
      </c>
      <c r="V8" s="60">
        <v>13035003</v>
      </c>
      <c r="W8" s="60">
        <v>31392086</v>
      </c>
      <c r="X8" s="60">
        <v>-18357083</v>
      </c>
      <c r="Y8" s="61">
        <v>-58.48</v>
      </c>
      <c r="Z8" s="62">
        <v>31392086</v>
      </c>
    </row>
    <row r="9" spans="1:26" ht="13.5">
      <c r="A9" s="58" t="s">
        <v>35</v>
      </c>
      <c r="B9" s="19">
        <v>2244168</v>
      </c>
      <c r="C9" s="19">
        <v>0</v>
      </c>
      <c r="D9" s="59">
        <v>8636547</v>
      </c>
      <c r="E9" s="60">
        <v>11574781</v>
      </c>
      <c r="F9" s="60">
        <v>692755</v>
      </c>
      <c r="G9" s="60">
        <v>692370</v>
      </c>
      <c r="H9" s="60">
        <v>1597441</v>
      </c>
      <c r="I9" s="60">
        <v>2982566</v>
      </c>
      <c r="J9" s="60">
        <v>3179985</v>
      </c>
      <c r="K9" s="60">
        <v>735476</v>
      </c>
      <c r="L9" s="60">
        <v>154816</v>
      </c>
      <c r="M9" s="60">
        <v>4070277</v>
      </c>
      <c r="N9" s="60">
        <v>200347</v>
      </c>
      <c r="O9" s="60">
        <v>864764</v>
      </c>
      <c r="P9" s="60">
        <v>766171</v>
      </c>
      <c r="Q9" s="60">
        <v>1831282</v>
      </c>
      <c r="R9" s="60">
        <v>201637</v>
      </c>
      <c r="S9" s="60">
        <v>142402</v>
      </c>
      <c r="T9" s="60">
        <v>2913671</v>
      </c>
      <c r="U9" s="60">
        <v>3257710</v>
      </c>
      <c r="V9" s="60">
        <v>12141835</v>
      </c>
      <c r="W9" s="60">
        <v>11574781</v>
      </c>
      <c r="X9" s="60">
        <v>567054</v>
      </c>
      <c r="Y9" s="61">
        <v>4.9</v>
      </c>
      <c r="Z9" s="62">
        <v>11574781</v>
      </c>
    </row>
    <row r="10" spans="1:26" ht="25.5">
      <c r="A10" s="63" t="s">
        <v>277</v>
      </c>
      <c r="B10" s="64">
        <f>SUM(B5:B9)</f>
        <v>73913324</v>
      </c>
      <c r="C10" s="64">
        <f>SUM(C5:C9)</f>
        <v>0</v>
      </c>
      <c r="D10" s="65">
        <f aca="true" t="shared" si="0" ref="D10:Z10">SUM(D5:D9)</f>
        <v>97816057</v>
      </c>
      <c r="E10" s="66">
        <f t="shared" si="0"/>
        <v>79431640</v>
      </c>
      <c r="F10" s="66">
        <f t="shared" si="0"/>
        <v>15857091</v>
      </c>
      <c r="G10" s="66">
        <f t="shared" si="0"/>
        <v>4786089</v>
      </c>
      <c r="H10" s="66">
        <f t="shared" si="0"/>
        <v>4384784</v>
      </c>
      <c r="I10" s="66">
        <f t="shared" si="0"/>
        <v>25027964</v>
      </c>
      <c r="J10" s="66">
        <f t="shared" si="0"/>
        <v>6722616</v>
      </c>
      <c r="K10" s="66">
        <f t="shared" si="0"/>
        <v>4963133</v>
      </c>
      <c r="L10" s="66">
        <f t="shared" si="0"/>
        <v>3601590</v>
      </c>
      <c r="M10" s="66">
        <f t="shared" si="0"/>
        <v>15287339</v>
      </c>
      <c r="N10" s="66">
        <f t="shared" si="0"/>
        <v>3841752</v>
      </c>
      <c r="O10" s="66">
        <f t="shared" si="0"/>
        <v>5650148</v>
      </c>
      <c r="P10" s="66">
        <f t="shared" si="0"/>
        <v>4952804</v>
      </c>
      <c r="Q10" s="66">
        <f t="shared" si="0"/>
        <v>14444704</v>
      </c>
      <c r="R10" s="66">
        <f t="shared" si="0"/>
        <v>2966877</v>
      </c>
      <c r="S10" s="66">
        <f t="shared" si="0"/>
        <v>4739973</v>
      </c>
      <c r="T10" s="66">
        <f t="shared" si="0"/>
        <v>5680402</v>
      </c>
      <c r="U10" s="66">
        <f t="shared" si="0"/>
        <v>13387252</v>
      </c>
      <c r="V10" s="66">
        <f t="shared" si="0"/>
        <v>68147259</v>
      </c>
      <c r="W10" s="66">
        <f t="shared" si="0"/>
        <v>79431640</v>
      </c>
      <c r="X10" s="66">
        <f t="shared" si="0"/>
        <v>-11284381</v>
      </c>
      <c r="Y10" s="67">
        <f>+IF(W10&lt;&gt;0,(X10/W10)*100,0)</f>
        <v>-14.206405659004398</v>
      </c>
      <c r="Z10" s="68">
        <f t="shared" si="0"/>
        <v>79431640</v>
      </c>
    </row>
    <row r="11" spans="1:26" ht="13.5">
      <c r="A11" s="58" t="s">
        <v>37</v>
      </c>
      <c r="B11" s="19">
        <v>28441950</v>
      </c>
      <c r="C11" s="19">
        <v>0</v>
      </c>
      <c r="D11" s="59">
        <v>39046280</v>
      </c>
      <c r="E11" s="60">
        <v>31204184</v>
      </c>
      <c r="F11" s="60">
        <v>2582187</v>
      </c>
      <c r="G11" s="60">
        <v>2410920</v>
      </c>
      <c r="H11" s="60">
        <v>2498624</v>
      </c>
      <c r="I11" s="60">
        <v>7491731</v>
      </c>
      <c r="J11" s="60">
        <v>3367729</v>
      </c>
      <c r="K11" s="60">
        <v>2497313</v>
      </c>
      <c r="L11" s="60">
        <v>4113280</v>
      </c>
      <c r="M11" s="60">
        <v>9978322</v>
      </c>
      <c r="N11" s="60">
        <v>2580035</v>
      </c>
      <c r="O11" s="60">
        <v>3228490</v>
      </c>
      <c r="P11" s="60">
        <v>2397322</v>
      </c>
      <c r="Q11" s="60">
        <v>8205847</v>
      </c>
      <c r="R11" s="60">
        <v>2342955</v>
      </c>
      <c r="S11" s="60">
        <v>2592963</v>
      </c>
      <c r="T11" s="60">
        <v>2360580</v>
      </c>
      <c r="U11" s="60">
        <v>7296498</v>
      </c>
      <c r="V11" s="60">
        <v>32972398</v>
      </c>
      <c r="W11" s="60">
        <v>31204184</v>
      </c>
      <c r="X11" s="60">
        <v>1768214</v>
      </c>
      <c r="Y11" s="61">
        <v>5.67</v>
      </c>
      <c r="Z11" s="62">
        <v>31204184</v>
      </c>
    </row>
    <row r="12" spans="1:26" ht="13.5">
      <c r="A12" s="58" t="s">
        <v>38</v>
      </c>
      <c r="B12" s="19">
        <v>8113795</v>
      </c>
      <c r="C12" s="19">
        <v>0</v>
      </c>
      <c r="D12" s="59">
        <v>1548674</v>
      </c>
      <c r="E12" s="60">
        <v>2907558</v>
      </c>
      <c r="F12" s="60">
        <v>223602</v>
      </c>
      <c r="G12" s="60">
        <v>241380</v>
      </c>
      <c r="H12" s="60">
        <v>232881</v>
      </c>
      <c r="I12" s="60">
        <v>697863</v>
      </c>
      <c r="J12" s="60">
        <v>216262</v>
      </c>
      <c r="K12" s="60">
        <v>216262</v>
      </c>
      <c r="L12" s="60">
        <v>236165</v>
      </c>
      <c r="M12" s="60">
        <v>668689</v>
      </c>
      <c r="N12" s="60">
        <v>216230</v>
      </c>
      <c r="O12" s="60">
        <v>305646</v>
      </c>
      <c r="P12" s="60">
        <v>230214</v>
      </c>
      <c r="Q12" s="60">
        <v>752090</v>
      </c>
      <c r="R12" s="60">
        <v>480295</v>
      </c>
      <c r="S12" s="60">
        <v>295011</v>
      </c>
      <c r="T12" s="60">
        <v>238417</v>
      </c>
      <c r="U12" s="60">
        <v>1013723</v>
      </c>
      <c r="V12" s="60">
        <v>3132365</v>
      </c>
      <c r="W12" s="60">
        <v>2907558</v>
      </c>
      <c r="X12" s="60">
        <v>224807</v>
      </c>
      <c r="Y12" s="61">
        <v>7.73</v>
      </c>
      <c r="Z12" s="62">
        <v>2907558</v>
      </c>
    </row>
    <row r="13" spans="1:26" ht="13.5">
      <c r="A13" s="58" t="s">
        <v>278</v>
      </c>
      <c r="B13" s="19">
        <v>6091143</v>
      </c>
      <c r="C13" s="19">
        <v>0</v>
      </c>
      <c r="D13" s="59">
        <v>8094489</v>
      </c>
      <c r="E13" s="60">
        <v>8094490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8094490</v>
      </c>
      <c r="X13" s="60">
        <v>-8094490</v>
      </c>
      <c r="Y13" s="61">
        <v>-100</v>
      </c>
      <c r="Z13" s="62">
        <v>8094490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249604</v>
      </c>
      <c r="H14" s="60">
        <v>0</v>
      </c>
      <c r="I14" s="60">
        <v>249604</v>
      </c>
      <c r="J14" s="60">
        <v>255881</v>
      </c>
      <c r="K14" s="60">
        <v>250010</v>
      </c>
      <c r="L14" s="60">
        <v>313703</v>
      </c>
      <c r="M14" s="60">
        <v>819594</v>
      </c>
      <c r="N14" s="60">
        <v>0</v>
      </c>
      <c r="O14" s="60">
        <v>262234</v>
      </c>
      <c r="P14" s="60">
        <v>656266</v>
      </c>
      <c r="Q14" s="60">
        <v>918500</v>
      </c>
      <c r="R14" s="60">
        <v>0</v>
      </c>
      <c r="S14" s="60">
        <v>334406</v>
      </c>
      <c r="T14" s="60">
        <v>395618</v>
      </c>
      <c r="U14" s="60">
        <v>730024</v>
      </c>
      <c r="V14" s="60">
        <v>2717722</v>
      </c>
      <c r="W14" s="60">
        <v>0</v>
      </c>
      <c r="X14" s="60">
        <v>2717722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34807784</v>
      </c>
      <c r="E15" s="60">
        <v>41234506</v>
      </c>
      <c r="F15" s="60">
        <v>15633971</v>
      </c>
      <c r="G15" s="60">
        <v>3058950</v>
      </c>
      <c r="H15" s="60">
        <v>1934183</v>
      </c>
      <c r="I15" s="60">
        <v>20627104</v>
      </c>
      <c r="J15" s="60">
        <v>1663361</v>
      </c>
      <c r="K15" s="60">
        <v>1069176</v>
      </c>
      <c r="L15" s="60">
        <v>1275803</v>
      </c>
      <c r="M15" s="60">
        <v>4008340</v>
      </c>
      <c r="N15" s="60">
        <v>1413896</v>
      </c>
      <c r="O15" s="60">
        <v>1047142</v>
      </c>
      <c r="P15" s="60">
        <v>1345911</v>
      </c>
      <c r="Q15" s="60">
        <v>3806949</v>
      </c>
      <c r="R15" s="60">
        <v>156328</v>
      </c>
      <c r="S15" s="60">
        <v>420456</v>
      </c>
      <c r="T15" s="60">
        <v>2153323</v>
      </c>
      <c r="U15" s="60">
        <v>2730107</v>
      </c>
      <c r="V15" s="60">
        <v>31172500</v>
      </c>
      <c r="W15" s="60">
        <v>41234506</v>
      </c>
      <c r="X15" s="60">
        <v>-10062006</v>
      </c>
      <c r="Y15" s="61">
        <v>-24.4</v>
      </c>
      <c r="Z15" s="62">
        <v>41234506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20809</v>
      </c>
      <c r="G16" s="60">
        <v>60689</v>
      </c>
      <c r="H16" s="60">
        <v>39161</v>
      </c>
      <c r="I16" s="60">
        <v>120659</v>
      </c>
      <c r="J16" s="60">
        <v>16759</v>
      </c>
      <c r="K16" s="60">
        <v>27121</v>
      </c>
      <c r="L16" s="60">
        <v>67577</v>
      </c>
      <c r="M16" s="60">
        <v>111457</v>
      </c>
      <c r="N16" s="60">
        <v>3000</v>
      </c>
      <c r="O16" s="60">
        <v>3000</v>
      </c>
      <c r="P16" s="60">
        <v>13123</v>
      </c>
      <c r="Q16" s="60">
        <v>19123</v>
      </c>
      <c r="R16" s="60">
        <v>215030</v>
      </c>
      <c r="S16" s="60">
        <v>302666</v>
      </c>
      <c r="T16" s="60">
        <v>225102</v>
      </c>
      <c r="U16" s="60">
        <v>742798</v>
      </c>
      <c r="V16" s="60">
        <v>994037</v>
      </c>
      <c r="W16" s="60">
        <v>0</v>
      </c>
      <c r="X16" s="60">
        <v>994037</v>
      </c>
      <c r="Y16" s="61">
        <v>0</v>
      </c>
      <c r="Z16" s="62">
        <v>0</v>
      </c>
    </row>
    <row r="17" spans="1:26" ht="13.5">
      <c r="A17" s="58" t="s">
        <v>43</v>
      </c>
      <c r="B17" s="19">
        <v>36846423</v>
      </c>
      <c r="C17" s="19">
        <v>0</v>
      </c>
      <c r="D17" s="59">
        <v>71053319</v>
      </c>
      <c r="E17" s="60">
        <v>63639019</v>
      </c>
      <c r="F17" s="60">
        <v>3569882</v>
      </c>
      <c r="G17" s="60">
        <v>1383898</v>
      </c>
      <c r="H17" s="60">
        <v>2636483</v>
      </c>
      <c r="I17" s="60">
        <v>7590263</v>
      </c>
      <c r="J17" s="60">
        <v>2495588</v>
      </c>
      <c r="K17" s="60">
        <v>1395628</v>
      </c>
      <c r="L17" s="60">
        <v>1194828</v>
      </c>
      <c r="M17" s="60">
        <v>5086044</v>
      </c>
      <c r="N17" s="60">
        <v>2169354</v>
      </c>
      <c r="O17" s="60">
        <v>1077891</v>
      </c>
      <c r="P17" s="60">
        <v>2206226</v>
      </c>
      <c r="Q17" s="60">
        <v>5453471</v>
      </c>
      <c r="R17" s="60">
        <v>788913</v>
      </c>
      <c r="S17" s="60">
        <v>1378502</v>
      </c>
      <c r="T17" s="60">
        <v>1200173</v>
      </c>
      <c r="U17" s="60">
        <v>3367588</v>
      </c>
      <c r="V17" s="60">
        <v>21497366</v>
      </c>
      <c r="W17" s="60">
        <v>63639019</v>
      </c>
      <c r="X17" s="60">
        <v>-42141653</v>
      </c>
      <c r="Y17" s="61">
        <v>-66.22</v>
      </c>
      <c r="Z17" s="62">
        <v>63639019</v>
      </c>
    </row>
    <row r="18" spans="1:26" ht="13.5">
      <c r="A18" s="70" t="s">
        <v>44</v>
      </c>
      <c r="B18" s="71">
        <f>SUM(B11:B17)</f>
        <v>79493311</v>
      </c>
      <c r="C18" s="71">
        <f>SUM(C11:C17)</f>
        <v>0</v>
      </c>
      <c r="D18" s="72">
        <f aca="true" t="shared" si="1" ref="D18:Z18">SUM(D11:D17)</f>
        <v>154550546</v>
      </c>
      <c r="E18" s="73">
        <f t="shared" si="1"/>
        <v>147079757</v>
      </c>
      <c r="F18" s="73">
        <f t="shared" si="1"/>
        <v>22030451</v>
      </c>
      <c r="G18" s="73">
        <f t="shared" si="1"/>
        <v>7405441</v>
      </c>
      <c r="H18" s="73">
        <f t="shared" si="1"/>
        <v>7341332</v>
      </c>
      <c r="I18" s="73">
        <f t="shared" si="1"/>
        <v>36777224</v>
      </c>
      <c r="J18" s="73">
        <f t="shared" si="1"/>
        <v>8015580</v>
      </c>
      <c r="K18" s="73">
        <f t="shared" si="1"/>
        <v>5455510</v>
      </c>
      <c r="L18" s="73">
        <f t="shared" si="1"/>
        <v>7201356</v>
      </c>
      <c r="M18" s="73">
        <f t="shared" si="1"/>
        <v>20672446</v>
      </c>
      <c r="N18" s="73">
        <f t="shared" si="1"/>
        <v>6382515</v>
      </c>
      <c r="O18" s="73">
        <f t="shared" si="1"/>
        <v>5924403</v>
      </c>
      <c r="P18" s="73">
        <f t="shared" si="1"/>
        <v>6849062</v>
      </c>
      <c r="Q18" s="73">
        <f t="shared" si="1"/>
        <v>19155980</v>
      </c>
      <c r="R18" s="73">
        <f t="shared" si="1"/>
        <v>3983521</v>
      </c>
      <c r="S18" s="73">
        <f t="shared" si="1"/>
        <v>5324004</v>
      </c>
      <c r="T18" s="73">
        <f t="shared" si="1"/>
        <v>6573213</v>
      </c>
      <c r="U18" s="73">
        <f t="shared" si="1"/>
        <v>15880738</v>
      </c>
      <c r="V18" s="73">
        <f t="shared" si="1"/>
        <v>92486388</v>
      </c>
      <c r="W18" s="73">
        <f t="shared" si="1"/>
        <v>147079757</v>
      </c>
      <c r="X18" s="73">
        <f t="shared" si="1"/>
        <v>-54593369</v>
      </c>
      <c r="Y18" s="67">
        <f>+IF(W18&lt;&gt;0,(X18/W18)*100,0)</f>
        <v>-37.118207232284185</v>
      </c>
      <c r="Z18" s="74">
        <f t="shared" si="1"/>
        <v>147079757</v>
      </c>
    </row>
    <row r="19" spans="1:26" ht="13.5">
      <c r="A19" s="70" t="s">
        <v>45</v>
      </c>
      <c r="B19" s="75">
        <f>+B10-B18</f>
        <v>-5579987</v>
      </c>
      <c r="C19" s="75">
        <f>+C10-C18</f>
        <v>0</v>
      </c>
      <c r="D19" s="76">
        <f aca="true" t="shared" si="2" ref="D19:Z19">+D10-D18</f>
        <v>-56734489</v>
      </c>
      <c r="E19" s="77">
        <f t="shared" si="2"/>
        <v>-67648117</v>
      </c>
      <c r="F19" s="77">
        <f t="shared" si="2"/>
        <v>-6173360</v>
      </c>
      <c r="G19" s="77">
        <f t="shared" si="2"/>
        <v>-2619352</v>
      </c>
      <c r="H19" s="77">
        <f t="shared" si="2"/>
        <v>-2956548</v>
      </c>
      <c r="I19" s="77">
        <f t="shared" si="2"/>
        <v>-11749260</v>
      </c>
      <c r="J19" s="77">
        <f t="shared" si="2"/>
        <v>-1292964</v>
      </c>
      <c r="K19" s="77">
        <f t="shared" si="2"/>
        <v>-492377</v>
      </c>
      <c r="L19" s="77">
        <f t="shared" si="2"/>
        <v>-3599766</v>
      </c>
      <c r="M19" s="77">
        <f t="shared" si="2"/>
        <v>-5385107</v>
      </c>
      <c r="N19" s="77">
        <f t="shared" si="2"/>
        <v>-2540763</v>
      </c>
      <c r="O19" s="77">
        <f t="shared" si="2"/>
        <v>-274255</v>
      </c>
      <c r="P19" s="77">
        <f t="shared" si="2"/>
        <v>-1896258</v>
      </c>
      <c r="Q19" s="77">
        <f t="shared" si="2"/>
        <v>-4711276</v>
      </c>
      <c r="R19" s="77">
        <f t="shared" si="2"/>
        <v>-1016644</v>
      </c>
      <c r="S19" s="77">
        <f t="shared" si="2"/>
        <v>-584031</v>
      </c>
      <c r="T19" s="77">
        <f t="shared" si="2"/>
        <v>-892811</v>
      </c>
      <c r="U19" s="77">
        <f t="shared" si="2"/>
        <v>-2493486</v>
      </c>
      <c r="V19" s="77">
        <f t="shared" si="2"/>
        <v>-24339129</v>
      </c>
      <c r="W19" s="77">
        <f>IF(E10=E18,0,W10-W18)</f>
        <v>-67648117</v>
      </c>
      <c r="X19" s="77">
        <f t="shared" si="2"/>
        <v>43308988</v>
      </c>
      <c r="Y19" s="78">
        <f>+IF(W19&lt;&gt;0,(X19/W19)*100,0)</f>
        <v>-64.02098080571851</v>
      </c>
      <c r="Z19" s="79">
        <f t="shared" si="2"/>
        <v>-67648117</v>
      </c>
    </row>
    <row r="20" spans="1:26" ht="13.5">
      <c r="A20" s="58" t="s">
        <v>46</v>
      </c>
      <c r="B20" s="19">
        <v>34200545</v>
      </c>
      <c r="C20" s="19">
        <v>0</v>
      </c>
      <c r="D20" s="59">
        <v>19383000</v>
      </c>
      <c r="E20" s="60">
        <v>19383000</v>
      </c>
      <c r="F20" s="60">
        <v>3811000</v>
      </c>
      <c r="G20" s="60">
        <v>0</v>
      </c>
      <c r="H20" s="60">
        <v>0</v>
      </c>
      <c r="I20" s="60">
        <v>3811000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3811000</v>
      </c>
      <c r="W20" s="60">
        <v>19383000</v>
      </c>
      <c r="X20" s="60">
        <v>-15572000</v>
      </c>
      <c r="Y20" s="61">
        <v>-80.34</v>
      </c>
      <c r="Z20" s="62">
        <v>19383000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28620558</v>
      </c>
      <c r="C22" s="86">
        <f>SUM(C19:C21)</f>
        <v>0</v>
      </c>
      <c r="D22" s="87">
        <f aca="true" t="shared" si="3" ref="D22:Z22">SUM(D19:D21)</f>
        <v>-37351489</v>
      </c>
      <c r="E22" s="88">
        <f t="shared" si="3"/>
        <v>-48265117</v>
      </c>
      <c r="F22" s="88">
        <f t="shared" si="3"/>
        <v>-2362360</v>
      </c>
      <c r="G22" s="88">
        <f t="shared" si="3"/>
        <v>-2619352</v>
      </c>
      <c r="H22" s="88">
        <f t="shared" si="3"/>
        <v>-2956548</v>
      </c>
      <c r="I22" s="88">
        <f t="shared" si="3"/>
        <v>-7938260</v>
      </c>
      <c r="J22" s="88">
        <f t="shared" si="3"/>
        <v>-1292964</v>
      </c>
      <c r="K22" s="88">
        <f t="shared" si="3"/>
        <v>-492377</v>
      </c>
      <c r="L22" s="88">
        <f t="shared" si="3"/>
        <v>-3599766</v>
      </c>
      <c r="M22" s="88">
        <f t="shared" si="3"/>
        <v>-5385107</v>
      </c>
      <c r="N22" s="88">
        <f t="shared" si="3"/>
        <v>-2540763</v>
      </c>
      <c r="O22" s="88">
        <f t="shared" si="3"/>
        <v>-274255</v>
      </c>
      <c r="P22" s="88">
        <f t="shared" si="3"/>
        <v>-1896258</v>
      </c>
      <c r="Q22" s="88">
        <f t="shared" si="3"/>
        <v>-4711276</v>
      </c>
      <c r="R22" s="88">
        <f t="shared" si="3"/>
        <v>-1016644</v>
      </c>
      <c r="S22" s="88">
        <f t="shared" si="3"/>
        <v>-584031</v>
      </c>
      <c r="T22" s="88">
        <f t="shared" si="3"/>
        <v>-892811</v>
      </c>
      <c r="U22" s="88">
        <f t="shared" si="3"/>
        <v>-2493486</v>
      </c>
      <c r="V22" s="88">
        <f t="shared" si="3"/>
        <v>-20528129</v>
      </c>
      <c r="W22" s="88">
        <f t="shared" si="3"/>
        <v>-48265117</v>
      </c>
      <c r="X22" s="88">
        <f t="shared" si="3"/>
        <v>27736988</v>
      </c>
      <c r="Y22" s="89">
        <f>+IF(W22&lt;&gt;0,(X22/W22)*100,0)</f>
        <v>-57.4679804464164</v>
      </c>
      <c r="Z22" s="90">
        <f t="shared" si="3"/>
        <v>-48265117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28620558</v>
      </c>
      <c r="C24" s="75">
        <f>SUM(C22:C23)</f>
        <v>0</v>
      </c>
      <c r="D24" s="76">
        <f aca="true" t="shared" si="4" ref="D24:Z24">SUM(D22:D23)</f>
        <v>-37351489</v>
      </c>
      <c r="E24" s="77">
        <f t="shared" si="4"/>
        <v>-48265117</v>
      </c>
      <c r="F24" s="77">
        <f t="shared" si="4"/>
        <v>-2362360</v>
      </c>
      <c r="G24" s="77">
        <f t="shared" si="4"/>
        <v>-2619352</v>
      </c>
      <c r="H24" s="77">
        <f t="shared" si="4"/>
        <v>-2956548</v>
      </c>
      <c r="I24" s="77">
        <f t="shared" si="4"/>
        <v>-7938260</v>
      </c>
      <c r="J24" s="77">
        <f t="shared" si="4"/>
        <v>-1292964</v>
      </c>
      <c r="K24" s="77">
        <f t="shared" si="4"/>
        <v>-492377</v>
      </c>
      <c r="L24" s="77">
        <f t="shared" si="4"/>
        <v>-3599766</v>
      </c>
      <c r="M24" s="77">
        <f t="shared" si="4"/>
        <v>-5385107</v>
      </c>
      <c r="N24" s="77">
        <f t="shared" si="4"/>
        <v>-2540763</v>
      </c>
      <c r="O24" s="77">
        <f t="shared" si="4"/>
        <v>-274255</v>
      </c>
      <c r="P24" s="77">
        <f t="shared" si="4"/>
        <v>-1896258</v>
      </c>
      <c r="Q24" s="77">
        <f t="shared" si="4"/>
        <v>-4711276</v>
      </c>
      <c r="R24" s="77">
        <f t="shared" si="4"/>
        <v>-1016644</v>
      </c>
      <c r="S24" s="77">
        <f t="shared" si="4"/>
        <v>-584031</v>
      </c>
      <c r="T24" s="77">
        <f t="shared" si="4"/>
        <v>-892811</v>
      </c>
      <c r="U24" s="77">
        <f t="shared" si="4"/>
        <v>-2493486</v>
      </c>
      <c r="V24" s="77">
        <f t="shared" si="4"/>
        <v>-20528129</v>
      </c>
      <c r="W24" s="77">
        <f t="shared" si="4"/>
        <v>-48265117</v>
      </c>
      <c r="X24" s="77">
        <f t="shared" si="4"/>
        <v>27736988</v>
      </c>
      <c r="Y24" s="78">
        <f>+IF(W24&lt;&gt;0,(X24/W24)*100,0)</f>
        <v>-57.4679804464164</v>
      </c>
      <c r="Z24" s="79">
        <f t="shared" si="4"/>
        <v>-48265117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155239107</v>
      </c>
      <c r="C27" s="22">
        <v>0</v>
      </c>
      <c r="D27" s="99">
        <v>18300000</v>
      </c>
      <c r="E27" s="100">
        <v>19383000</v>
      </c>
      <c r="F27" s="100">
        <v>1897875</v>
      </c>
      <c r="G27" s="100">
        <v>1227756</v>
      </c>
      <c r="H27" s="100">
        <v>1283070</v>
      </c>
      <c r="I27" s="100">
        <v>4408701</v>
      </c>
      <c r="J27" s="100">
        <v>1013133</v>
      </c>
      <c r="K27" s="100">
        <v>171135</v>
      </c>
      <c r="L27" s="100">
        <v>1532173</v>
      </c>
      <c r="M27" s="100">
        <v>2716441</v>
      </c>
      <c r="N27" s="100">
        <v>0</v>
      </c>
      <c r="O27" s="100">
        <v>1036487</v>
      </c>
      <c r="P27" s="100">
        <v>283803</v>
      </c>
      <c r="Q27" s="100">
        <v>1320290</v>
      </c>
      <c r="R27" s="100">
        <v>2329023</v>
      </c>
      <c r="S27" s="100">
        <v>1266998</v>
      </c>
      <c r="T27" s="100">
        <v>1299987</v>
      </c>
      <c r="U27" s="100">
        <v>4896008</v>
      </c>
      <c r="V27" s="100">
        <v>13341440</v>
      </c>
      <c r="W27" s="100">
        <v>19383000</v>
      </c>
      <c r="X27" s="100">
        <v>-6041560</v>
      </c>
      <c r="Y27" s="101">
        <v>-31.17</v>
      </c>
      <c r="Z27" s="102">
        <v>19383000</v>
      </c>
    </row>
    <row r="28" spans="1:26" ht="13.5">
      <c r="A28" s="103" t="s">
        <v>46</v>
      </c>
      <c r="B28" s="19">
        <v>15390412</v>
      </c>
      <c r="C28" s="19">
        <v>0</v>
      </c>
      <c r="D28" s="59">
        <v>18300000</v>
      </c>
      <c r="E28" s="60">
        <v>11434000</v>
      </c>
      <c r="F28" s="60">
        <v>1897875</v>
      </c>
      <c r="G28" s="60">
        <v>1227756</v>
      </c>
      <c r="H28" s="60">
        <v>1283070</v>
      </c>
      <c r="I28" s="60">
        <v>4408701</v>
      </c>
      <c r="J28" s="60">
        <v>1013133</v>
      </c>
      <c r="K28" s="60">
        <v>171135</v>
      </c>
      <c r="L28" s="60">
        <v>1532173</v>
      </c>
      <c r="M28" s="60">
        <v>2716441</v>
      </c>
      <c r="N28" s="60">
        <v>0</v>
      </c>
      <c r="O28" s="60">
        <v>1036487</v>
      </c>
      <c r="P28" s="60">
        <v>283803</v>
      </c>
      <c r="Q28" s="60">
        <v>1320290</v>
      </c>
      <c r="R28" s="60">
        <v>2329023</v>
      </c>
      <c r="S28" s="60">
        <v>1266998</v>
      </c>
      <c r="T28" s="60">
        <v>1299987</v>
      </c>
      <c r="U28" s="60">
        <v>4896008</v>
      </c>
      <c r="V28" s="60">
        <v>13341440</v>
      </c>
      <c r="W28" s="60">
        <v>11434000</v>
      </c>
      <c r="X28" s="60">
        <v>1907440</v>
      </c>
      <c r="Y28" s="61">
        <v>16.68</v>
      </c>
      <c r="Z28" s="62">
        <v>11434000</v>
      </c>
    </row>
    <row r="29" spans="1:26" ht="13.5">
      <c r="A29" s="58" t="s">
        <v>282</v>
      </c>
      <c r="B29" s="19">
        <v>139848695</v>
      </c>
      <c r="C29" s="19">
        <v>0</v>
      </c>
      <c r="D29" s="59">
        <v>0</v>
      </c>
      <c r="E29" s="60">
        <v>7949000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7949000</v>
      </c>
      <c r="X29" s="60">
        <v>-7949000</v>
      </c>
      <c r="Y29" s="61">
        <v>-100</v>
      </c>
      <c r="Z29" s="62">
        <v>7949000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155239107</v>
      </c>
      <c r="C32" s="22">
        <f>SUM(C28:C31)</f>
        <v>0</v>
      </c>
      <c r="D32" s="99">
        <f aca="true" t="shared" si="5" ref="D32:Z32">SUM(D28:D31)</f>
        <v>18300000</v>
      </c>
      <c r="E32" s="100">
        <f t="shared" si="5"/>
        <v>19383000</v>
      </c>
      <c r="F32" s="100">
        <f t="shared" si="5"/>
        <v>1897875</v>
      </c>
      <c r="G32" s="100">
        <f t="shared" si="5"/>
        <v>1227756</v>
      </c>
      <c r="H32" s="100">
        <f t="shared" si="5"/>
        <v>1283070</v>
      </c>
      <c r="I32" s="100">
        <f t="shared" si="5"/>
        <v>4408701</v>
      </c>
      <c r="J32" s="100">
        <f t="shared" si="5"/>
        <v>1013133</v>
      </c>
      <c r="K32" s="100">
        <f t="shared" si="5"/>
        <v>171135</v>
      </c>
      <c r="L32" s="100">
        <f t="shared" si="5"/>
        <v>1532173</v>
      </c>
      <c r="M32" s="100">
        <f t="shared" si="5"/>
        <v>2716441</v>
      </c>
      <c r="N32" s="100">
        <f t="shared" si="5"/>
        <v>0</v>
      </c>
      <c r="O32" s="100">
        <f t="shared" si="5"/>
        <v>1036487</v>
      </c>
      <c r="P32" s="100">
        <f t="shared" si="5"/>
        <v>283803</v>
      </c>
      <c r="Q32" s="100">
        <f t="shared" si="5"/>
        <v>1320290</v>
      </c>
      <c r="R32" s="100">
        <f t="shared" si="5"/>
        <v>2329023</v>
      </c>
      <c r="S32" s="100">
        <f t="shared" si="5"/>
        <v>1266998</v>
      </c>
      <c r="T32" s="100">
        <f t="shared" si="5"/>
        <v>1299987</v>
      </c>
      <c r="U32" s="100">
        <f t="shared" si="5"/>
        <v>4896008</v>
      </c>
      <c r="V32" s="100">
        <f t="shared" si="5"/>
        <v>13341440</v>
      </c>
      <c r="W32" s="100">
        <f t="shared" si="5"/>
        <v>19383000</v>
      </c>
      <c r="X32" s="100">
        <f t="shared" si="5"/>
        <v>-6041560</v>
      </c>
      <c r="Y32" s="101">
        <f>+IF(W32&lt;&gt;0,(X32/W32)*100,0)</f>
        <v>-31.169375225713253</v>
      </c>
      <c r="Z32" s="102">
        <f t="shared" si="5"/>
        <v>19383000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28525888</v>
      </c>
      <c r="C35" s="19">
        <v>0</v>
      </c>
      <c r="D35" s="59">
        <v>38093558</v>
      </c>
      <c r="E35" s="60">
        <v>38093558</v>
      </c>
      <c r="F35" s="60">
        <v>10227023</v>
      </c>
      <c r="G35" s="60">
        <v>20233680</v>
      </c>
      <c r="H35" s="60">
        <v>16528084</v>
      </c>
      <c r="I35" s="60">
        <v>16528084</v>
      </c>
      <c r="J35" s="60">
        <v>17591478</v>
      </c>
      <c r="K35" s="60">
        <v>30844681</v>
      </c>
      <c r="L35" s="60">
        <v>31165340</v>
      </c>
      <c r="M35" s="60">
        <v>31165340</v>
      </c>
      <c r="N35" s="60">
        <v>27111810</v>
      </c>
      <c r="O35" s="60">
        <v>22600205</v>
      </c>
      <c r="P35" s="60">
        <v>23983128</v>
      </c>
      <c r="Q35" s="60">
        <v>23983128</v>
      </c>
      <c r="R35" s="60">
        <v>13926189</v>
      </c>
      <c r="S35" s="60">
        <v>7238335</v>
      </c>
      <c r="T35" s="60">
        <v>10166263</v>
      </c>
      <c r="U35" s="60">
        <v>10166263</v>
      </c>
      <c r="V35" s="60">
        <v>10166263</v>
      </c>
      <c r="W35" s="60">
        <v>38093558</v>
      </c>
      <c r="X35" s="60">
        <v>-27927295</v>
      </c>
      <c r="Y35" s="61">
        <v>-73.31</v>
      </c>
      <c r="Z35" s="62">
        <v>38093558</v>
      </c>
    </row>
    <row r="36" spans="1:26" ht="13.5">
      <c r="A36" s="58" t="s">
        <v>57</v>
      </c>
      <c r="B36" s="19">
        <v>152346615</v>
      </c>
      <c r="C36" s="19">
        <v>0</v>
      </c>
      <c r="D36" s="59">
        <v>68987133</v>
      </c>
      <c r="E36" s="60">
        <v>68987133</v>
      </c>
      <c r="F36" s="60">
        <v>2515945</v>
      </c>
      <c r="G36" s="60">
        <v>3641445</v>
      </c>
      <c r="H36" s="60">
        <v>3641445</v>
      </c>
      <c r="I36" s="60">
        <v>3641445</v>
      </c>
      <c r="J36" s="60">
        <v>4704092</v>
      </c>
      <c r="K36" s="60">
        <v>5635013</v>
      </c>
      <c r="L36" s="60">
        <v>7272645</v>
      </c>
      <c r="M36" s="60">
        <v>7272645</v>
      </c>
      <c r="N36" s="60">
        <v>8270463</v>
      </c>
      <c r="O36" s="60">
        <v>8270863</v>
      </c>
      <c r="P36" s="60">
        <v>9024734</v>
      </c>
      <c r="Q36" s="60">
        <v>9024734</v>
      </c>
      <c r="R36" s="60">
        <v>9176233</v>
      </c>
      <c r="S36" s="60">
        <v>10193292</v>
      </c>
      <c r="T36" s="60">
        <v>11497473</v>
      </c>
      <c r="U36" s="60">
        <v>11497473</v>
      </c>
      <c r="V36" s="60">
        <v>11497473</v>
      </c>
      <c r="W36" s="60">
        <v>68987133</v>
      </c>
      <c r="X36" s="60">
        <v>-57489660</v>
      </c>
      <c r="Y36" s="61">
        <v>-83.33</v>
      </c>
      <c r="Z36" s="62">
        <v>68987133</v>
      </c>
    </row>
    <row r="37" spans="1:26" ht="13.5">
      <c r="A37" s="58" t="s">
        <v>58</v>
      </c>
      <c r="B37" s="19">
        <v>12144089</v>
      </c>
      <c r="C37" s="19">
        <v>0</v>
      </c>
      <c r="D37" s="59">
        <v>34262967</v>
      </c>
      <c r="E37" s="60">
        <v>34262967</v>
      </c>
      <c r="F37" s="60">
        <v>-3838458</v>
      </c>
      <c r="G37" s="60">
        <v>26779544</v>
      </c>
      <c r="H37" s="60">
        <v>25539062</v>
      </c>
      <c r="I37" s="60">
        <v>25539062</v>
      </c>
      <c r="J37" s="60">
        <v>30688285</v>
      </c>
      <c r="K37" s="60">
        <v>52168161</v>
      </c>
      <c r="L37" s="60">
        <v>60688899</v>
      </c>
      <c r="M37" s="60">
        <v>60688899</v>
      </c>
      <c r="N37" s="60">
        <v>57618000</v>
      </c>
      <c r="O37" s="60">
        <v>44109605</v>
      </c>
      <c r="P37" s="60">
        <v>40504991</v>
      </c>
      <c r="Q37" s="60">
        <v>40504991</v>
      </c>
      <c r="R37" s="60">
        <v>34299076</v>
      </c>
      <c r="S37" s="60">
        <v>41493484</v>
      </c>
      <c r="T37" s="60">
        <v>51600895</v>
      </c>
      <c r="U37" s="60">
        <v>51600895</v>
      </c>
      <c r="V37" s="60">
        <v>51600895</v>
      </c>
      <c r="W37" s="60">
        <v>34262967</v>
      </c>
      <c r="X37" s="60">
        <v>17337928</v>
      </c>
      <c r="Y37" s="61">
        <v>50.6</v>
      </c>
      <c r="Z37" s="62">
        <v>34262967</v>
      </c>
    </row>
    <row r="38" spans="1:26" ht="13.5">
      <c r="A38" s="58" t="s">
        <v>59</v>
      </c>
      <c r="B38" s="19">
        <v>0</v>
      </c>
      <c r="C38" s="19">
        <v>0</v>
      </c>
      <c r="D38" s="59">
        <v>373213</v>
      </c>
      <c r="E38" s="60">
        <v>373213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373213</v>
      </c>
      <c r="X38" s="60">
        <v>-373213</v>
      </c>
      <c r="Y38" s="61">
        <v>-100</v>
      </c>
      <c r="Z38" s="62">
        <v>373213</v>
      </c>
    </row>
    <row r="39" spans="1:26" ht="13.5">
      <c r="A39" s="58" t="s">
        <v>60</v>
      </c>
      <c r="B39" s="19">
        <v>168728414</v>
      </c>
      <c r="C39" s="19">
        <v>0</v>
      </c>
      <c r="D39" s="59">
        <v>72444511</v>
      </c>
      <c r="E39" s="60">
        <v>72444511</v>
      </c>
      <c r="F39" s="60">
        <v>16581426</v>
      </c>
      <c r="G39" s="60">
        <v>-2904419</v>
      </c>
      <c r="H39" s="60">
        <v>-5369533</v>
      </c>
      <c r="I39" s="60">
        <v>-5369533</v>
      </c>
      <c r="J39" s="60">
        <v>-8392715</v>
      </c>
      <c r="K39" s="60">
        <v>-15688467</v>
      </c>
      <c r="L39" s="60">
        <v>-22250914</v>
      </c>
      <c r="M39" s="60">
        <v>-22250914</v>
      </c>
      <c r="N39" s="60">
        <v>-22235727</v>
      </c>
      <c r="O39" s="60">
        <v>-13238537</v>
      </c>
      <c r="P39" s="60">
        <v>-7497129</v>
      </c>
      <c r="Q39" s="60">
        <v>-7497129</v>
      </c>
      <c r="R39" s="60">
        <v>-11196654</v>
      </c>
      <c r="S39" s="60">
        <v>-24061857</v>
      </c>
      <c r="T39" s="60">
        <v>-29937159</v>
      </c>
      <c r="U39" s="60">
        <v>-29937159</v>
      </c>
      <c r="V39" s="60">
        <v>-29937159</v>
      </c>
      <c r="W39" s="60">
        <v>72444511</v>
      </c>
      <c r="X39" s="60">
        <v>-102381670</v>
      </c>
      <c r="Y39" s="61">
        <v>-141.32</v>
      </c>
      <c r="Z39" s="62">
        <v>72444511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11939155</v>
      </c>
      <c r="C42" s="19">
        <v>0</v>
      </c>
      <c r="D42" s="59">
        <v>-37281219</v>
      </c>
      <c r="E42" s="60">
        <v>-48266071</v>
      </c>
      <c r="F42" s="60">
        <v>6087205</v>
      </c>
      <c r="G42" s="60">
        <v>-2134003</v>
      </c>
      <c r="H42" s="60">
        <v>568000</v>
      </c>
      <c r="I42" s="60">
        <v>4521202</v>
      </c>
      <c r="J42" s="60">
        <v>1031056</v>
      </c>
      <c r="K42" s="60">
        <v>481847</v>
      </c>
      <c r="L42" s="60">
        <v>2244792</v>
      </c>
      <c r="M42" s="60">
        <v>3757695</v>
      </c>
      <c r="N42" s="60">
        <v>462</v>
      </c>
      <c r="O42" s="60">
        <v>585891</v>
      </c>
      <c r="P42" s="60">
        <v>747158</v>
      </c>
      <c r="Q42" s="60">
        <v>1333511</v>
      </c>
      <c r="R42" s="60">
        <v>2541850</v>
      </c>
      <c r="S42" s="60">
        <v>481300</v>
      </c>
      <c r="T42" s="60">
        <v>330371</v>
      </c>
      <c r="U42" s="60">
        <v>3353521</v>
      </c>
      <c r="V42" s="60">
        <v>12965929</v>
      </c>
      <c r="W42" s="60">
        <v>-48266071</v>
      </c>
      <c r="X42" s="60">
        <v>61232000</v>
      </c>
      <c r="Y42" s="61">
        <v>-126.86</v>
      </c>
      <c r="Z42" s="62">
        <v>-48266071</v>
      </c>
    </row>
    <row r="43" spans="1:26" ht="13.5">
      <c r="A43" s="58" t="s">
        <v>63</v>
      </c>
      <c r="B43" s="19">
        <v>-13278176</v>
      </c>
      <c r="C43" s="19">
        <v>0</v>
      </c>
      <c r="D43" s="59">
        <v>19382996</v>
      </c>
      <c r="E43" s="60">
        <v>0</v>
      </c>
      <c r="F43" s="60">
        <v>-1897875</v>
      </c>
      <c r="G43" s="60">
        <v>-1271398</v>
      </c>
      <c r="H43" s="60">
        <v>-1283070</v>
      </c>
      <c r="I43" s="60">
        <v>-4452343</v>
      </c>
      <c r="J43" s="60">
        <v>-1013133</v>
      </c>
      <c r="K43" s="60">
        <v>-456135</v>
      </c>
      <c r="L43" s="60">
        <v>-1532173</v>
      </c>
      <c r="M43" s="60">
        <v>-3001441</v>
      </c>
      <c r="N43" s="60">
        <v>0</v>
      </c>
      <c r="O43" s="60">
        <v>-1036487</v>
      </c>
      <c r="P43" s="60">
        <v>-283803</v>
      </c>
      <c r="Q43" s="60">
        <v>-1320290</v>
      </c>
      <c r="R43" s="60">
        <v>-2260215</v>
      </c>
      <c r="S43" s="60">
        <v>-1146190</v>
      </c>
      <c r="T43" s="60">
        <v>-74630</v>
      </c>
      <c r="U43" s="60">
        <v>-3481035</v>
      </c>
      <c r="V43" s="60">
        <v>-12255109</v>
      </c>
      <c r="W43" s="60">
        <v>0</v>
      </c>
      <c r="X43" s="60">
        <v>-12255109</v>
      </c>
      <c r="Y43" s="61">
        <v>0</v>
      </c>
      <c r="Z43" s="62">
        <v>0</v>
      </c>
    </row>
    <row r="44" spans="1:26" ht="13.5">
      <c r="A44" s="58" t="s">
        <v>64</v>
      </c>
      <c r="B44" s="19">
        <v>-889395</v>
      </c>
      <c r="C44" s="19">
        <v>0</v>
      </c>
      <c r="D44" s="59">
        <v>906266</v>
      </c>
      <c r="E44" s="60">
        <v>0</v>
      </c>
      <c r="F44" s="60">
        <v>0</v>
      </c>
      <c r="G44" s="60">
        <v>-200317</v>
      </c>
      <c r="H44" s="60">
        <v>0</v>
      </c>
      <c r="I44" s="60">
        <v>-200317</v>
      </c>
      <c r="J44" s="60">
        <v>0</v>
      </c>
      <c r="K44" s="60">
        <v>-197310</v>
      </c>
      <c r="L44" s="60">
        <v>0</v>
      </c>
      <c r="M44" s="60">
        <v>-197310</v>
      </c>
      <c r="N44" s="60">
        <v>0</v>
      </c>
      <c r="O44" s="60">
        <v>0</v>
      </c>
      <c r="P44" s="60">
        <v>-194324</v>
      </c>
      <c r="Q44" s="60">
        <v>-194324</v>
      </c>
      <c r="R44" s="60">
        <v>0</v>
      </c>
      <c r="S44" s="60">
        <v>0</v>
      </c>
      <c r="T44" s="60">
        <v>0</v>
      </c>
      <c r="U44" s="60">
        <v>0</v>
      </c>
      <c r="V44" s="60">
        <v>-591951</v>
      </c>
      <c r="W44" s="60">
        <v>0</v>
      </c>
      <c r="X44" s="60">
        <v>-591951</v>
      </c>
      <c r="Y44" s="61">
        <v>0</v>
      </c>
      <c r="Z44" s="62">
        <v>0</v>
      </c>
    </row>
    <row r="45" spans="1:26" ht="13.5">
      <c r="A45" s="70" t="s">
        <v>65</v>
      </c>
      <c r="B45" s="22">
        <v>883504</v>
      </c>
      <c r="C45" s="22">
        <v>0</v>
      </c>
      <c r="D45" s="99">
        <v>-16991957</v>
      </c>
      <c r="E45" s="100">
        <v>-47944476</v>
      </c>
      <c r="F45" s="100">
        <v>4510925</v>
      </c>
      <c r="G45" s="100">
        <v>905207</v>
      </c>
      <c r="H45" s="100">
        <v>190137</v>
      </c>
      <c r="I45" s="100">
        <v>190137</v>
      </c>
      <c r="J45" s="100">
        <v>208060</v>
      </c>
      <c r="K45" s="100">
        <v>36462</v>
      </c>
      <c r="L45" s="100">
        <v>749081</v>
      </c>
      <c r="M45" s="100">
        <v>749081</v>
      </c>
      <c r="N45" s="100">
        <v>749543</v>
      </c>
      <c r="O45" s="100">
        <v>298947</v>
      </c>
      <c r="P45" s="100">
        <v>567978</v>
      </c>
      <c r="Q45" s="100">
        <v>749543</v>
      </c>
      <c r="R45" s="100">
        <v>849613</v>
      </c>
      <c r="S45" s="100">
        <v>184723</v>
      </c>
      <c r="T45" s="100">
        <v>440464</v>
      </c>
      <c r="U45" s="100">
        <v>440464</v>
      </c>
      <c r="V45" s="100">
        <v>440464</v>
      </c>
      <c r="W45" s="100">
        <v>-47944476</v>
      </c>
      <c r="X45" s="100">
        <v>48384940</v>
      </c>
      <c r="Y45" s="101">
        <v>-100.92</v>
      </c>
      <c r="Z45" s="102">
        <v>-47944476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6133662</v>
      </c>
      <c r="C49" s="52">
        <v>0</v>
      </c>
      <c r="D49" s="129">
        <v>13631395</v>
      </c>
      <c r="E49" s="54">
        <v>13060828</v>
      </c>
      <c r="F49" s="54">
        <v>0</v>
      </c>
      <c r="G49" s="54">
        <v>0</v>
      </c>
      <c r="H49" s="54">
        <v>0</v>
      </c>
      <c r="I49" s="54">
        <v>17352893</v>
      </c>
      <c r="J49" s="54">
        <v>0</v>
      </c>
      <c r="K49" s="54">
        <v>0</v>
      </c>
      <c r="L49" s="54">
        <v>0</v>
      </c>
      <c r="M49" s="54">
        <v>24149553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74328331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5136531</v>
      </c>
      <c r="C51" s="52">
        <v>0</v>
      </c>
      <c r="D51" s="129">
        <v>961489</v>
      </c>
      <c r="E51" s="54">
        <v>4683162</v>
      </c>
      <c r="F51" s="54">
        <v>0</v>
      </c>
      <c r="G51" s="54">
        <v>0</v>
      </c>
      <c r="H51" s="54">
        <v>0</v>
      </c>
      <c r="I51" s="54">
        <v>2062755</v>
      </c>
      <c r="J51" s="54">
        <v>0</v>
      </c>
      <c r="K51" s="54">
        <v>0</v>
      </c>
      <c r="L51" s="54">
        <v>0</v>
      </c>
      <c r="M51" s="54">
        <v>31514295</v>
      </c>
      <c r="N51" s="54">
        <v>0</v>
      </c>
      <c r="O51" s="54">
        <v>0</v>
      </c>
      <c r="P51" s="54">
        <v>0</v>
      </c>
      <c r="Q51" s="54">
        <v>1830029</v>
      </c>
      <c r="R51" s="54">
        <v>0</v>
      </c>
      <c r="S51" s="54">
        <v>0</v>
      </c>
      <c r="T51" s="54">
        <v>0</v>
      </c>
      <c r="U51" s="54">
        <v>4382347</v>
      </c>
      <c r="V51" s="54">
        <v>9852456</v>
      </c>
      <c r="W51" s="54">
        <v>60423064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2312.88263213419</v>
      </c>
      <c r="C58" s="5">
        <f>IF(C67=0,0,+(C76/C67)*100)</f>
        <v>0</v>
      </c>
      <c r="D58" s="6">
        <f aca="true" t="shared" si="6" ref="D58:Z58">IF(D67=0,0,+(D76/D67)*100)</f>
        <v>99.9999924812854</v>
      </c>
      <c r="E58" s="7">
        <f t="shared" si="6"/>
        <v>99.99980170186801</v>
      </c>
      <c r="F58" s="7">
        <f t="shared" si="6"/>
        <v>37.41250909141907</v>
      </c>
      <c r="G58" s="7">
        <f t="shared" si="6"/>
        <v>66.16957223543312</v>
      </c>
      <c r="H58" s="7">
        <f t="shared" si="6"/>
        <v>47.624161303343286</v>
      </c>
      <c r="I58" s="7">
        <f t="shared" si="6"/>
        <v>48.412367977462104</v>
      </c>
      <c r="J58" s="7">
        <f t="shared" si="6"/>
        <v>36.5996340578616</v>
      </c>
      <c r="K58" s="7">
        <f t="shared" si="6"/>
        <v>55.957698638606324</v>
      </c>
      <c r="L58" s="7">
        <f t="shared" si="6"/>
        <v>81.64671710591695</v>
      </c>
      <c r="M58" s="7">
        <f t="shared" si="6"/>
        <v>53.20679378457756</v>
      </c>
      <c r="N58" s="7">
        <f t="shared" si="6"/>
        <v>119.97374513952741</v>
      </c>
      <c r="O58" s="7">
        <f t="shared" si="6"/>
        <v>55.217426972060835</v>
      </c>
      <c r="P58" s="7">
        <f t="shared" si="6"/>
        <v>56.00654356128592</v>
      </c>
      <c r="Q58" s="7">
        <f t="shared" si="6"/>
        <v>69.05071051578494</v>
      </c>
      <c r="R58" s="7">
        <f t="shared" si="6"/>
        <v>82.6047988907712</v>
      </c>
      <c r="S58" s="7">
        <f t="shared" si="6"/>
        <v>62.80498298702907</v>
      </c>
      <c r="T58" s="7">
        <f t="shared" si="6"/>
        <v>122.66747114018084</v>
      </c>
      <c r="U58" s="7">
        <f t="shared" si="6"/>
        <v>83.51078198708261</v>
      </c>
      <c r="V58" s="7">
        <f t="shared" si="6"/>
        <v>62.54116992871216</v>
      </c>
      <c r="W58" s="7">
        <f t="shared" si="6"/>
        <v>99.99980170186801</v>
      </c>
      <c r="X58" s="7">
        <f t="shared" si="6"/>
        <v>0</v>
      </c>
      <c r="Y58" s="7">
        <f t="shared" si="6"/>
        <v>0</v>
      </c>
      <c r="Z58" s="8">
        <f t="shared" si="6"/>
        <v>99.99980170186801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100.0002640336062</v>
      </c>
      <c r="F59" s="10">
        <f t="shared" si="7"/>
        <v>19.265779300040414</v>
      </c>
      <c r="G59" s="10">
        <f t="shared" si="7"/>
        <v>80.84443801987689</v>
      </c>
      <c r="H59" s="10">
        <f t="shared" si="7"/>
        <v>78.19666431759455</v>
      </c>
      <c r="I59" s="10">
        <f t="shared" si="7"/>
        <v>40.8455078912104</v>
      </c>
      <c r="J59" s="10">
        <f t="shared" si="7"/>
        <v>78.74978786208843</v>
      </c>
      <c r="K59" s="10">
        <f t="shared" si="7"/>
        <v>137.4890277811861</v>
      </c>
      <c r="L59" s="10">
        <f t="shared" si="7"/>
        <v>90.95109713857487</v>
      </c>
      <c r="M59" s="10">
        <f t="shared" si="7"/>
        <v>102.35118889634822</v>
      </c>
      <c r="N59" s="10">
        <f t="shared" si="7"/>
        <v>100</v>
      </c>
      <c r="O59" s="10">
        <f t="shared" si="7"/>
        <v>78.1483097951133</v>
      </c>
      <c r="P59" s="10">
        <f t="shared" si="7"/>
        <v>1066.5678433535577</v>
      </c>
      <c r="Q59" s="10">
        <f t="shared" si="7"/>
        <v>133.0949106787904</v>
      </c>
      <c r="R59" s="10">
        <f t="shared" si="7"/>
        <v>0</v>
      </c>
      <c r="S59" s="10">
        <f t="shared" si="7"/>
        <v>0</v>
      </c>
      <c r="T59" s="10">
        <f t="shared" si="7"/>
        <v>5341.391766630316</v>
      </c>
      <c r="U59" s="10">
        <f t="shared" si="7"/>
        <v>10842.652671755724</v>
      </c>
      <c r="V59" s="10">
        <f t="shared" si="7"/>
        <v>103.80226789989177</v>
      </c>
      <c r="W59" s="10">
        <f t="shared" si="7"/>
        <v>100.0002640336062</v>
      </c>
      <c r="X59" s="10">
        <f t="shared" si="7"/>
        <v>0</v>
      </c>
      <c r="Y59" s="10">
        <f t="shared" si="7"/>
        <v>0</v>
      </c>
      <c r="Z59" s="11">
        <f t="shared" si="7"/>
        <v>100.0002640336062</v>
      </c>
    </row>
    <row r="60" spans="1:26" ht="13.5">
      <c r="A60" s="38" t="s">
        <v>32</v>
      </c>
      <c r="B60" s="12">
        <f t="shared" si="7"/>
        <v>34671.94720504669</v>
      </c>
      <c r="C60" s="12">
        <f t="shared" si="7"/>
        <v>0</v>
      </c>
      <c r="D60" s="3">
        <f t="shared" si="7"/>
        <v>99.99999135554461</v>
      </c>
      <c r="E60" s="13">
        <f t="shared" si="7"/>
        <v>99.99963192539208</v>
      </c>
      <c r="F60" s="13">
        <f t="shared" si="7"/>
        <v>58.24109882072419</v>
      </c>
      <c r="G60" s="13">
        <f t="shared" si="7"/>
        <v>78.66446462242074</v>
      </c>
      <c r="H60" s="13">
        <f t="shared" si="7"/>
        <v>63.059276440850596</v>
      </c>
      <c r="I60" s="13">
        <f t="shared" si="7"/>
        <v>66.1707464473872</v>
      </c>
      <c r="J60" s="13">
        <f t="shared" si="7"/>
        <v>49.07096454114087</v>
      </c>
      <c r="K60" s="13">
        <f t="shared" si="7"/>
        <v>52.37397356652311</v>
      </c>
      <c r="L60" s="13">
        <f t="shared" si="7"/>
        <v>62.061357767986614</v>
      </c>
      <c r="M60" s="13">
        <f t="shared" si="7"/>
        <v>53.46538117695888</v>
      </c>
      <c r="N60" s="13">
        <f t="shared" si="7"/>
        <v>100</v>
      </c>
      <c r="O60" s="13">
        <f t="shared" si="7"/>
        <v>57.08765302953294</v>
      </c>
      <c r="P60" s="13">
        <f t="shared" si="7"/>
        <v>46.76575743289764</v>
      </c>
      <c r="Q60" s="13">
        <f t="shared" si="7"/>
        <v>61.906631756789835</v>
      </c>
      <c r="R60" s="13">
        <f t="shared" si="7"/>
        <v>61.401219080645596</v>
      </c>
      <c r="S60" s="13">
        <f t="shared" si="7"/>
        <v>43.50133664795628</v>
      </c>
      <c r="T60" s="13">
        <f t="shared" si="7"/>
        <v>117.08638002161275</v>
      </c>
      <c r="U60" s="13">
        <f t="shared" si="7"/>
        <v>63.95181554413634</v>
      </c>
      <c r="V60" s="13">
        <f t="shared" si="7"/>
        <v>61.22692192725495</v>
      </c>
      <c r="W60" s="13">
        <f t="shared" si="7"/>
        <v>99.99963192539208</v>
      </c>
      <c r="X60" s="13">
        <f t="shared" si="7"/>
        <v>0</v>
      </c>
      <c r="Y60" s="13">
        <f t="shared" si="7"/>
        <v>0</v>
      </c>
      <c r="Z60" s="14">
        <f t="shared" si="7"/>
        <v>99.99963192539208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99.9999938551348</v>
      </c>
      <c r="F61" s="13">
        <f t="shared" si="7"/>
        <v>137.60378222496007</v>
      </c>
      <c r="G61" s="13">
        <f t="shared" si="7"/>
        <v>129.71760873961745</v>
      </c>
      <c r="H61" s="13">
        <f t="shared" si="7"/>
        <v>107.16972399556278</v>
      </c>
      <c r="I61" s="13">
        <f t="shared" si="7"/>
        <v>124.44675570105714</v>
      </c>
      <c r="J61" s="13">
        <f t="shared" si="7"/>
        <v>117.02846663438456</v>
      </c>
      <c r="K61" s="13">
        <f t="shared" si="7"/>
        <v>81.18247978925235</v>
      </c>
      <c r="L61" s="13">
        <f t="shared" si="7"/>
        <v>105.95539005205761</v>
      </c>
      <c r="M61" s="13">
        <f t="shared" si="7"/>
        <v>97.18150809454981</v>
      </c>
      <c r="N61" s="13">
        <f t="shared" si="7"/>
        <v>100</v>
      </c>
      <c r="O61" s="13">
        <f t="shared" si="7"/>
        <v>196.83873347440354</v>
      </c>
      <c r="P61" s="13">
        <f t="shared" si="7"/>
        <v>151.9368678534682</v>
      </c>
      <c r="Q61" s="13">
        <f t="shared" si="7"/>
        <v>139.29607089541906</v>
      </c>
      <c r="R61" s="13">
        <f t="shared" si="7"/>
        <v>80.58437057660588</v>
      </c>
      <c r="S61" s="13">
        <f t="shared" si="7"/>
        <v>107.40676917682754</v>
      </c>
      <c r="T61" s="13">
        <f t="shared" si="7"/>
        <v>142.99280417989758</v>
      </c>
      <c r="U61" s="13">
        <f t="shared" si="7"/>
        <v>106.7371755082682</v>
      </c>
      <c r="V61" s="13">
        <f t="shared" si="7"/>
        <v>116.48527826500437</v>
      </c>
      <c r="W61" s="13">
        <f t="shared" si="7"/>
        <v>99.9999938551348</v>
      </c>
      <c r="X61" s="13">
        <f t="shared" si="7"/>
        <v>0</v>
      </c>
      <c r="Y61" s="13">
        <f t="shared" si="7"/>
        <v>0</v>
      </c>
      <c r="Z61" s="14">
        <f t="shared" si="7"/>
        <v>99.9999938551348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26.343457824397408</v>
      </c>
      <c r="G62" s="13">
        <f t="shared" si="7"/>
        <v>41.704013851900285</v>
      </c>
      <c r="H62" s="13">
        <f t="shared" si="7"/>
        <v>28.854149516932832</v>
      </c>
      <c r="I62" s="13">
        <f t="shared" si="7"/>
        <v>31.584496975196362</v>
      </c>
      <c r="J62" s="13">
        <f t="shared" si="7"/>
        <v>15.556836048541081</v>
      </c>
      <c r="K62" s="13">
        <f t="shared" si="7"/>
        <v>25.613909260454182</v>
      </c>
      <c r="L62" s="13">
        <f t="shared" si="7"/>
        <v>29.968518842703993</v>
      </c>
      <c r="M62" s="13">
        <f t="shared" si="7"/>
        <v>22.367974047647344</v>
      </c>
      <c r="N62" s="13">
        <f t="shared" si="7"/>
        <v>100</v>
      </c>
      <c r="O62" s="13">
        <f t="shared" si="7"/>
        <v>23.382594064587884</v>
      </c>
      <c r="P62" s="13">
        <f t="shared" si="7"/>
        <v>17.544506158105662</v>
      </c>
      <c r="Q62" s="13">
        <f t="shared" si="7"/>
        <v>27.490769491702327</v>
      </c>
      <c r="R62" s="13">
        <f t="shared" si="7"/>
        <v>0</v>
      </c>
      <c r="S62" s="13">
        <f t="shared" si="7"/>
        <v>27.257190374752483</v>
      </c>
      <c r="T62" s="13">
        <f t="shared" si="7"/>
        <v>2094.218982169391</v>
      </c>
      <c r="U62" s="13">
        <f t="shared" si="7"/>
        <v>66.40298024396759</v>
      </c>
      <c r="V62" s="13">
        <f t="shared" si="7"/>
        <v>32.78288862558231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30.75229717371424</v>
      </c>
      <c r="G63" s="13">
        <f t="shared" si="7"/>
        <v>55.417585029920794</v>
      </c>
      <c r="H63" s="13">
        <f t="shared" si="7"/>
        <v>47.72669389188952</v>
      </c>
      <c r="I63" s="13">
        <f t="shared" si="7"/>
        <v>43.19342880268538</v>
      </c>
      <c r="J63" s="13">
        <f t="shared" si="7"/>
        <v>45.35386719823227</v>
      </c>
      <c r="K63" s="13">
        <f t="shared" si="7"/>
        <v>66.07887133996407</v>
      </c>
      <c r="L63" s="13">
        <f t="shared" si="7"/>
        <v>64.10845721932913</v>
      </c>
      <c r="M63" s="13">
        <f t="shared" si="7"/>
        <v>58.53650484795877</v>
      </c>
      <c r="N63" s="13">
        <f t="shared" si="7"/>
        <v>100</v>
      </c>
      <c r="O63" s="13">
        <f t="shared" si="7"/>
        <v>29.208776823789</v>
      </c>
      <c r="P63" s="13">
        <f t="shared" si="7"/>
        <v>27.19245219384554</v>
      </c>
      <c r="Q63" s="13">
        <f t="shared" si="7"/>
        <v>37.73872267337175</v>
      </c>
      <c r="R63" s="13">
        <f t="shared" si="7"/>
        <v>20.988854310115293</v>
      </c>
      <c r="S63" s="13">
        <f t="shared" si="7"/>
        <v>26.18712438380002</v>
      </c>
      <c r="T63" s="13">
        <f t="shared" si="7"/>
        <v>102.58942112508458</v>
      </c>
      <c r="U63" s="13">
        <f t="shared" si="7"/>
        <v>33.547002252217126</v>
      </c>
      <c r="V63" s="13">
        <f t="shared" si="7"/>
        <v>41.43491877501885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99.99992425315504</v>
      </c>
      <c r="E64" s="13">
        <f t="shared" si="7"/>
        <v>99.9991044513336</v>
      </c>
      <c r="F64" s="13">
        <f t="shared" si="7"/>
        <v>28.995664553423197</v>
      </c>
      <c r="G64" s="13">
        <f t="shared" si="7"/>
        <v>55.09758365719859</v>
      </c>
      <c r="H64" s="13">
        <f t="shared" si="7"/>
        <v>49.15343181310959</v>
      </c>
      <c r="I64" s="13">
        <f t="shared" si="7"/>
        <v>42.57574076621653</v>
      </c>
      <c r="J64" s="13">
        <f t="shared" si="7"/>
        <v>51.449645782465936</v>
      </c>
      <c r="K64" s="13">
        <f t="shared" si="7"/>
        <v>59.9070060446071</v>
      </c>
      <c r="L64" s="13">
        <f t="shared" si="7"/>
        <v>38.19597036610112</v>
      </c>
      <c r="M64" s="13">
        <f t="shared" si="7"/>
        <v>49.852209747049955</v>
      </c>
      <c r="N64" s="13">
        <f t="shared" si="7"/>
        <v>100</v>
      </c>
      <c r="O64" s="13">
        <f t="shared" si="7"/>
        <v>24.852579870158674</v>
      </c>
      <c r="P64" s="13">
        <f t="shared" si="7"/>
        <v>31.893688658416004</v>
      </c>
      <c r="Q64" s="13">
        <f t="shared" si="7"/>
        <v>36.91397179339015</v>
      </c>
      <c r="R64" s="13">
        <f t="shared" si="7"/>
        <v>16.921890144932526</v>
      </c>
      <c r="S64" s="13">
        <f t="shared" si="7"/>
        <v>21.210570682883194</v>
      </c>
      <c r="T64" s="13">
        <f t="shared" si="7"/>
        <v>24.573565198448755</v>
      </c>
      <c r="U64" s="13">
        <f t="shared" si="7"/>
        <v>20.91897377611857</v>
      </c>
      <c r="V64" s="13">
        <f t="shared" si="7"/>
        <v>34.20473251897313</v>
      </c>
      <c r="W64" s="13">
        <f t="shared" si="7"/>
        <v>99.9991044513336</v>
      </c>
      <c r="X64" s="13">
        <f t="shared" si="7"/>
        <v>0</v>
      </c>
      <c r="Y64" s="13">
        <f t="shared" si="7"/>
        <v>0</v>
      </c>
      <c r="Z64" s="14">
        <f t="shared" si="7"/>
        <v>99.9991044513336</v>
      </c>
    </row>
    <row r="65" spans="1:26" ht="13.5">
      <c r="A65" s="39" t="s">
        <v>107</v>
      </c>
      <c r="B65" s="12">
        <f t="shared" si="7"/>
        <v>34671.94720504669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99.99998166471212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15.820262705758466</v>
      </c>
      <c r="N66" s="16">
        <f t="shared" si="7"/>
        <v>91468.75</v>
      </c>
      <c r="O66" s="16">
        <f t="shared" si="7"/>
        <v>19.54312735102115</v>
      </c>
      <c r="P66" s="16">
        <f t="shared" si="7"/>
        <v>23.67498974083778</v>
      </c>
      <c r="Q66" s="16">
        <f t="shared" si="7"/>
        <v>64.11844907858278</v>
      </c>
      <c r="R66" s="16">
        <f t="shared" si="7"/>
        <v>0</v>
      </c>
      <c r="S66" s="16">
        <f t="shared" si="7"/>
        <v>0</v>
      </c>
      <c r="T66" s="16">
        <f t="shared" si="7"/>
        <v>8.568517346010262</v>
      </c>
      <c r="U66" s="16">
        <f t="shared" si="7"/>
        <v>123.7986499624605</v>
      </c>
      <c r="V66" s="16">
        <f t="shared" si="7"/>
        <v>30.42359394135922</v>
      </c>
      <c r="W66" s="16">
        <f t="shared" si="7"/>
        <v>99.99998166471212</v>
      </c>
      <c r="X66" s="16">
        <f t="shared" si="7"/>
        <v>0</v>
      </c>
      <c r="Y66" s="16">
        <f t="shared" si="7"/>
        <v>0</v>
      </c>
      <c r="Z66" s="17">
        <f t="shared" si="7"/>
        <v>99.99998166471212</v>
      </c>
    </row>
    <row r="67" spans="1:26" ht="13.5" hidden="1">
      <c r="A67" s="41" t="s">
        <v>285</v>
      </c>
      <c r="B67" s="24">
        <v>2395349</v>
      </c>
      <c r="C67" s="24"/>
      <c r="D67" s="25">
        <v>53200583</v>
      </c>
      <c r="E67" s="26">
        <v>40847586</v>
      </c>
      <c r="F67" s="26">
        <v>5133962</v>
      </c>
      <c r="G67" s="26">
        <v>3351610</v>
      </c>
      <c r="H67" s="26">
        <v>3859858</v>
      </c>
      <c r="I67" s="26">
        <v>12345430</v>
      </c>
      <c r="J67" s="26">
        <v>5165844</v>
      </c>
      <c r="K67" s="26">
        <v>4761738</v>
      </c>
      <c r="L67" s="26">
        <v>2555946</v>
      </c>
      <c r="M67" s="26">
        <v>12483528</v>
      </c>
      <c r="N67" s="26">
        <v>2708070</v>
      </c>
      <c r="O67" s="26">
        <v>5424465</v>
      </c>
      <c r="P67" s="26">
        <v>4819394</v>
      </c>
      <c r="Q67" s="26">
        <v>12951929</v>
      </c>
      <c r="R67" s="26">
        <v>2763722</v>
      </c>
      <c r="S67" s="26">
        <v>4596199</v>
      </c>
      <c r="T67" s="26">
        <v>2494385</v>
      </c>
      <c r="U67" s="26">
        <v>9854306</v>
      </c>
      <c r="V67" s="26">
        <v>47635193</v>
      </c>
      <c r="W67" s="26">
        <v>40847586</v>
      </c>
      <c r="X67" s="26"/>
      <c r="Y67" s="25"/>
      <c r="Z67" s="27">
        <v>40847586</v>
      </c>
    </row>
    <row r="68" spans="1:26" ht="13.5" hidden="1">
      <c r="A68" s="37" t="s">
        <v>31</v>
      </c>
      <c r="B68" s="19">
        <v>2235561</v>
      </c>
      <c r="C68" s="19"/>
      <c r="D68" s="20">
        <v>6923924</v>
      </c>
      <c r="E68" s="21">
        <v>7953533</v>
      </c>
      <c r="F68" s="21">
        <v>1959656</v>
      </c>
      <c r="G68" s="21">
        <v>560349</v>
      </c>
      <c r="H68" s="21">
        <v>532125</v>
      </c>
      <c r="I68" s="21">
        <v>3052130</v>
      </c>
      <c r="J68" s="21">
        <v>524423</v>
      </c>
      <c r="K68" s="21">
        <v>529747</v>
      </c>
      <c r="L68" s="21">
        <v>547105</v>
      </c>
      <c r="M68" s="21">
        <v>1601275</v>
      </c>
      <c r="N68" s="21">
        <v>544628</v>
      </c>
      <c r="O68" s="21">
        <v>657583</v>
      </c>
      <c r="P68" s="21">
        <v>58016</v>
      </c>
      <c r="Q68" s="21">
        <v>1260227</v>
      </c>
      <c r="R68" s="21"/>
      <c r="S68" s="21"/>
      <c r="T68" s="21">
        <v>14672</v>
      </c>
      <c r="U68" s="21">
        <v>14672</v>
      </c>
      <c r="V68" s="21">
        <v>5928304</v>
      </c>
      <c r="W68" s="21">
        <v>7953533</v>
      </c>
      <c r="X68" s="21"/>
      <c r="Y68" s="20"/>
      <c r="Z68" s="23">
        <v>7953533</v>
      </c>
    </row>
    <row r="69" spans="1:26" ht="13.5" hidden="1">
      <c r="A69" s="38" t="s">
        <v>32</v>
      </c>
      <c r="B69" s="19">
        <v>159788</v>
      </c>
      <c r="C69" s="19"/>
      <c r="D69" s="20">
        <v>46272435</v>
      </c>
      <c r="E69" s="21">
        <v>27440089</v>
      </c>
      <c r="F69" s="21">
        <v>2649677</v>
      </c>
      <c r="G69" s="21">
        <v>2243370</v>
      </c>
      <c r="H69" s="21">
        <v>2255213</v>
      </c>
      <c r="I69" s="21">
        <v>7148260</v>
      </c>
      <c r="J69" s="21">
        <v>3011349</v>
      </c>
      <c r="K69" s="21">
        <v>3696903</v>
      </c>
      <c r="L69" s="21">
        <v>2008841</v>
      </c>
      <c r="M69" s="21">
        <v>8717093</v>
      </c>
      <c r="N69" s="21">
        <v>2162850</v>
      </c>
      <c r="O69" s="21">
        <v>4127798</v>
      </c>
      <c r="P69" s="21">
        <v>4127798</v>
      </c>
      <c r="Q69" s="21">
        <v>10418446</v>
      </c>
      <c r="R69" s="21">
        <v>2763722</v>
      </c>
      <c r="S69" s="21">
        <v>4596199</v>
      </c>
      <c r="T69" s="21">
        <v>1901655</v>
      </c>
      <c r="U69" s="21">
        <v>9261576</v>
      </c>
      <c r="V69" s="21">
        <v>35545375</v>
      </c>
      <c r="W69" s="21">
        <v>27440089</v>
      </c>
      <c r="X69" s="21"/>
      <c r="Y69" s="20"/>
      <c r="Z69" s="23">
        <v>27440089</v>
      </c>
    </row>
    <row r="70" spans="1:26" ht="13.5" hidden="1">
      <c r="A70" s="39" t="s">
        <v>103</v>
      </c>
      <c r="B70" s="19"/>
      <c r="C70" s="19"/>
      <c r="D70" s="20">
        <v>40991687</v>
      </c>
      <c r="E70" s="21">
        <v>16273750</v>
      </c>
      <c r="F70" s="21">
        <v>733748</v>
      </c>
      <c r="G70" s="21">
        <v>845529</v>
      </c>
      <c r="H70" s="21">
        <v>816726</v>
      </c>
      <c r="I70" s="21">
        <v>2396003</v>
      </c>
      <c r="J70" s="21">
        <v>776488</v>
      </c>
      <c r="K70" s="21">
        <v>1324048</v>
      </c>
      <c r="L70" s="21">
        <v>657925</v>
      </c>
      <c r="M70" s="21">
        <v>2758461</v>
      </c>
      <c r="N70" s="21">
        <v>1379993</v>
      </c>
      <c r="O70" s="21">
        <v>772665</v>
      </c>
      <c r="P70" s="21">
        <v>772665</v>
      </c>
      <c r="Q70" s="21">
        <v>2925323</v>
      </c>
      <c r="R70" s="21">
        <v>1367728</v>
      </c>
      <c r="S70" s="21">
        <v>1003933</v>
      </c>
      <c r="T70" s="21">
        <v>968062</v>
      </c>
      <c r="U70" s="21">
        <v>3339723</v>
      </c>
      <c r="V70" s="21">
        <v>11419510</v>
      </c>
      <c r="W70" s="21">
        <v>16273750</v>
      </c>
      <c r="X70" s="21"/>
      <c r="Y70" s="20"/>
      <c r="Z70" s="23">
        <v>16273750</v>
      </c>
    </row>
    <row r="71" spans="1:26" ht="13.5" hidden="1">
      <c r="A71" s="39" t="s">
        <v>104</v>
      </c>
      <c r="B71" s="19"/>
      <c r="C71" s="19"/>
      <c r="D71" s="20"/>
      <c r="E71" s="21"/>
      <c r="F71" s="21">
        <v>977366</v>
      </c>
      <c r="G71" s="21">
        <v>712682</v>
      </c>
      <c r="H71" s="21">
        <v>765318</v>
      </c>
      <c r="I71" s="21">
        <v>2455366</v>
      </c>
      <c r="J71" s="21">
        <v>1560163</v>
      </c>
      <c r="K71" s="21">
        <v>1695446</v>
      </c>
      <c r="L71" s="21">
        <v>674054</v>
      </c>
      <c r="M71" s="21">
        <v>3929663</v>
      </c>
      <c r="N71" s="21">
        <v>379233</v>
      </c>
      <c r="O71" s="21">
        <v>1956528</v>
      </c>
      <c r="P71" s="21">
        <v>1956527</v>
      </c>
      <c r="Q71" s="21">
        <v>4292288</v>
      </c>
      <c r="R71" s="21"/>
      <c r="S71" s="21">
        <v>1958973</v>
      </c>
      <c r="T71" s="21">
        <v>21536</v>
      </c>
      <c r="U71" s="21">
        <v>1980509</v>
      </c>
      <c r="V71" s="21">
        <v>12657826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459260</v>
      </c>
      <c r="G72" s="21">
        <v>340733</v>
      </c>
      <c r="H72" s="21">
        <v>341595</v>
      </c>
      <c r="I72" s="21">
        <v>1141588</v>
      </c>
      <c r="J72" s="21">
        <v>342134</v>
      </c>
      <c r="K72" s="21">
        <v>344054</v>
      </c>
      <c r="L72" s="21">
        <v>343730</v>
      </c>
      <c r="M72" s="21">
        <v>1029918</v>
      </c>
      <c r="N72" s="21">
        <v>214397</v>
      </c>
      <c r="O72" s="21">
        <v>699752</v>
      </c>
      <c r="P72" s="21">
        <v>699753</v>
      </c>
      <c r="Q72" s="21">
        <v>1613902</v>
      </c>
      <c r="R72" s="21">
        <v>698566</v>
      </c>
      <c r="S72" s="21">
        <v>818322</v>
      </c>
      <c r="T72" s="21">
        <v>214295</v>
      </c>
      <c r="U72" s="21">
        <v>1731183</v>
      </c>
      <c r="V72" s="21">
        <v>5516591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5280748</v>
      </c>
      <c r="E73" s="21">
        <v>11166339</v>
      </c>
      <c r="F73" s="21">
        <v>465004</v>
      </c>
      <c r="G73" s="21">
        <v>330127</v>
      </c>
      <c r="H73" s="21">
        <v>331574</v>
      </c>
      <c r="I73" s="21">
        <v>1126705</v>
      </c>
      <c r="J73" s="21">
        <v>332564</v>
      </c>
      <c r="K73" s="21">
        <v>333355</v>
      </c>
      <c r="L73" s="21">
        <v>333132</v>
      </c>
      <c r="M73" s="21">
        <v>999051</v>
      </c>
      <c r="N73" s="21">
        <v>189227</v>
      </c>
      <c r="O73" s="21">
        <v>698853</v>
      </c>
      <c r="P73" s="21">
        <v>698853</v>
      </c>
      <c r="Q73" s="21">
        <v>1586933</v>
      </c>
      <c r="R73" s="21">
        <v>697428</v>
      </c>
      <c r="S73" s="21">
        <v>814971</v>
      </c>
      <c r="T73" s="21">
        <v>697762</v>
      </c>
      <c r="U73" s="21">
        <v>2210161</v>
      </c>
      <c r="V73" s="21">
        <v>5922850</v>
      </c>
      <c r="W73" s="21">
        <v>11166339</v>
      </c>
      <c r="X73" s="21"/>
      <c r="Y73" s="20"/>
      <c r="Z73" s="23">
        <v>11166339</v>
      </c>
    </row>
    <row r="74" spans="1:26" ht="13.5" hidden="1">
      <c r="A74" s="39" t="s">
        <v>107</v>
      </c>
      <c r="B74" s="19">
        <v>159788</v>
      </c>
      <c r="C74" s="19"/>
      <c r="D74" s="20"/>
      <c r="E74" s="21"/>
      <c r="F74" s="21">
        <v>14299</v>
      </c>
      <c r="G74" s="21">
        <v>14299</v>
      </c>
      <c r="H74" s="21"/>
      <c r="I74" s="21">
        <v>28598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28598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4224</v>
      </c>
      <c r="E75" s="30">
        <v>5453964</v>
      </c>
      <c r="F75" s="30">
        <v>524629</v>
      </c>
      <c r="G75" s="30">
        <v>547891</v>
      </c>
      <c r="H75" s="30">
        <v>1072520</v>
      </c>
      <c r="I75" s="30">
        <v>2145040</v>
      </c>
      <c r="J75" s="30">
        <v>1630072</v>
      </c>
      <c r="K75" s="30">
        <v>535088</v>
      </c>
      <c r="L75" s="30"/>
      <c r="M75" s="30">
        <v>2165160</v>
      </c>
      <c r="N75" s="30">
        <v>592</v>
      </c>
      <c r="O75" s="30">
        <v>639084</v>
      </c>
      <c r="P75" s="30">
        <v>633580</v>
      </c>
      <c r="Q75" s="30">
        <v>1273256</v>
      </c>
      <c r="R75" s="30"/>
      <c r="S75" s="30"/>
      <c r="T75" s="30">
        <v>578058</v>
      </c>
      <c r="U75" s="30">
        <v>578058</v>
      </c>
      <c r="V75" s="30">
        <v>6161514</v>
      </c>
      <c r="W75" s="30">
        <v>5453964</v>
      </c>
      <c r="X75" s="30"/>
      <c r="Y75" s="29"/>
      <c r="Z75" s="31">
        <v>5453964</v>
      </c>
    </row>
    <row r="76" spans="1:26" ht="13.5" hidden="1">
      <c r="A76" s="42" t="s">
        <v>286</v>
      </c>
      <c r="B76" s="32">
        <v>55401611</v>
      </c>
      <c r="C76" s="32"/>
      <c r="D76" s="33">
        <v>53200579</v>
      </c>
      <c r="E76" s="34">
        <v>40847505</v>
      </c>
      <c r="F76" s="34">
        <v>1920744</v>
      </c>
      <c r="G76" s="34">
        <v>2217746</v>
      </c>
      <c r="H76" s="34">
        <v>1838225</v>
      </c>
      <c r="I76" s="34">
        <v>5976715</v>
      </c>
      <c r="J76" s="34">
        <v>1890680</v>
      </c>
      <c r="K76" s="34">
        <v>2664559</v>
      </c>
      <c r="L76" s="34">
        <v>2086846</v>
      </c>
      <c r="M76" s="34">
        <v>6642085</v>
      </c>
      <c r="N76" s="34">
        <v>3248973</v>
      </c>
      <c r="O76" s="34">
        <v>2995250</v>
      </c>
      <c r="P76" s="34">
        <v>2699176</v>
      </c>
      <c r="Q76" s="34">
        <v>8943399</v>
      </c>
      <c r="R76" s="34">
        <v>2282967</v>
      </c>
      <c r="S76" s="34">
        <v>2886642</v>
      </c>
      <c r="T76" s="34">
        <v>3059799</v>
      </c>
      <c r="U76" s="34">
        <v>8229408</v>
      </c>
      <c r="V76" s="34">
        <v>29791607</v>
      </c>
      <c r="W76" s="34">
        <v>40847505</v>
      </c>
      <c r="X76" s="34"/>
      <c r="Y76" s="33"/>
      <c r="Z76" s="35">
        <v>40847505</v>
      </c>
    </row>
    <row r="77" spans="1:26" ht="13.5" hidden="1">
      <c r="A77" s="37" t="s">
        <v>31</v>
      </c>
      <c r="B77" s="19"/>
      <c r="C77" s="19"/>
      <c r="D77" s="20">
        <v>6923924</v>
      </c>
      <c r="E77" s="21">
        <v>7953554</v>
      </c>
      <c r="F77" s="21">
        <v>377543</v>
      </c>
      <c r="G77" s="21">
        <v>453011</v>
      </c>
      <c r="H77" s="21">
        <v>416104</v>
      </c>
      <c r="I77" s="21">
        <v>1246658</v>
      </c>
      <c r="J77" s="21">
        <v>412982</v>
      </c>
      <c r="K77" s="21">
        <v>728344</v>
      </c>
      <c r="L77" s="21">
        <v>497598</v>
      </c>
      <c r="M77" s="21">
        <v>1638924</v>
      </c>
      <c r="N77" s="21">
        <v>544628</v>
      </c>
      <c r="O77" s="21">
        <v>513890</v>
      </c>
      <c r="P77" s="21">
        <v>618780</v>
      </c>
      <c r="Q77" s="21">
        <v>1677298</v>
      </c>
      <c r="R77" s="21">
        <v>401018</v>
      </c>
      <c r="S77" s="21">
        <v>406127</v>
      </c>
      <c r="T77" s="21">
        <v>783689</v>
      </c>
      <c r="U77" s="21">
        <v>1590834</v>
      </c>
      <c r="V77" s="21">
        <v>6153714</v>
      </c>
      <c r="W77" s="21">
        <v>7953554</v>
      </c>
      <c r="X77" s="21"/>
      <c r="Y77" s="20"/>
      <c r="Z77" s="23">
        <v>7953554</v>
      </c>
    </row>
    <row r="78" spans="1:26" ht="13.5" hidden="1">
      <c r="A78" s="38" t="s">
        <v>32</v>
      </c>
      <c r="B78" s="19">
        <v>55401611</v>
      </c>
      <c r="C78" s="19"/>
      <c r="D78" s="20">
        <v>46272431</v>
      </c>
      <c r="E78" s="21">
        <v>27439988</v>
      </c>
      <c r="F78" s="21">
        <v>1543201</v>
      </c>
      <c r="G78" s="21">
        <v>1764735</v>
      </c>
      <c r="H78" s="21">
        <v>1422121</v>
      </c>
      <c r="I78" s="21">
        <v>4730057</v>
      </c>
      <c r="J78" s="21">
        <v>1477698</v>
      </c>
      <c r="K78" s="21">
        <v>1936215</v>
      </c>
      <c r="L78" s="21">
        <v>1246714</v>
      </c>
      <c r="M78" s="21">
        <v>4660627</v>
      </c>
      <c r="N78" s="21">
        <v>2162850</v>
      </c>
      <c r="O78" s="21">
        <v>2356463</v>
      </c>
      <c r="P78" s="21">
        <v>1930396</v>
      </c>
      <c r="Q78" s="21">
        <v>6449709</v>
      </c>
      <c r="R78" s="21">
        <v>1696959</v>
      </c>
      <c r="S78" s="21">
        <v>1999408</v>
      </c>
      <c r="T78" s="21">
        <v>2226579</v>
      </c>
      <c r="U78" s="21">
        <v>5922946</v>
      </c>
      <c r="V78" s="21">
        <v>21763339</v>
      </c>
      <c r="W78" s="21">
        <v>27439988</v>
      </c>
      <c r="X78" s="21"/>
      <c r="Y78" s="20"/>
      <c r="Z78" s="23">
        <v>27439988</v>
      </c>
    </row>
    <row r="79" spans="1:26" ht="13.5" hidden="1">
      <c r="A79" s="39" t="s">
        <v>103</v>
      </c>
      <c r="B79" s="19"/>
      <c r="C79" s="19"/>
      <c r="D79" s="20">
        <v>40991687</v>
      </c>
      <c r="E79" s="21">
        <v>16273749</v>
      </c>
      <c r="F79" s="21">
        <v>1009665</v>
      </c>
      <c r="G79" s="21">
        <v>1096800</v>
      </c>
      <c r="H79" s="21">
        <v>875283</v>
      </c>
      <c r="I79" s="21">
        <v>2981748</v>
      </c>
      <c r="J79" s="21">
        <v>908712</v>
      </c>
      <c r="K79" s="21">
        <v>1074895</v>
      </c>
      <c r="L79" s="21">
        <v>697107</v>
      </c>
      <c r="M79" s="21">
        <v>2680714</v>
      </c>
      <c r="N79" s="21">
        <v>1379993</v>
      </c>
      <c r="O79" s="21">
        <v>1520904</v>
      </c>
      <c r="P79" s="21">
        <v>1173963</v>
      </c>
      <c r="Q79" s="21">
        <v>4074860</v>
      </c>
      <c r="R79" s="21">
        <v>1102175</v>
      </c>
      <c r="S79" s="21">
        <v>1078292</v>
      </c>
      <c r="T79" s="21">
        <v>1384259</v>
      </c>
      <c r="U79" s="21">
        <v>3564726</v>
      </c>
      <c r="V79" s="21">
        <v>13302048</v>
      </c>
      <c r="W79" s="21">
        <v>16273749</v>
      </c>
      <c r="X79" s="21"/>
      <c r="Y79" s="20"/>
      <c r="Z79" s="23">
        <v>16273749</v>
      </c>
    </row>
    <row r="80" spans="1:26" ht="13.5" hidden="1">
      <c r="A80" s="39" t="s">
        <v>104</v>
      </c>
      <c r="B80" s="19"/>
      <c r="C80" s="19"/>
      <c r="D80" s="20"/>
      <c r="E80" s="21"/>
      <c r="F80" s="21">
        <v>257472</v>
      </c>
      <c r="G80" s="21">
        <v>297217</v>
      </c>
      <c r="H80" s="21">
        <v>220826</v>
      </c>
      <c r="I80" s="21">
        <v>775515</v>
      </c>
      <c r="J80" s="21">
        <v>242712</v>
      </c>
      <c r="K80" s="21">
        <v>434270</v>
      </c>
      <c r="L80" s="21">
        <v>202004</v>
      </c>
      <c r="M80" s="21">
        <v>878986</v>
      </c>
      <c r="N80" s="21">
        <v>379233</v>
      </c>
      <c r="O80" s="21">
        <v>457487</v>
      </c>
      <c r="P80" s="21">
        <v>343263</v>
      </c>
      <c r="Q80" s="21">
        <v>1179983</v>
      </c>
      <c r="R80" s="21">
        <v>330145</v>
      </c>
      <c r="S80" s="21">
        <v>533961</v>
      </c>
      <c r="T80" s="21">
        <v>451011</v>
      </c>
      <c r="U80" s="21">
        <v>1315117</v>
      </c>
      <c r="V80" s="21">
        <v>4149601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141233</v>
      </c>
      <c r="G81" s="21">
        <v>188826</v>
      </c>
      <c r="H81" s="21">
        <v>163032</v>
      </c>
      <c r="I81" s="21">
        <v>493091</v>
      </c>
      <c r="J81" s="21">
        <v>155171</v>
      </c>
      <c r="K81" s="21">
        <v>227347</v>
      </c>
      <c r="L81" s="21">
        <v>220360</v>
      </c>
      <c r="M81" s="21">
        <v>602878</v>
      </c>
      <c r="N81" s="21">
        <v>214397</v>
      </c>
      <c r="O81" s="21">
        <v>204389</v>
      </c>
      <c r="P81" s="21">
        <v>190280</v>
      </c>
      <c r="Q81" s="21">
        <v>609066</v>
      </c>
      <c r="R81" s="21">
        <v>146621</v>
      </c>
      <c r="S81" s="21">
        <v>214295</v>
      </c>
      <c r="T81" s="21">
        <v>219844</v>
      </c>
      <c r="U81" s="21">
        <v>580760</v>
      </c>
      <c r="V81" s="21">
        <v>2285795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5280744</v>
      </c>
      <c r="E82" s="21">
        <v>11166239</v>
      </c>
      <c r="F82" s="21">
        <v>134831</v>
      </c>
      <c r="G82" s="21">
        <v>181892</v>
      </c>
      <c r="H82" s="21">
        <v>162980</v>
      </c>
      <c r="I82" s="21">
        <v>479703</v>
      </c>
      <c r="J82" s="21">
        <v>171103</v>
      </c>
      <c r="K82" s="21">
        <v>199703</v>
      </c>
      <c r="L82" s="21">
        <v>127243</v>
      </c>
      <c r="M82" s="21">
        <v>498049</v>
      </c>
      <c r="N82" s="21">
        <v>189227</v>
      </c>
      <c r="O82" s="21">
        <v>173683</v>
      </c>
      <c r="P82" s="21">
        <v>222890</v>
      </c>
      <c r="Q82" s="21">
        <v>585800</v>
      </c>
      <c r="R82" s="21">
        <v>118018</v>
      </c>
      <c r="S82" s="21">
        <v>172860</v>
      </c>
      <c r="T82" s="21">
        <v>171465</v>
      </c>
      <c r="U82" s="21">
        <v>462343</v>
      </c>
      <c r="V82" s="21">
        <v>2025895</v>
      </c>
      <c r="W82" s="21">
        <v>11166239</v>
      </c>
      <c r="X82" s="21"/>
      <c r="Y82" s="20"/>
      <c r="Z82" s="23">
        <v>11166239</v>
      </c>
    </row>
    <row r="83" spans="1:26" ht="13.5" hidden="1">
      <c r="A83" s="39" t="s">
        <v>107</v>
      </c>
      <c r="B83" s="19">
        <v>55401611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4224</v>
      </c>
      <c r="E84" s="30">
        <v>5453963</v>
      </c>
      <c r="F84" s="30"/>
      <c r="G84" s="30"/>
      <c r="H84" s="30"/>
      <c r="I84" s="30"/>
      <c r="J84" s="30"/>
      <c r="K84" s="30"/>
      <c r="L84" s="30">
        <v>342534</v>
      </c>
      <c r="M84" s="30">
        <v>342534</v>
      </c>
      <c r="N84" s="30">
        <v>541495</v>
      </c>
      <c r="O84" s="30">
        <v>124897</v>
      </c>
      <c r="P84" s="30">
        <v>150000</v>
      </c>
      <c r="Q84" s="30">
        <v>816392</v>
      </c>
      <c r="R84" s="30">
        <v>184990</v>
      </c>
      <c r="S84" s="30">
        <v>481107</v>
      </c>
      <c r="T84" s="30">
        <v>49531</v>
      </c>
      <c r="U84" s="30">
        <v>715628</v>
      </c>
      <c r="V84" s="30">
        <v>1874554</v>
      </c>
      <c r="W84" s="30">
        <v>5453963</v>
      </c>
      <c r="X84" s="30"/>
      <c r="Y84" s="29"/>
      <c r="Z84" s="31">
        <v>5453963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108113869</v>
      </c>
      <c r="D5" s="153">
        <f>SUM(D6:D8)</f>
        <v>0</v>
      </c>
      <c r="E5" s="154">
        <f t="shared" si="0"/>
        <v>32255203</v>
      </c>
      <c r="F5" s="100">
        <f t="shared" si="0"/>
        <v>33080576</v>
      </c>
      <c r="G5" s="100">
        <f t="shared" si="0"/>
        <v>8362205</v>
      </c>
      <c r="H5" s="100">
        <f t="shared" si="0"/>
        <v>2080505</v>
      </c>
      <c r="I5" s="100">
        <f t="shared" si="0"/>
        <v>1689650</v>
      </c>
      <c r="J5" s="100">
        <f t="shared" si="0"/>
        <v>12132360</v>
      </c>
      <c r="K5" s="100">
        <f t="shared" si="0"/>
        <v>2180005</v>
      </c>
      <c r="L5" s="100">
        <f t="shared" si="0"/>
        <v>1096385</v>
      </c>
      <c r="M5" s="100">
        <f t="shared" si="0"/>
        <v>1444511</v>
      </c>
      <c r="N5" s="100">
        <f t="shared" si="0"/>
        <v>4720901</v>
      </c>
      <c r="O5" s="100">
        <f t="shared" si="0"/>
        <v>1204117</v>
      </c>
      <c r="P5" s="100">
        <f t="shared" si="0"/>
        <v>1317804</v>
      </c>
      <c r="Q5" s="100">
        <f t="shared" si="0"/>
        <v>703779</v>
      </c>
      <c r="R5" s="100">
        <f t="shared" si="0"/>
        <v>3225700</v>
      </c>
      <c r="S5" s="100">
        <f t="shared" si="0"/>
        <v>7125</v>
      </c>
      <c r="T5" s="100">
        <f t="shared" si="0"/>
        <v>20430</v>
      </c>
      <c r="U5" s="100">
        <f t="shared" si="0"/>
        <v>3645132</v>
      </c>
      <c r="V5" s="100">
        <f t="shared" si="0"/>
        <v>3672687</v>
      </c>
      <c r="W5" s="100">
        <f t="shared" si="0"/>
        <v>23751648</v>
      </c>
      <c r="X5" s="100">
        <f t="shared" si="0"/>
        <v>33080576</v>
      </c>
      <c r="Y5" s="100">
        <f t="shared" si="0"/>
        <v>-9328928</v>
      </c>
      <c r="Z5" s="137">
        <f>+IF(X5&lt;&gt;0,+(Y5/X5)*100,0)</f>
        <v>-28.200621416023715</v>
      </c>
      <c r="AA5" s="153">
        <f>SUM(AA6:AA8)</f>
        <v>33080576</v>
      </c>
    </row>
    <row r="6" spans="1:27" ht="13.5">
      <c r="A6" s="138" t="s">
        <v>75</v>
      </c>
      <c r="B6" s="136"/>
      <c r="C6" s="155"/>
      <c r="D6" s="155"/>
      <c r="E6" s="156">
        <v>10450479</v>
      </c>
      <c r="F6" s="60">
        <v>7759538</v>
      </c>
      <c r="G6" s="60">
        <v>2540597</v>
      </c>
      <c r="H6" s="60"/>
      <c r="I6" s="60">
        <v>458</v>
      </c>
      <c r="J6" s="60">
        <v>2541055</v>
      </c>
      <c r="K6" s="60">
        <v>618</v>
      </c>
      <c r="L6" s="60">
        <v>178</v>
      </c>
      <c r="M6" s="60">
        <v>450211</v>
      </c>
      <c r="N6" s="60">
        <v>451007</v>
      </c>
      <c r="O6" s="60">
        <v>120</v>
      </c>
      <c r="P6" s="60">
        <v>442</v>
      </c>
      <c r="Q6" s="60">
        <v>204</v>
      </c>
      <c r="R6" s="60">
        <v>766</v>
      </c>
      <c r="S6" s="60">
        <v>278</v>
      </c>
      <c r="T6" s="60">
        <v>19</v>
      </c>
      <c r="U6" s="60">
        <v>295</v>
      </c>
      <c r="V6" s="60">
        <v>592</v>
      </c>
      <c r="W6" s="60">
        <v>2993420</v>
      </c>
      <c r="X6" s="60">
        <v>7759538</v>
      </c>
      <c r="Y6" s="60">
        <v>-4766118</v>
      </c>
      <c r="Z6" s="140">
        <v>-61.42</v>
      </c>
      <c r="AA6" s="155">
        <v>7759538</v>
      </c>
    </row>
    <row r="7" spans="1:27" ht="13.5">
      <c r="A7" s="138" t="s">
        <v>76</v>
      </c>
      <c r="B7" s="136"/>
      <c r="C7" s="157">
        <v>108113869</v>
      </c>
      <c r="D7" s="157"/>
      <c r="E7" s="158">
        <v>19873599</v>
      </c>
      <c r="F7" s="159">
        <v>23389256</v>
      </c>
      <c r="G7" s="159">
        <v>5343409</v>
      </c>
      <c r="H7" s="159">
        <v>2080505</v>
      </c>
      <c r="I7" s="159">
        <v>1688622</v>
      </c>
      <c r="J7" s="159">
        <v>9112536</v>
      </c>
      <c r="K7" s="159">
        <v>2178817</v>
      </c>
      <c r="L7" s="159">
        <v>1095192</v>
      </c>
      <c r="M7" s="159">
        <v>873137</v>
      </c>
      <c r="N7" s="159">
        <v>4147146</v>
      </c>
      <c r="O7" s="159">
        <v>1203183</v>
      </c>
      <c r="P7" s="159">
        <v>1317120</v>
      </c>
      <c r="Q7" s="159">
        <v>703342</v>
      </c>
      <c r="R7" s="159">
        <v>3223645</v>
      </c>
      <c r="S7" s="159">
        <v>5916</v>
      </c>
      <c r="T7" s="159">
        <v>20062</v>
      </c>
      <c r="U7" s="159">
        <v>3644837</v>
      </c>
      <c r="V7" s="159">
        <v>3670815</v>
      </c>
      <c r="W7" s="159">
        <v>20154142</v>
      </c>
      <c r="X7" s="159">
        <v>23389256</v>
      </c>
      <c r="Y7" s="159">
        <v>-3235114</v>
      </c>
      <c r="Z7" s="141">
        <v>-13.83</v>
      </c>
      <c r="AA7" s="157">
        <v>23389256</v>
      </c>
    </row>
    <row r="8" spans="1:27" ht="13.5">
      <c r="A8" s="138" t="s">
        <v>77</v>
      </c>
      <c r="B8" s="136"/>
      <c r="C8" s="155"/>
      <c r="D8" s="155"/>
      <c r="E8" s="156">
        <v>1931125</v>
      </c>
      <c r="F8" s="60">
        <v>1931782</v>
      </c>
      <c r="G8" s="60">
        <v>478199</v>
      </c>
      <c r="H8" s="60"/>
      <c r="I8" s="60">
        <v>570</v>
      </c>
      <c r="J8" s="60">
        <v>478769</v>
      </c>
      <c r="K8" s="60">
        <v>570</v>
      </c>
      <c r="L8" s="60">
        <v>1015</v>
      </c>
      <c r="M8" s="60">
        <v>121163</v>
      </c>
      <c r="N8" s="60">
        <v>122748</v>
      </c>
      <c r="O8" s="60">
        <v>814</v>
      </c>
      <c r="P8" s="60">
        <v>242</v>
      </c>
      <c r="Q8" s="60">
        <v>233</v>
      </c>
      <c r="R8" s="60">
        <v>1289</v>
      </c>
      <c r="S8" s="60">
        <v>931</v>
      </c>
      <c r="T8" s="60">
        <v>349</v>
      </c>
      <c r="U8" s="60"/>
      <c r="V8" s="60">
        <v>1280</v>
      </c>
      <c r="W8" s="60">
        <v>604086</v>
      </c>
      <c r="X8" s="60">
        <v>1931782</v>
      </c>
      <c r="Y8" s="60">
        <v>-1327696</v>
      </c>
      <c r="Z8" s="140">
        <v>-68.73</v>
      </c>
      <c r="AA8" s="155">
        <v>1931782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6532968</v>
      </c>
      <c r="F9" s="100">
        <f t="shared" si="1"/>
        <v>6179381</v>
      </c>
      <c r="G9" s="100">
        <f t="shared" si="1"/>
        <v>677865</v>
      </c>
      <c r="H9" s="100">
        <f t="shared" si="1"/>
        <v>424247</v>
      </c>
      <c r="I9" s="100">
        <f t="shared" si="1"/>
        <v>31565</v>
      </c>
      <c r="J9" s="100">
        <f t="shared" si="1"/>
        <v>1133677</v>
      </c>
      <c r="K9" s="100">
        <f t="shared" si="1"/>
        <v>1198780</v>
      </c>
      <c r="L9" s="100">
        <f t="shared" si="1"/>
        <v>17475</v>
      </c>
      <c r="M9" s="100">
        <f t="shared" si="1"/>
        <v>19568</v>
      </c>
      <c r="N9" s="100">
        <f t="shared" si="1"/>
        <v>1235823</v>
      </c>
      <c r="O9" s="100">
        <f t="shared" si="1"/>
        <v>316239</v>
      </c>
      <c r="P9" s="100">
        <f t="shared" si="1"/>
        <v>10190</v>
      </c>
      <c r="Q9" s="100">
        <f t="shared" si="1"/>
        <v>8513</v>
      </c>
      <c r="R9" s="100">
        <f t="shared" si="1"/>
        <v>334942</v>
      </c>
      <c r="S9" s="100">
        <f t="shared" si="1"/>
        <v>34054</v>
      </c>
      <c r="T9" s="100">
        <f t="shared" si="1"/>
        <v>65199</v>
      </c>
      <c r="U9" s="100">
        <f t="shared" si="1"/>
        <v>7247</v>
      </c>
      <c r="V9" s="100">
        <f t="shared" si="1"/>
        <v>106500</v>
      </c>
      <c r="W9" s="100">
        <f t="shared" si="1"/>
        <v>2810942</v>
      </c>
      <c r="X9" s="100">
        <f t="shared" si="1"/>
        <v>6179381</v>
      </c>
      <c r="Y9" s="100">
        <f t="shared" si="1"/>
        <v>-3368439</v>
      </c>
      <c r="Z9" s="137">
        <f>+IF(X9&lt;&gt;0,+(Y9/X9)*100,0)</f>
        <v>-54.51094535196972</v>
      </c>
      <c r="AA9" s="153">
        <f>SUM(AA10:AA14)</f>
        <v>6179381</v>
      </c>
    </row>
    <row r="10" spans="1:27" ht="13.5">
      <c r="A10" s="138" t="s">
        <v>79</v>
      </c>
      <c r="B10" s="136"/>
      <c r="C10" s="155"/>
      <c r="D10" s="155"/>
      <c r="E10" s="156">
        <v>4501799</v>
      </c>
      <c r="F10" s="60">
        <v>4639029</v>
      </c>
      <c r="G10" s="60">
        <v>677865</v>
      </c>
      <c r="H10" s="60">
        <v>424247</v>
      </c>
      <c r="I10" s="60">
        <v>23447</v>
      </c>
      <c r="J10" s="60">
        <v>1125559</v>
      </c>
      <c r="K10" s="60">
        <v>1186608</v>
      </c>
      <c r="L10" s="60">
        <v>14325</v>
      </c>
      <c r="M10" s="60">
        <v>11493</v>
      </c>
      <c r="N10" s="60">
        <v>1212426</v>
      </c>
      <c r="O10" s="60">
        <v>311567</v>
      </c>
      <c r="P10" s="60">
        <v>7772</v>
      </c>
      <c r="Q10" s="60">
        <v>5128</v>
      </c>
      <c r="R10" s="60">
        <v>324467</v>
      </c>
      <c r="S10" s="60">
        <v>24459</v>
      </c>
      <c r="T10" s="60">
        <v>59808</v>
      </c>
      <c r="U10" s="60">
        <v>4533</v>
      </c>
      <c r="V10" s="60">
        <v>88800</v>
      </c>
      <c r="W10" s="60">
        <v>2751252</v>
      </c>
      <c r="X10" s="60">
        <v>4639029</v>
      </c>
      <c r="Y10" s="60">
        <v>-1887777</v>
      </c>
      <c r="Z10" s="140">
        <v>-40.69</v>
      </c>
      <c r="AA10" s="155">
        <v>4639029</v>
      </c>
    </row>
    <row r="11" spans="1:27" ht="13.5">
      <c r="A11" s="138" t="s">
        <v>80</v>
      </c>
      <c r="B11" s="136"/>
      <c r="C11" s="155"/>
      <c r="D11" s="155"/>
      <c r="E11" s="156">
        <v>2031169</v>
      </c>
      <c r="F11" s="60">
        <v>1540352</v>
      </c>
      <c r="G11" s="60"/>
      <c r="H11" s="60"/>
      <c r="I11" s="60">
        <v>8118</v>
      </c>
      <c r="J11" s="60">
        <v>8118</v>
      </c>
      <c r="K11" s="60">
        <v>10418</v>
      </c>
      <c r="L11" s="60">
        <v>2711</v>
      </c>
      <c r="M11" s="60">
        <v>8075</v>
      </c>
      <c r="N11" s="60">
        <v>21204</v>
      </c>
      <c r="O11" s="60">
        <v>4672</v>
      </c>
      <c r="P11" s="60">
        <v>2418</v>
      </c>
      <c r="Q11" s="60">
        <v>1192</v>
      </c>
      <c r="R11" s="60">
        <v>8282</v>
      </c>
      <c r="S11" s="60">
        <v>9595</v>
      </c>
      <c r="T11" s="60">
        <v>5391</v>
      </c>
      <c r="U11" s="60">
        <v>2714</v>
      </c>
      <c r="V11" s="60">
        <v>17700</v>
      </c>
      <c r="W11" s="60">
        <v>55304</v>
      </c>
      <c r="X11" s="60">
        <v>1540352</v>
      </c>
      <c r="Y11" s="60">
        <v>-1485048</v>
      </c>
      <c r="Z11" s="140">
        <v>-96.41</v>
      </c>
      <c r="AA11" s="155">
        <v>1540352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>
        <v>1754</v>
      </c>
      <c r="L13" s="60">
        <v>439</v>
      </c>
      <c r="M13" s="60"/>
      <c r="N13" s="60">
        <v>2193</v>
      </c>
      <c r="O13" s="60"/>
      <c r="P13" s="60"/>
      <c r="Q13" s="60">
        <v>2193</v>
      </c>
      <c r="R13" s="60">
        <v>2193</v>
      </c>
      <c r="S13" s="60"/>
      <c r="T13" s="60"/>
      <c r="U13" s="60"/>
      <c r="V13" s="60"/>
      <c r="W13" s="60">
        <v>4386</v>
      </c>
      <c r="X13" s="60"/>
      <c r="Y13" s="60">
        <v>4386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22679012</v>
      </c>
      <c r="F15" s="100">
        <f t="shared" si="2"/>
        <v>22459104</v>
      </c>
      <c r="G15" s="100">
        <f t="shared" si="2"/>
        <v>4724507</v>
      </c>
      <c r="H15" s="100">
        <f t="shared" si="2"/>
        <v>52266</v>
      </c>
      <c r="I15" s="100">
        <f t="shared" si="2"/>
        <v>363462</v>
      </c>
      <c r="J15" s="100">
        <f t="shared" si="2"/>
        <v>5140235</v>
      </c>
      <c r="K15" s="100">
        <f t="shared" si="2"/>
        <v>269160</v>
      </c>
      <c r="L15" s="100">
        <f t="shared" si="2"/>
        <v>117171</v>
      </c>
      <c r="M15" s="100">
        <f t="shared" si="2"/>
        <v>101831</v>
      </c>
      <c r="N15" s="100">
        <f t="shared" si="2"/>
        <v>488162</v>
      </c>
      <c r="O15" s="100">
        <f t="shared" si="2"/>
        <v>143634</v>
      </c>
      <c r="P15" s="100">
        <f t="shared" si="2"/>
        <v>158441</v>
      </c>
      <c r="Q15" s="100">
        <f t="shared" si="2"/>
        <v>87732</v>
      </c>
      <c r="R15" s="100">
        <f t="shared" si="2"/>
        <v>389807</v>
      </c>
      <c r="S15" s="100">
        <f t="shared" si="2"/>
        <v>73647</v>
      </c>
      <c r="T15" s="100">
        <f t="shared" si="2"/>
        <v>47141</v>
      </c>
      <c r="U15" s="100">
        <f t="shared" si="2"/>
        <v>111576</v>
      </c>
      <c r="V15" s="100">
        <f t="shared" si="2"/>
        <v>232364</v>
      </c>
      <c r="W15" s="100">
        <f t="shared" si="2"/>
        <v>6250568</v>
      </c>
      <c r="X15" s="100">
        <f t="shared" si="2"/>
        <v>22459104</v>
      </c>
      <c r="Y15" s="100">
        <f t="shared" si="2"/>
        <v>-16208536</v>
      </c>
      <c r="Z15" s="137">
        <f>+IF(X15&lt;&gt;0,+(Y15/X15)*100,0)</f>
        <v>-72.16911235639677</v>
      </c>
      <c r="AA15" s="153">
        <f>SUM(AA16:AA18)</f>
        <v>22459104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22679012</v>
      </c>
      <c r="F17" s="60">
        <v>22459104</v>
      </c>
      <c r="G17" s="60">
        <v>4724507</v>
      </c>
      <c r="H17" s="60">
        <v>52266</v>
      </c>
      <c r="I17" s="60">
        <v>363462</v>
      </c>
      <c r="J17" s="60">
        <v>5140235</v>
      </c>
      <c r="K17" s="60">
        <v>269160</v>
      </c>
      <c r="L17" s="60">
        <v>117171</v>
      </c>
      <c r="M17" s="60">
        <v>101831</v>
      </c>
      <c r="N17" s="60">
        <v>488162</v>
      </c>
      <c r="O17" s="60">
        <v>143634</v>
      </c>
      <c r="P17" s="60">
        <v>158441</v>
      </c>
      <c r="Q17" s="60">
        <v>87732</v>
      </c>
      <c r="R17" s="60">
        <v>389807</v>
      </c>
      <c r="S17" s="60">
        <v>73647</v>
      </c>
      <c r="T17" s="60">
        <v>47141</v>
      </c>
      <c r="U17" s="60">
        <v>111576</v>
      </c>
      <c r="V17" s="60">
        <v>232364</v>
      </c>
      <c r="W17" s="60">
        <v>6250568</v>
      </c>
      <c r="X17" s="60">
        <v>22459104</v>
      </c>
      <c r="Y17" s="60">
        <v>-16208536</v>
      </c>
      <c r="Z17" s="140">
        <v>-72.17</v>
      </c>
      <c r="AA17" s="155">
        <v>22459104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55731874</v>
      </c>
      <c r="F19" s="100">
        <f t="shared" si="3"/>
        <v>37095579</v>
      </c>
      <c r="G19" s="100">
        <f t="shared" si="3"/>
        <v>5903514</v>
      </c>
      <c r="H19" s="100">
        <f t="shared" si="3"/>
        <v>2229071</v>
      </c>
      <c r="I19" s="100">
        <f t="shared" si="3"/>
        <v>2300107</v>
      </c>
      <c r="J19" s="100">
        <f t="shared" si="3"/>
        <v>10432692</v>
      </c>
      <c r="K19" s="100">
        <f t="shared" si="3"/>
        <v>3074671</v>
      </c>
      <c r="L19" s="100">
        <f t="shared" si="3"/>
        <v>3732102</v>
      </c>
      <c r="M19" s="100">
        <f t="shared" si="3"/>
        <v>2035680</v>
      </c>
      <c r="N19" s="100">
        <f t="shared" si="3"/>
        <v>8842453</v>
      </c>
      <c r="O19" s="100">
        <f t="shared" si="3"/>
        <v>2177762</v>
      </c>
      <c r="P19" s="100">
        <f t="shared" si="3"/>
        <v>4163713</v>
      </c>
      <c r="Q19" s="100">
        <f t="shared" si="3"/>
        <v>4152780</v>
      </c>
      <c r="R19" s="100">
        <f t="shared" si="3"/>
        <v>10494255</v>
      </c>
      <c r="S19" s="100">
        <f t="shared" si="3"/>
        <v>2852051</v>
      </c>
      <c r="T19" s="100">
        <f t="shared" si="3"/>
        <v>4607203</v>
      </c>
      <c r="U19" s="100">
        <f t="shared" si="3"/>
        <v>1916447</v>
      </c>
      <c r="V19" s="100">
        <f t="shared" si="3"/>
        <v>9375701</v>
      </c>
      <c r="W19" s="100">
        <f t="shared" si="3"/>
        <v>39145101</v>
      </c>
      <c r="X19" s="100">
        <f t="shared" si="3"/>
        <v>37095579</v>
      </c>
      <c r="Y19" s="100">
        <f t="shared" si="3"/>
        <v>2049522</v>
      </c>
      <c r="Z19" s="137">
        <f>+IF(X19&lt;&gt;0,+(Y19/X19)*100,0)</f>
        <v>5.524976439914848</v>
      </c>
      <c r="AA19" s="153">
        <f>SUM(AA20:AA23)</f>
        <v>37095579</v>
      </c>
    </row>
    <row r="20" spans="1:27" ht="13.5">
      <c r="A20" s="138" t="s">
        <v>89</v>
      </c>
      <c r="B20" s="136"/>
      <c r="C20" s="155"/>
      <c r="D20" s="155"/>
      <c r="E20" s="156">
        <v>43348922</v>
      </c>
      <c r="F20" s="60">
        <v>18827036</v>
      </c>
      <c r="G20" s="60">
        <v>1532527</v>
      </c>
      <c r="H20" s="60">
        <v>845529</v>
      </c>
      <c r="I20" s="60">
        <v>861620</v>
      </c>
      <c r="J20" s="60">
        <v>3239676</v>
      </c>
      <c r="K20" s="60">
        <v>839810</v>
      </c>
      <c r="L20" s="60">
        <v>1359247</v>
      </c>
      <c r="M20" s="60">
        <v>684764</v>
      </c>
      <c r="N20" s="60">
        <v>2883821</v>
      </c>
      <c r="O20" s="60">
        <v>1394313</v>
      </c>
      <c r="P20" s="60">
        <v>801749</v>
      </c>
      <c r="Q20" s="60">
        <v>796873</v>
      </c>
      <c r="R20" s="60">
        <v>2992935</v>
      </c>
      <c r="S20" s="60">
        <v>1456057</v>
      </c>
      <c r="T20" s="60">
        <v>1014490</v>
      </c>
      <c r="U20" s="60">
        <v>982353</v>
      </c>
      <c r="V20" s="60">
        <v>3452900</v>
      </c>
      <c r="W20" s="60">
        <v>12569332</v>
      </c>
      <c r="X20" s="60">
        <v>18827036</v>
      </c>
      <c r="Y20" s="60">
        <v>-6257704</v>
      </c>
      <c r="Z20" s="140">
        <v>-33.24</v>
      </c>
      <c r="AA20" s="155">
        <v>18827036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977366</v>
      </c>
      <c r="H21" s="60">
        <v>712682</v>
      </c>
      <c r="I21" s="60">
        <v>765318</v>
      </c>
      <c r="J21" s="60">
        <v>2455366</v>
      </c>
      <c r="K21" s="60">
        <v>1560163</v>
      </c>
      <c r="L21" s="60">
        <v>1695446</v>
      </c>
      <c r="M21" s="60">
        <v>674054</v>
      </c>
      <c r="N21" s="60">
        <v>3929663</v>
      </c>
      <c r="O21" s="60">
        <v>379825</v>
      </c>
      <c r="P21" s="60">
        <v>1963359</v>
      </c>
      <c r="Q21" s="60">
        <v>1957301</v>
      </c>
      <c r="R21" s="60">
        <v>4300485</v>
      </c>
      <c r="S21" s="60"/>
      <c r="T21" s="60">
        <v>1959420</v>
      </c>
      <c r="U21" s="60">
        <v>22037</v>
      </c>
      <c r="V21" s="60">
        <v>1981457</v>
      </c>
      <c r="W21" s="60">
        <v>12666971</v>
      </c>
      <c r="X21" s="60"/>
      <c r="Y21" s="60">
        <v>12666971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459260</v>
      </c>
      <c r="H22" s="159">
        <v>340733</v>
      </c>
      <c r="I22" s="159">
        <v>341595</v>
      </c>
      <c r="J22" s="159">
        <v>1141588</v>
      </c>
      <c r="K22" s="159">
        <v>342134</v>
      </c>
      <c r="L22" s="159">
        <v>344054</v>
      </c>
      <c r="M22" s="159">
        <v>343730</v>
      </c>
      <c r="N22" s="159">
        <v>1029918</v>
      </c>
      <c r="O22" s="159">
        <v>214397</v>
      </c>
      <c r="P22" s="159">
        <v>699752</v>
      </c>
      <c r="Q22" s="159">
        <v>699753</v>
      </c>
      <c r="R22" s="159">
        <v>1613902</v>
      </c>
      <c r="S22" s="159">
        <v>698566</v>
      </c>
      <c r="T22" s="159">
        <v>818322</v>
      </c>
      <c r="U22" s="159">
        <v>214295</v>
      </c>
      <c r="V22" s="159">
        <v>1731183</v>
      </c>
      <c r="W22" s="159">
        <v>5516591</v>
      </c>
      <c r="X22" s="159"/>
      <c r="Y22" s="159">
        <v>5516591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12382952</v>
      </c>
      <c r="F23" s="60">
        <v>18268543</v>
      </c>
      <c r="G23" s="60">
        <v>2934361</v>
      </c>
      <c r="H23" s="60">
        <v>330127</v>
      </c>
      <c r="I23" s="60">
        <v>331574</v>
      </c>
      <c r="J23" s="60">
        <v>3596062</v>
      </c>
      <c r="K23" s="60">
        <v>332564</v>
      </c>
      <c r="L23" s="60">
        <v>333355</v>
      </c>
      <c r="M23" s="60">
        <v>333132</v>
      </c>
      <c r="N23" s="60">
        <v>999051</v>
      </c>
      <c r="O23" s="60">
        <v>189227</v>
      </c>
      <c r="P23" s="60">
        <v>698853</v>
      </c>
      <c r="Q23" s="60">
        <v>698853</v>
      </c>
      <c r="R23" s="60">
        <v>1586933</v>
      </c>
      <c r="S23" s="60">
        <v>697428</v>
      </c>
      <c r="T23" s="60">
        <v>814971</v>
      </c>
      <c r="U23" s="60">
        <v>697762</v>
      </c>
      <c r="V23" s="60">
        <v>2210161</v>
      </c>
      <c r="W23" s="60">
        <v>8392207</v>
      </c>
      <c r="X23" s="60">
        <v>18268543</v>
      </c>
      <c r="Y23" s="60">
        <v>-9876336</v>
      </c>
      <c r="Z23" s="140">
        <v>-54.06</v>
      </c>
      <c r="AA23" s="155">
        <v>18268543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108113869</v>
      </c>
      <c r="D25" s="168">
        <f>+D5+D9+D15+D19+D24</f>
        <v>0</v>
      </c>
      <c r="E25" s="169">
        <f t="shared" si="4"/>
        <v>117199057</v>
      </c>
      <c r="F25" s="73">
        <f t="shared" si="4"/>
        <v>98814640</v>
      </c>
      <c r="G25" s="73">
        <f t="shared" si="4"/>
        <v>19668091</v>
      </c>
      <c r="H25" s="73">
        <f t="shared" si="4"/>
        <v>4786089</v>
      </c>
      <c r="I25" s="73">
        <f t="shared" si="4"/>
        <v>4384784</v>
      </c>
      <c r="J25" s="73">
        <f t="shared" si="4"/>
        <v>28838964</v>
      </c>
      <c r="K25" s="73">
        <f t="shared" si="4"/>
        <v>6722616</v>
      </c>
      <c r="L25" s="73">
        <f t="shared" si="4"/>
        <v>4963133</v>
      </c>
      <c r="M25" s="73">
        <f t="shared" si="4"/>
        <v>3601590</v>
      </c>
      <c r="N25" s="73">
        <f t="shared" si="4"/>
        <v>15287339</v>
      </c>
      <c r="O25" s="73">
        <f t="shared" si="4"/>
        <v>3841752</v>
      </c>
      <c r="P25" s="73">
        <f t="shared" si="4"/>
        <v>5650148</v>
      </c>
      <c r="Q25" s="73">
        <f t="shared" si="4"/>
        <v>4952804</v>
      </c>
      <c r="R25" s="73">
        <f t="shared" si="4"/>
        <v>14444704</v>
      </c>
      <c r="S25" s="73">
        <f t="shared" si="4"/>
        <v>2966877</v>
      </c>
      <c r="T25" s="73">
        <f t="shared" si="4"/>
        <v>4739973</v>
      </c>
      <c r="U25" s="73">
        <f t="shared" si="4"/>
        <v>5680402</v>
      </c>
      <c r="V25" s="73">
        <f t="shared" si="4"/>
        <v>13387252</v>
      </c>
      <c r="W25" s="73">
        <f t="shared" si="4"/>
        <v>71958259</v>
      </c>
      <c r="X25" s="73">
        <f t="shared" si="4"/>
        <v>98814640</v>
      </c>
      <c r="Y25" s="73">
        <f t="shared" si="4"/>
        <v>-26856381</v>
      </c>
      <c r="Z25" s="170">
        <f>+IF(X25&lt;&gt;0,+(Y25/X25)*100,0)</f>
        <v>-27.178544596225823</v>
      </c>
      <c r="AA25" s="168">
        <f>+AA5+AA9+AA15+AA19+AA24</f>
        <v>98814640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79493311</v>
      </c>
      <c r="D28" s="153">
        <f>SUM(D29:D31)</f>
        <v>0</v>
      </c>
      <c r="E28" s="154">
        <f t="shared" si="5"/>
        <v>66638484</v>
      </c>
      <c r="F28" s="100">
        <f t="shared" si="5"/>
        <v>47703805</v>
      </c>
      <c r="G28" s="100">
        <f t="shared" si="5"/>
        <v>4600843</v>
      </c>
      <c r="H28" s="100">
        <f t="shared" si="5"/>
        <v>2681467</v>
      </c>
      <c r="I28" s="100">
        <f t="shared" si="5"/>
        <v>3583607</v>
      </c>
      <c r="J28" s="100">
        <f t="shared" si="5"/>
        <v>10865917</v>
      </c>
      <c r="K28" s="100">
        <f t="shared" si="5"/>
        <v>3589186</v>
      </c>
      <c r="L28" s="100">
        <f t="shared" si="5"/>
        <v>2825426</v>
      </c>
      <c r="M28" s="100">
        <f t="shared" si="5"/>
        <v>3416296</v>
      </c>
      <c r="N28" s="100">
        <f t="shared" si="5"/>
        <v>9830908</v>
      </c>
      <c r="O28" s="100">
        <f t="shared" si="5"/>
        <v>2470126</v>
      </c>
      <c r="P28" s="100">
        <f t="shared" si="5"/>
        <v>2908181</v>
      </c>
      <c r="Q28" s="100">
        <f t="shared" si="5"/>
        <v>2565710</v>
      </c>
      <c r="R28" s="100">
        <f t="shared" si="5"/>
        <v>7944017</v>
      </c>
      <c r="S28" s="100">
        <f t="shared" si="5"/>
        <v>2350128</v>
      </c>
      <c r="T28" s="100">
        <f t="shared" si="5"/>
        <v>3217512</v>
      </c>
      <c r="U28" s="100">
        <f t="shared" si="5"/>
        <v>2579060</v>
      </c>
      <c r="V28" s="100">
        <f t="shared" si="5"/>
        <v>8146700</v>
      </c>
      <c r="W28" s="100">
        <f t="shared" si="5"/>
        <v>36787542</v>
      </c>
      <c r="X28" s="100">
        <f t="shared" si="5"/>
        <v>47703805</v>
      </c>
      <c r="Y28" s="100">
        <f t="shared" si="5"/>
        <v>-10916263</v>
      </c>
      <c r="Z28" s="137">
        <f>+IF(X28&lt;&gt;0,+(Y28/X28)*100,0)</f>
        <v>-22.883421982795713</v>
      </c>
      <c r="AA28" s="153">
        <f>SUM(AA29:AA31)</f>
        <v>47703805</v>
      </c>
    </row>
    <row r="29" spans="1:27" ht="13.5">
      <c r="A29" s="138" t="s">
        <v>75</v>
      </c>
      <c r="B29" s="136"/>
      <c r="C29" s="155"/>
      <c r="D29" s="155"/>
      <c r="E29" s="156">
        <v>29001590</v>
      </c>
      <c r="F29" s="60">
        <v>15963369</v>
      </c>
      <c r="G29" s="60">
        <v>1092630</v>
      </c>
      <c r="H29" s="60">
        <v>1233850</v>
      </c>
      <c r="I29" s="60">
        <v>1274682</v>
      </c>
      <c r="J29" s="60">
        <v>3601162</v>
      </c>
      <c r="K29" s="60">
        <v>1656441</v>
      </c>
      <c r="L29" s="60">
        <v>929587</v>
      </c>
      <c r="M29" s="60">
        <v>1146865</v>
      </c>
      <c r="N29" s="60">
        <v>3732893</v>
      </c>
      <c r="O29" s="60">
        <v>863867</v>
      </c>
      <c r="P29" s="60">
        <v>1394826</v>
      </c>
      <c r="Q29" s="60">
        <v>852936</v>
      </c>
      <c r="R29" s="60">
        <v>3111629</v>
      </c>
      <c r="S29" s="60">
        <v>1051496</v>
      </c>
      <c r="T29" s="60">
        <v>1099600</v>
      </c>
      <c r="U29" s="60">
        <v>1089976</v>
      </c>
      <c r="V29" s="60">
        <v>3241072</v>
      </c>
      <c r="W29" s="60">
        <v>13686756</v>
      </c>
      <c r="X29" s="60">
        <v>15963369</v>
      </c>
      <c r="Y29" s="60">
        <v>-2276613</v>
      </c>
      <c r="Z29" s="140">
        <v>-14.26</v>
      </c>
      <c r="AA29" s="155">
        <v>15963369</v>
      </c>
    </row>
    <row r="30" spans="1:27" ht="13.5">
      <c r="A30" s="138" t="s">
        <v>76</v>
      </c>
      <c r="B30" s="136"/>
      <c r="C30" s="157">
        <v>79493311</v>
      </c>
      <c r="D30" s="157"/>
      <c r="E30" s="158">
        <v>32341770</v>
      </c>
      <c r="F30" s="159">
        <v>26803260</v>
      </c>
      <c r="G30" s="159">
        <v>3132025</v>
      </c>
      <c r="H30" s="159">
        <v>1105365</v>
      </c>
      <c r="I30" s="159">
        <v>1964791</v>
      </c>
      <c r="J30" s="159">
        <v>6202181</v>
      </c>
      <c r="K30" s="159">
        <v>1537034</v>
      </c>
      <c r="L30" s="159">
        <v>1446926</v>
      </c>
      <c r="M30" s="159">
        <v>1752975</v>
      </c>
      <c r="N30" s="159">
        <v>4736935</v>
      </c>
      <c r="O30" s="159">
        <v>1326209</v>
      </c>
      <c r="P30" s="159">
        <v>1168000</v>
      </c>
      <c r="Q30" s="159">
        <v>1434857</v>
      </c>
      <c r="R30" s="159">
        <v>3929066</v>
      </c>
      <c r="S30" s="159">
        <v>901975</v>
      </c>
      <c r="T30" s="159">
        <v>1704603</v>
      </c>
      <c r="U30" s="159">
        <v>1189480</v>
      </c>
      <c r="V30" s="159">
        <v>3796058</v>
      </c>
      <c r="W30" s="159">
        <v>18664240</v>
      </c>
      <c r="X30" s="159">
        <v>26803260</v>
      </c>
      <c r="Y30" s="159">
        <v>-8139020</v>
      </c>
      <c r="Z30" s="141">
        <v>-30.37</v>
      </c>
      <c r="AA30" s="157">
        <v>26803260</v>
      </c>
    </row>
    <row r="31" spans="1:27" ht="13.5">
      <c r="A31" s="138" t="s">
        <v>77</v>
      </c>
      <c r="B31" s="136"/>
      <c r="C31" s="155"/>
      <c r="D31" s="155"/>
      <c r="E31" s="156">
        <v>5295124</v>
      </c>
      <c r="F31" s="60">
        <v>4937176</v>
      </c>
      <c r="G31" s="60">
        <v>376188</v>
      </c>
      <c r="H31" s="60">
        <v>342252</v>
      </c>
      <c r="I31" s="60">
        <v>344134</v>
      </c>
      <c r="J31" s="60">
        <v>1062574</v>
      </c>
      <c r="K31" s="60">
        <v>395711</v>
      </c>
      <c r="L31" s="60">
        <v>448913</v>
      </c>
      <c r="M31" s="60">
        <v>516456</v>
      </c>
      <c r="N31" s="60">
        <v>1361080</v>
      </c>
      <c r="O31" s="60">
        <v>280050</v>
      </c>
      <c r="P31" s="60">
        <v>345355</v>
      </c>
      <c r="Q31" s="60">
        <v>277917</v>
      </c>
      <c r="R31" s="60">
        <v>903322</v>
      </c>
      <c r="S31" s="60">
        <v>396657</v>
      </c>
      <c r="T31" s="60">
        <v>413309</v>
      </c>
      <c r="U31" s="60">
        <v>299604</v>
      </c>
      <c r="V31" s="60">
        <v>1109570</v>
      </c>
      <c r="W31" s="60">
        <v>4436546</v>
      </c>
      <c r="X31" s="60">
        <v>4937176</v>
      </c>
      <c r="Y31" s="60">
        <v>-500630</v>
      </c>
      <c r="Z31" s="140">
        <v>-10.14</v>
      </c>
      <c r="AA31" s="155">
        <v>4937176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14765209</v>
      </c>
      <c r="F32" s="100">
        <f t="shared" si="6"/>
        <v>10950065</v>
      </c>
      <c r="G32" s="100">
        <f t="shared" si="6"/>
        <v>627479</v>
      </c>
      <c r="H32" s="100">
        <f t="shared" si="6"/>
        <v>632910</v>
      </c>
      <c r="I32" s="100">
        <f t="shared" si="6"/>
        <v>731616</v>
      </c>
      <c r="J32" s="100">
        <f t="shared" si="6"/>
        <v>1992005</v>
      </c>
      <c r="K32" s="100">
        <f t="shared" si="6"/>
        <v>639510</v>
      </c>
      <c r="L32" s="100">
        <f t="shared" si="6"/>
        <v>597878</v>
      </c>
      <c r="M32" s="100">
        <f t="shared" si="6"/>
        <v>920070</v>
      </c>
      <c r="N32" s="100">
        <f t="shared" si="6"/>
        <v>2157458</v>
      </c>
      <c r="O32" s="100">
        <f t="shared" si="6"/>
        <v>648920</v>
      </c>
      <c r="P32" s="100">
        <f t="shared" si="6"/>
        <v>942831</v>
      </c>
      <c r="Q32" s="100">
        <f t="shared" si="6"/>
        <v>1515285</v>
      </c>
      <c r="R32" s="100">
        <f t="shared" si="6"/>
        <v>3107036</v>
      </c>
      <c r="S32" s="100">
        <f t="shared" si="6"/>
        <v>658869</v>
      </c>
      <c r="T32" s="100">
        <f t="shared" si="6"/>
        <v>756653</v>
      </c>
      <c r="U32" s="100">
        <f t="shared" si="6"/>
        <v>802431</v>
      </c>
      <c r="V32" s="100">
        <f t="shared" si="6"/>
        <v>2217953</v>
      </c>
      <c r="W32" s="100">
        <f t="shared" si="6"/>
        <v>9474452</v>
      </c>
      <c r="X32" s="100">
        <f t="shared" si="6"/>
        <v>10950065</v>
      </c>
      <c r="Y32" s="100">
        <f t="shared" si="6"/>
        <v>-1475613</v>
      </c>
      <c r="Z32" s="137">
        <f>+IF(X32&lt;&gt;0,+(Y32/X32)*100,0)</f>
        <v>-13.475837814661373</v>
      </c>
      <c r="AA32" s="153">
        <f>SUM(AA33:AA37)</f>
        <v>10950065</v>
      </c>
    </row>
    <row r="33" spans="1:27" ht="13.5">
      <c r="A33" s="138" t="s">
        <v>79</v>
      </c>
      <c r="B33" s="136"/>
      <c r="C33" s="155"/>
      <c r="D33" s="155"/>
      <c r="E33" s="156">
        <v>8976296</v>
      </c>
      <c r="F33" s="60">
        <v>7560182</v>
      </c>
      <c r="G33" s="60">
        <v>480993</v>
      </c>
      <c r="H33" s="60">
        <v>494821</v>
      </c>
      <c r="I33" s="60">
        <v>585584</v>
      </c>
      <c r="J33" s="60">
        <v>1561398</v>
      </c>
      <c r="K33" s="60">
        <v>502042</v>
      </c>
      <c r="L33" s="60">
        <v>454740</v>
      </c>
      <c r="M33" s="60">
        <v>673227</v>
      </c>
      <c r="N33" s="60">
        <v>1630009</v>
      </c>
      <c r="O33" s="60">
        <v>508292</v>
      </c>
      <c r="P33" s="60">
        <v>800895</v>
      </c>
      <c r="Q33" s="60">
        <v>1203639</v>
      </c>
      <c r="R33" s="60">
        <v>2512826</v>
      </c>
      <c r="S33" s="60">
        <v>414618</v>
      </c>
      <c r="T33" s="60">
        <v>427548</v>
      </c>
      <c r="U33" s="60">
        <v>463997</v>
      </c>
      <c r="V33" s="60">
        <v>1306163</v>
      </c>
      <c r="W33" s="60">
        <v>7010396</v>
      </c>
      <c r="X33" s="60">
        <v>7560182</v>
      </c>
      <c r="Y33" s="60">
        <v>-549786</v>
      </c>
      <c r="Z33" s="140">
        <v>-7.27</v>
      </c>
      <c r="AA33" s="155">
        <v>7560182</v>
      </c>
    </row>
    <row r="34" spans="1:27" ht="13.5">
      <c r="A34" s="138" t="s">
        <v>80</v>
      </c>
      <c r="B34" s="136"/>
      <c r="C34" s="155"/>
      <c r="D34" s="155"/>
      <c r="E34" s="156">
        <v>4141703</v>
      </c>
      <c r="F34" s="60">
        <v>2868674</v>
      </c>
      <c r="G34" s="60">
        <v>111372</v>
      </c>
      <c r="H34" s="60">
        <v>102975</v>
      </c>
      <c r="I34" s="60">
        <v>110918</v>
      </c>
      <c r="J34" s="60">
        <v>325265</v>
      </c>
      <c r="K34" s="60">
        <v>102656</v>
      </c>
      <c r="L34" s="60">
        <v>102663</v>
      </c>
      <c r="M34" s="60">
        <v>174699</v>
      </c>
      <c r="N34" s="60">
        <v>380018</v>
      </c>
      <c r="O34" s="60">
        <v>100153</v>
      </c>
      <c r="P34" s="60">
        <v>100901</v>
      </c>
      <c r="Q34" s="60">
        <v>270891</v>
      </c>
      <c r="R34" s="60">
        <v>471945</v>
      </c>
      <c r="S34" s="60">
        <v>203496</v>
      </c>
      <c r="T34" s="60">
        <v>288350</v>
      </c>
      <c r="U34" s="60">
        <v>297679</v>
      </c>
      <c r="V34" s="60">
        <v>789525</v>
      </c>
      <c r="W34" s="60">
        <v>1966753</v>
      </c>
      <c r="X34" s="60">
        <v>2868674</v>
      </c>
      <c r="Y34" s="60">
        <v>-901921</v>
      </c>
      <c r="Z34" s="140">
        <v>-31.44</v>
      </c>
      <c r="AA34" s="155">
        <v>2868674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1647210</v>
      </c>
      <c r="F36" s="60">
        <v>521209</v>
      </c>
      <c r="G36" s="60">
        <v>35114</v>
      </c>
      <c r="H36" s="60">
        <v>35114</v>
      </c>
      <c r="I36" s="60">
        <v>35114</v>
      </c>
      <c r="J36" s="60">
        <v>105342</v>
      </c>
      <c r="K36" s="60">
        <v>34812</v>
      </c>
      <c r="L36" s="60">
        <v>40475</v>
      </c>
      <c r="M36" s="60">
        <v>72144</v>
      </c>
      <c r="N36" s="60">
        <v>147431</v>
      </c>
      <c r="O36" s="60">
        <v>40475</v>
      </c>
      <c r="P36" s="60">
        <v>41035</v>
      </c>
      <c r="Q36" s="60">
        <v>40755</v>
      </c>
      <c r="R36" s="60">
        <v>122265</v>
      </c>
      <c r="S36" s="60">
        <v>40755</v>
      </c>
      <c r="T36" s="60">
        <v>40755</v>
      </c>
      <c r="U36" s="60">
        <v>40755</v>
      </c>
      <c r="V36" s="60">
        <v>122265</v>
      </c>
      <c r="W36" s="60">
        <v>497303</v>
      </c>
      <c r="X36" s="60">
        <v>521209</v>
      </c>
      <c r="Y36" s="60">
        <v>-23906</v>
      </c>
      <c r="Z36" s="140">
        <v>-4.59</v>
      </c>
      <c r="AA36" s="155">
        <v>521209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16800134</v>
      </c>
      <c r="F38" s="100">
        <f t="shared" si="7"/>
        <v>33103732</v>
      </c>
      <c r="G38" s="100">
        <f t="shared" si="7"/>
        <v>604559</v>
      </c>
      <c r="H38" s="100">
        <f t="shared" si="7"/>
        <v>572686</v>
      </c>
      <c r="I38" s="100">
        <f t="shared" si="7"/>
        <v>564917</v>
      </c>
      <c r="J38" s="100">
        <f t="shared" si="7"/>
        <v>1742162</v>
      </c>
      <c r="K38" s="100">
        <f t="shared" si="7"/>
        <v>561186</v>
      </c>
      <c r="L38" s="100">
        <f t="shared" si="7"/>
        <v>524592</v>
      </c>
      <c r="M38" s="100">
        <f t="shared" si="7"/>
        <v>880982</v>
      </c>
      <c r="N38" s="100">
        <f t="shared" si="7"/>
        <v>1966760</v>
      </c>
      <c r="O38" s="100">
        <f t="shared" si="7"/>
        <v>521108</v>
      </c>
      <c r="P38" s="100">
        <f t="shared" si="7"/>
        <v>607969</v>
      </c>
      <c r="Q38" s="100">
        <f t="shared" si="7"/>
        <v>490073</v>
      </c>
      <c r="R38" s="100">
        <f t="shared" si="7"/>
        <v>1619150</v>
      </c>
      <c r="S38" s="100">
        <f t="shared" si="7"/>
        <v>506611</v>
      </c>
      <c r="T38" s="100">
        <f t="shared" si="7"/>
        <v>497795</v>
      </c>
      <c r="U38" s="100">
        <f t="shared" si="7"/>
        <v>542260</v>
      </c>
      <c r="V38" s="100">
        <f t="shared" si="7"/>
        <v>1546666</v>
      </c>
      <c r="W38" s="100">
        <f t="shared" si="7"/>
        <v>6874738</v>
      </c>
      <c r="X38" s="100">
        <f t="shared" si="7"/>
        <v>33103732</v>
      </c>
      <c r="Y38" s="100">
        <f t="shared" si="7"/>
        <v>-26228994</v>
      </c>
      <c r="Z38" s="137">
        <f>+IF(X38&lt;&gt;0,+(Y38/X38)*100,0)</f>
        <v>-79.23274028438848</v>
      </c>
      <c r="AA38" s="153">
        <f>SUM(AA39:AA41)</f>
        <v>33103732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16800134</v>
      </c>
      <c r="F40" s="60">
        <v>33103732</v>
      </c>
      <c r="G40" s="60">
        <v>604559</v>
      </c>
      <c r="H40" s="60">
        <v>572686</v>
      </c>
      <c r="I40" s="60">
        <v>564917</v>
      </c>
      <c r="J40" s="60">
        <v>1742162</v>
      </c>
      <c r="K40" s="60">
        <v>561186</v>
      </c>
      <c r="L40" s="60">
        <v>524592</v>
      </c>
      <c r="M40" s="60">
        <v>880982</v>
      </c>
      <c r="N40" s="60">
        <v>1966760</v>
      </c>
      <c r="O40" s="60">
        <v>521108</v>
      </c>
      <c r="P40" s="60">
        <v>607969</v>
      </c>
      <c r="Q40" s="60">
        <v>490073</v>
      </c>
      <c r="R40" s="60">
        <v>1619150</v>
      </c>
      <c r="S40" s="60">
        <v>506611</v>
      </c>
      <c r="T40" s="60">
        <v>497795</v>
      </c>
      <c r="U40" s="60">
        <v>542260</v>
      </c>
      <c r="V40" s="60">
        <v>1546666</v>
      </c>
      <c r="W40" s="60">
        <v>6874738</v>
      </c>
      <c r="X40" s="60">
        <v>33103732</v>
      </c>
      <c r="Y40" s="60">
        <v>-26228994</v>
      </c>
      <c r="Z40" s="140">
        <v>-79.23</v>
      </c>
      <c r="AA40" s="155">
        <v>33103732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56346719</v>
      </c>
      <c r="F42" s="100">
        <f t="shared" si="8"/>
        <v>55322155</v>
      </c>
      <c r="G42" s="100">
        <f t="shared" si="8"/>
        <v>16197570</v>
      </c>
      <c r="H42" s="100">
        <f t="shared" si="8"/>
        <v>3518378</v>
      </c>
      <c r="I42" s="100">
        <f t="shared" si="8"/>
        <v>2461192</v>
      </c>
      <c r="J42" s="100">
        <f t="shared" si="8"/>
        <v>22177140</v>
      </c>
      <c r="K42" s="100">
        <f t="shared" si="8"/>
        <v>3225698</v>
      </c>
      <c r="L42" s="100">
        <f t="shared" si="8"/>
        <v>1507614</v>
      </c>
      <c r="M42" s="100">
        <f t="shared" si="8"/>
        <v>1984008</v>
      </c>
      <c r="N42" s="100">
        <f t="shared" si="8"/>
        <v>6717320</v>
      </c>
      <c r="O42" s="100">
        <f t="shared" si="8"/>
        <v>2742361</v>
      </c>
      <c r="P42" s="100">
        <f t="shared" si="8"/>
        <v>1465422</v>
      </c>
      <c r="Q42" s="100">
        <f t="shared" si="8"/>
        <v>2277994</v>
      </c>
      <c r="R42" s="100">
        <f t="shared" si="8"/>
        <v>6485777</v>
      </c>
      <c r="S42" s="100">
        <f t="shared" si="8"/>
        <v>467913</v>
      </c>
      <c r="T42" s="100">
        <f t="shared" si="8"/>
        <v>852044</v>
      </c>
      <c r="U42" s="100">
        <f t="shared" si="8"/>
        <v>2649462</v>
      </c>
      <c r="V42" s="100">
        <f t="shared" si="8"/>
        <v>3969419</v>
      </c>
      <c r="W42" s="100">
        <f t="shared" si="8"/>
        <v>39349656</v>
      </c>
      <c r="X42" s="100">
        <f t="shared" si="8"/>
        <v>55322155</v>
      </c>
      <c r="Y42" s="100">
        <f t="shared" si="8"/>
        <v>-15972499</v>
      </c>
      <c r="Z42" s="137">
        <f>+IF(X42&lt;&gt;0,+(Y42/X42)*100,0)</f>
        <v>-28.871794672496037</v>
      </c>
      <c r="AA42" s="153">
        <f>SUM(AA43:AA46)</f>
        <v>55322155</v>
      </c>
    </row>
    <row r="43" spans="1:27" ht="13.5">
      <c r="A43" s="138" t="s">
        <v>89</v>
      </c>
      <c r="B43" s="136"/>
      <c r="C43" s="155"/>
      <c r="D43" s="155"/>
      <c r="E43" s="156">
        <v>44478552</v>
      </c>
      <c r="F43" s="60">
        <v>44760427</v>
      </c>
      <c r="G43" s="60">
        <v>15813873</v>
      </c>
      <c r="H43" s="60">
        <v>3150689</v>
      </c>
      <c r="I43" s="60">
        <v>2075191</v>
      </c>
      <c r="J43" s="60">
        <v>21039753</v>
      </c>
      <c r="K43" s="60">
        <v>2875680</v>
      </c>
      <c r="L43" s="60">
        <v>1182362</v>
      </c>
      <c r="M43" s="60">
        <v>1420610</v>
      </c>
      <c r="N43" s="60">
        <v>5478652</v>
      </c>
      <c r="O43" s="60">
        <v>1535194</v>
      </c>
      <c r="P43" s="60">
        <v>1131940</v>
      </c>
      <c r="Q43" s="60">
        <v>1704706</v>
      </c>
      <c r="R43" s="60">
        <v>4371840</v>
      </c>
      <c r="S43" s="60">
        <v>148072</v>
      </c>
      <c r="T43" s="60">
        <v>518560</v>
      </c>
      <c r="U43" s="60">
        <v>2336311</v>
      </c>
      <c r="V43" s="60">
        <v>3002943</v>
      </c>
      <c r="W43" s="60">
        <v>33893188</v>
      </c>
      <c r="X43" s="60">
        <v>44760427</v>
      </c>
      <c r="Y43" s="60">
        <v>-10867239</v>
      </c>
      <c r="Z43" s="140">
        <v>-24.28</v>
      </c>
      <c r="AA43" s="155">
        <v>44760427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>
        <v>52248</v>
      </c>
      <c r="I44" s="60">
        <v>39835</v>
      </c>
      <c r="J44" s="60">
        <v>92083</v>
      </c>
      <c r="K44" s="60">
        <v>38834</v>
      </c>
      <c r="L44" s="60">
        <v>39097</v>
      </c>
      <c r="M44" s="60">
        <v>71471</v>
      </c>
      <c r="N44" s="60">
        <v>149402</v>
      </c>
      <c r="O44" s="60">
        <v>923158</v>
      </c>
      <c r="P44" s="60">
        <v>31940</v>
      </c>
      <c r="Q44" s="60">
        <v>148231</v>
      </c>
      <c r="R44" s="60">
        <v>1103329</v>
      </c>
      <c r="S44" s="60">
        <v>29453</v>
      </c>
      <c r="T44" s="60">
        <v>35384</v>
      </c>
      <c r="U44" s="60">
        <v>29116</v>
      </c>
      <c r="V44" s="60">
        <v>93953</v>
      </c>
      <c r="W44" s="60">
        <v>1438767</v>
      </c>
      <c r="X44" s="60"/>
      <c r="Y44" s="60">
        <v>1438767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111331</v>
      </c>
      <c r="H45" s="159">
        <v>49204</v>
      </c>
      <c r="I45" s="159">
        <v>79327</v>
      </c>
      <c r="J45" s="159">
        <v>239862</v>
      </c>
      <c r="K45" s="159">
        <v>39130</v>
      </c>
      <c r="L45" s="159">
        <v>39130</v>
      </c>
      <c r="M45" s="159">
        <v>68874</v>
      </c>
      <c r="N45" s="159">
        <v>147134</v>
      </c>
      <c r="O45" s="159">
        <v>38870</v>
      </c>
      <c r="P45" s="159">
        <v>31762</v>
      </c>
      <c r="Q45" s="159">
        <v>171240</v>
      </c>
      <c r="R45" s="159">
        <v>241872</v>
      </c>
      <c r="S45" s="159">
        <v>31686</v>
      </c>
      <c r="T45" s="159">
        <v>31685</v>
      </c>
      <c r="U45" s="159">
        <v>31319</v>
      </c>
      <c r="V45" s="159">
        <v>94690</v>
      </c>
      <c r="W45" s="159">
        <v>723558</v>
      </c>
      <c r="X45" s="159"/>
      <c r="Y45" s="159">
        <v>723558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11868167</v>
      </c>
      <c r="F46" s="60">
        <v>10561728</v>
      </c>
      <c r="G46" s="60">
        <v>272366</v>
      </c>
      <c r="H46" s="60">
        <v>266237</v>
      </c>
      <c r="I46" s="60">
        <v>266839</v>
      </c>
      <c r="J46" s="60">
        <v>805442</v>
      </c>
      <c r="K46" s="60">
        <v>272054</v>
      </c>
      <c r="L46" s="60">
        <v>247025</v>
      </c>
      <c r="M46" s="60">
        <v>423053</v>
      </c>
      <c r="N46" s="60">
        <v>942132</v>
      </c>
      <c r="O46" s="60">
        <v>245139</v>
      </c>
      <c r="P46" s="60">
        <v>269780</v>
      </c>
      <c r="Q46" s="60">
        <v>253817</v>
      </c>
      <c r="R46" s="60">
        <v>768736</v>
      </c>
      <c r="S46" s="60">
        <v>258702</v>
      </c>
      <c r="T46" s="60">
        <v>266415</v>
      </c>
      <c r="U46" s="60">
        <v>252716</v>
      </c>
      <c r="V46" s="60">
        <v>777833</v>
      </c>
      <c r="W46" s="60">
        <v>3294143</v>
      </c>
      <c r="X46" s="60">
        <v>10561728</v>
      </c>
      <c r="Y46" s="60">
        <v>-7267585</v>
      </c>
      <c r="Z46" s="140">
        <v>-68.81</v>
      </c>
      <c r="AA46" s="155">
        <v>10561728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79493311</v>
      </c>
      <c r="D48" s="168">
        <f>+D28+D32+D38+D42+D47</f>
        <v>0</v>
      </c>
      <c r="E48" s="169">
        <f t="shared" si="9"/>
        <v>154550546</v>
      </c>
      <c r="F48" s="73">
        <f t="shared" si="9"/>
        <v>147079757</v>
      </c>
      <c r="G48" s="73">
        <f t="shared" si="9"/>
        <v>22030451</v>
      </c>
      <c r="H48" s="73">
        <f t="shared" si="9"/>
        <v>7405441</v>
      </c>
      <c r="I48" s="73">
        <f t="shared" si="9"/>
        <v>7341332</v>
      </c>
      <c r="J48" s="73">
        <f t="shared" si="9"/>
        <v>36777224</v>
      </c>
      <c r="K48" s="73">
        <f t="shared" si="9"/>
        <v>8015580</v>
      </c>
      <c r="L48" s="73">
        <f t="shared" si="9"/>
        <v>5455510</v>
      </c>
      <c r="M48" s="73">
        <f t="shared" si="9"/>
        <v>7201356</v>
      </c>
      <c r="N48" s="73">
        <f t="shared" si="9"/>
        <v>20672446</v>
      </c>
      <c r="O48" s="73">
        <f t="shared" si="9"/>
        <v>6382515</v>
      </c>
      <c r="P48" s="73">
        <f t="shared" si="9"/>
        <v>5924403</v>
      </c>
      <c r="Q48" s="73">
        <f t="shared" si="9"/>
        <v>6849062</v>
      </c>
      <c r="R48" s="73">
        <f t="shared" si="9"/>
        <v>19155980</v>
      </c>
      <c r="S48" s="73">
        <f t="shared" si="9"/>
        <v>3983521</v>
      </c>
      <c r="T48" s="73">
        <f t="shared" si="9"/>
        <v>5324004</v>
      </c>
      <c r="U48" s="73">
        <f t="shared" si="9"/>
        <v>6573213</v>
      </c>
      <c r="V48" s="73">
        <f t="shared" si="9"/>
        <v>15880738</v>
      </c>
      <c r="W48" s="73">
        <f t="shared" si="9"/>
        <v>92486388</v>
      </c>
      <c r="X48" s="73">
        <f t="shared" si="9"/>
        <v>147079757</v>
      </c>
      <c r="Y48" s="73">
        <f t="shared" si="9"/>
        <v>-54593369</v>
      </c>
      <c r="Z48" s="170">
        <f>+IF(X48&lt;&gt;0,+(Y48/X48)*100,0)</f>
        <v>-37.118207232284185</v>
      </c>
      <c r="AA48" s="168">
        <f>+AA28+AA32+AA38+AA42+AA47</f>
        <v>147079757</v>
      </c>
    </row>
    <row r="49" spans="1:27" ht="13.5">
      <c r="A49" s="148" t="s">
        <v>49</v>
      </c>
      <c r="B49" s="149"/>
      <c r="C49" s="171">
        <f aca="true" t="shared" si="10" ref="C49:Y49">+C25-C48</f>
        <v>28620558</v>
      </c>
      <c r="D49" s="171">
        <f>+D25-D48</f>
        <v>0</v>
      </c>
      <c r="E49" s="172">
        <f t="shared" si="10"/>
        <v>-37351489</v>
      </c>
      <c r="F49" s="173">
        <f t="shared" si="10"/>
        <v>-48265117</v>
      </c>
      <c r="G49" s="173">
        <f t="shared" si="10"/>
        <v>-2362360</v>
      </c>
      <c r="H49" s="173">
        <f t="shared" si="10"/>
        <v>-2619352</v>
      </c>
      <c r="I49" s="173">
        <f t="shared" si="10"/>
        <v>-2956548</v>
      </c>
      <c r="J49" s="173">
        <f t="shared" si="10"/>
        <v>-7938260</v>
      </c>
      <c r="K49" s="173">
        <f t="shared" si="10"/>
        <v>-1292964</v>
      </c>
      <c r="L49" s="173">
        <f t="shared" si="10"/>
        <v>-492377</v>
      </c>
      <c r="M49" s="173">
        <f t="shared" si="10"/>
        <v>-3599766</v>
      </c>
      <c r="N49" s="173">
        <f t="shared" si="10"/>
        <v>-5385107</v>
      </c>
      <c r="O49" s="173">
        <f t="shared" si="10"/>
        <v>-2540763</v>
      </c>
      <c r="P49" s="173">
        <f t="shared" si="10"/>
        <v>-274255</v>
      </c>
      <c r="Q49" s="173">
        <f t="shared" si="10"/>
        <v>-1896258</v>
      </c>
      <c r="R49" s="173">
        <f t="shared" si="10"/>
        <v>-4711276</v>
      </c>
      <c r="S49" s="173">
        <f t="shared" si="10"/>
        <v>-1016644</v>
      </c>
      <c r="T49" s="173">
        <f t="shared" si="10"/>
        <v>-584031</v>
      </c>
      <c r="U49" s="173">
        <f t="shared" si="10"/>
        <v>-892811</v>
      </c>
      <c r="V49" s="173">
        <f t="shared" si="10"/>
        <v>-2493486</v>
      </c>
      <c r="W49" s="173">
        <f t="shared" si="10"/>
        <v>-20528129</v>
      </c>
      <c r="X49" s="173">
        <f>IF(F25=F48,0,X25-X48)</f>
        <v>-48265117</v>
      </c>
      <c r="Y49" s="173">
        <f t="shared" si="10"/>
        <v>27736988</v>
      </c>
      <c r="Z49" s="174">
        <f>+IF(X49&lt;&gt;0,+(Y49/X49)*100,0)</f>
        <v>-57.4679804464164</v>
      </c>
      <c r="AA49" s="171">
        <f>+AA25-AA48</f>
        <v>-48265117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2235561</v>
      </c>
      <c r="D5" s="155">
        <v>0</v>
      </c>
      <c r="E5" s="156">
        <v>6923924</v>
      </c>
      <c r="F5" s="60">
        <v>7953533</v>
      </c>
      <c r="G5" s="60">
        <v>1959656</v>
      </c>
      <c r="H5" s="60">
        <v>560349</v>
      </c>
      <c r="I5" s="60">
        <v>532125</v>
      </c>
      <c r="J5" s="60">
        <v>3052130</v>
      </c>
      <c r="K5" s="60">
        <v>524423</v>
      </c>
      <c r="L5" s="60">
        <v>529747</v>
      </c>
      <c r="M5" s="60">
        <v>547105</v>
      </c>
      <c r="N5" s="60">
        <v>1601275</v>
      </c>
      <c r="O5" s="60">
        <v>544628</v>
      </c>
      <c r="P5" s="60">
        <v>657583</v>
      </c>
      <c r="Q5" s="60">
        <v>58016</v>
      </c>
      <c r="R5" s="60">
        <v>1260227</v>
      </c>
      <c r="S5" s="60">
        <v>0</v>
      </c>
      <c r="T5" s="60">
        <v>0</v>
      </c>
      <c r="U5" s="60">
        <v>14672</v>
      </c>
      <c r="V5" s="60">
        <v>14672</v>
      </c>
      <c r="W5" s="60">
        <v>5928304</v>
      </c>
      <c r="X5" s="60">
        <v>7953533</v>
      </c>
      <c r="Y5" s="60">
        <v>-2025229</v>
      </c>
      <c r="Z5" s="140">
        <v>-25.46</v>
      </c>
      <c r="AA5" s="155">
        <v>7953533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1071151</v>
      </c>
      <c r="F6" s="60">
        <v>1071151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848771</v>
      </c>
      <c r="V6" s="60">
        <v>848771</v>
      </c>
      <c r="W6" s="60">
        <v>848771</v>
      </c>
      <c r="X6" s="60">
        <v>1071151</v>
      </c>
      <c r="Y6" s="60">
        <v>-222380</v>
      </c>
      <c r="Z6" s="140">
        <v>-20.76</v>
      </c>
      <c r="AA6" s="155">
        <v>1071151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40991687</v>
      </c>
      <c r="F7" s="60">
        <v>16273750</v>
      </c>
      <c r="G7" s="60">
        <v>733748</v>
      </c>
      <c r="H7" s="60">
        <v>845529</v>
      </c>
      <c r="I7" s="60">
        <v>816726</v>
      </c>
      <c r="J7" s="60">
        <v>2396003</v>
      </c>
      <c r="K7" s="60">
        <v>776488</v>
      </c>
      <c r="L7" s="60">
        <v>1324048</v>
      </c>
      <c r="M7" s="60">
        <v>657925</v>
      </c>
      <c r="N7" s="60">
        <v>2758461</v>
      </c>
      <c r="O7" s="60">
        <v>1379993</v>
      </c>
      <c r="P7" s="60">
        <v>772665</v>
      </c>
      <c r="Q7" s="60">
        <v>772665</v>
      </c>
      <c r="R7" s="60">
        <v>2925323</v>
      </c>
      <c r="S7" s="60">
        <v>1367728</v>
      </c>
      <c r="T7" s="60">
        <v>1003933</v>
      </c>
      <c r="U7" s="60">
        <v>968062</v>
      </c>
      <c r="V7" s="60">
        <v>3339723</v>
      </c>
      <c r="W7" s="60">
        <v>11419510</v>
      </c>
      <c r="X7" s="60">
        <v>16273750</v>
      </c>
      <c r="Y7" s="60">
        <v>-4854240</v>
      </c>
      <c r="Z7" s="140">
        <v>-29.83</v>
      </c>
      <c r="AA7" s="155">
        <v>16273750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977366</v>
      </c>
      <c r="H8" s="60">
        <v>712682</v>
      </c>
      <c r="I8" s="60">
        <v>765318</v>
      </c>
      <c r="J8" s="60">
        <v>2455366</v>
      </c>
      <c r="K8" s="60">
        <v>1560163</v>
      </c>
      <c r="L8" s="60">
        <v>1695446</v>
      </c>
      <c r="M8" s="60">
        <v>674054</v>
      </c>
      <c r="N8" s="60">
        <v>3929663</v>
      </c>
      <c r="O8" s="60">
        <v>379233</v>
      </c>
      <c r="P8" s="60">
        <v>1956528</v>
      </c>
      <c r="Q8" s="60">
        <v>1956527</v>
      </c>
      <c r="R8" s="60">
        <v>4292288</v>
      </c>
      <c r="S8" s="60">
        <v>0</v>
      </c>
      <c r="T8" s="60">
        <v>1958973</v>
      </c>
      <c r="U8" s="60">
        <v>21536</v>
      </c>
      <c r="V8" s="60">
        <v>1980509</v>
      </c>
      <c r="W8" s="60">
        <v>12657826</v>
      </c>
      <c r="X8" s="60">
        <v>0</v>
      </c>
      <c r="Y8" s="60">
        <v>12657826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459260</v>
      </c>
      <c r="H9" s="60">
        <v>340733</v>
      </c>
      <c r="I9" s="60">
        <v>341595</v>
      </c>
      <c r="J9" s="60">
        <v>1141588</v>
      </c>
      <c r="K9" s="60">
        <v>342134</v>
      </c>
      <c r="L9" s="60">
        <v>344054</v>
      </c>
      <c r="M9" s="60">
        <v>343730</v>
      </c>
      <c r="N9" s="60">
        <v>1029918</v>
      </c>
      <c r="O9" s="60">
        <v>214397</v>
      </c>
      <c r="P9" s="60">
        <v>699752</v>
      </c>
      <c r="Q9" s="60">
        <v>699753</v>
      </c>
      <c r="R9" s="60">
        <v>1613902</v>
      </c>
      <c r="S9" s="60">
        <v>698566</v>
      </c>
      <c r="T9" s="60">
        <v>818322</v>
      </c>
      <c r="U9" s="60">
        <v>214295</v>
      </c>
      <c r="V9" s="60">
        <v>1731183</v>
      </c>
      <c r="W9" s="60">
        <v>5516591</v>
      </c>
      <c r="X9" s="60">
        <v>0</v>
      </c>
      <c r="Y9" s="60">
        <v>5516591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5280748</v>
      </c>
      <c r="F10" s="54">
        <v>11166339</v>
      </c>
      <c r="G10" s="54">
        <v>465004</v>
      </c>
      <c r="H10" s="54">
        <v>330127</v>
      </c>
      <c r="I10" s="54">
        <v>331574</v>
      </c>
      <c r="J10" s="54">
        <v>1126705</v>
      </c>
      <c r="K10" s="54">
        <v>332564</v>
      </c>
      <c r="L10" s="54">
        <v>333355</v>
      </c>
      <c r="M10" s="54">
        <v>333132</v>
      </c>
      <c r="N10" s="54">
        <v>999051</v>
      </c>
      <c r="O10" s="54">
        <v>189227</v>
      </c>
      <c r="P10" s="54">
        <v>698853</v>
      </c>
      <c r="Q10" s="54">
        <v>698853</v>
      </c>
      <c r="R10" s="54">
        <v>1586933</v>
      </c>
      <c r="S10" s="54">
        <v>697428</v>
      </c>
      <c r="T10" s="54">
        <v>814971</v>
      </c>
      <c r="U10" s="54">
        <v>697762</v>
      </c>
      <c r="V10" s="54">
        <v>2210161</v>
      </c>
      <c r="W10" s="54">
        <v>5922850</v>
      </c>
      <c r="X10" s="54">
        <v>11166339</v>
      </c>
      <c r="Y10" s="54">
        <v>-5243489</v>
      </c>
      <c r="Z10" s="184">
        <v>-46.96</v>
      </c>
      <c r="AA10" s="130">
        <v>11166339</v>
      </c>
    </row>
    <row r="11" spans="1:27" ht="13.5">
      <c r="A11" s="183" t="s">
        <v>107</v>
      </c>
      <c r="B11" s="185"/>
      <c r="C11" s="155">
        <v>159788</v>
      </c>
      <c r="D11" s="155">
        <v>0</v>
      </c>
      <c r="E11" s="156">
        <v>0</v>
      </c>
      <c r="F11" s="60">
        <v>0</v>
      </c>
      <c r="G11" s="60">
        <v>14299</v>
      </c>
      <c r="H11" s="60">
        <v>14299</v>
      </c>
      <c r="I11" s="60">
        <v>0</v>
      </c>
      <c r="J11" s="60">
        <v>28598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28598</v>
      </c>
      <c r="X11" s="60">
        <v>0</v>
      </c>
      <c r="Y11" s="60">
        <v>28598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880580</v>
      </c>
      <c r="D12" s="155">
        <v>0</v>
      </c>
      <c r="E12" s="156">
        <v>357496</v>
      </c>
      <c r="F12" s="60">
        <v>385032</v>
      </c>
      <c r="G12" s="60">
        <v>12645</v>
      </c>
      <c r="H12" s="60">
        <v>8892</v>
      </c>
      <c r="I12" s="60">
        <v>29368</v>
      </c>
      <c r="J12" s="60">
        <v>50905</v>
      </c>
      <c r="K12" s="60">
        <v>44436</v>
      </c>
      <c r="L12" s="60">
        <v>14921</v>
      </c>
      <c r="M12" s="60">
        <v>14621</v>
      </c>
      <c r="N12" s="60">
        <v>73978</v>
      </c>
      <c r="O12" s="60">
        <v>8964</v>
      </c>
      <c r="P12" s="60">
        <v>5140</v>
      </c>
      <c r="Q12" s="60">
        <v>8386</v>
      </c>
      <c r="R12" s="60">
        <v>22490</v>
      </c>
      <c r="S12" s="60">
        <v>29980</v>
      </c>
      <c r="T12" s="60">
        <v>60730</v>
      </c>
      <c r="U12" s="60">
        <v>6088</v>
      </c>
      <c r="V12" s="60">
        <v>96798</v>
      </c>
      <c r="W12" s="60">
        <v>244171</v>
      </c>
      <c r="X12" s="60">
        <v>385032</v>
      </c>
      <c r="Y12" s="60">
        <v>-140861</v>
      </c>
      <c r="Z12" s="140">
        <v>-36.58</v>
      </c>
      <c r="AA12" s="155">
        <v>385032</v>
      </c>
    </row>
    <row r="13" spans="1:27" ht="13.5">
      <c r="A13" s="181" t="s">
        <v>109</v>
      </c>
      <c r="B13" s="185"/>
      <c r="C13" s="155">
        <v>1558987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5</v>
      </c>
      <c r="J13" s="60">
        <v>5</v>
      </c>
      <c r="K13" s="60">
        <v>6859</v>
      </c>
      <c r="L13" s="60">
        <v>1007</v>
      </c>
      <c r="M13" s="60">
        <v>828</v>
      </c>
      <c r="N13" s="60">
        <v>8694</v>
      </c>
      <c r="O13" s="60">
        <v>633927</v>
      </c>
      <c r="P13" s="60">
        <v>3</v>
      </c>
      <c r="Q13" s="60">
        <v>819</v>
      </c>
      <c r="R13" s="60">
        <v>634749</v>
      </c>
      <c r="S13" s="60">
        <v>1518</v>
      </c>
      <c r="T13" s="60">
        <v>1372</v>
      </c>
      <c r="U13" s="60">
        <v>1633</v>
      </c>
      <c r="V13" s="60">
        <v>4523</v>
      </c>
      <c r="W13" s="60">
        <v>647971</v>
      </c>
      <c r="X13" s="60">
        <v>0</v>
      </c>
      <c r="Y13" s="60">
        <v>647971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4224</v>
      </c>
      <c r="F14" s="60">
        <v>5453964</v>
      </c>
      <c r="G14" s="60">
        <v>524629</v>
      </c>
      <c r="H14" s="60">
        <v>547891</v>
      </c>
      <c r="I14" s="60">
        <v>1072520</v>
      </c>
      <c r="J14" s="60">
        <v>2145040</v>
      </c>
      <c r="K14" s="60">
        <v>1630072</v>
      </c>
      <c r="L14" s="60">
        <v>535088</v>
      </c>
      <c r="M14" s="60">
        <v>0</v>
      </c>
      <c r="N14" s="60">
        <v>2165160</v>
      </c>
      <c r="O14" s="60">
        <v>592</v>
      </c>
      <c r="P14" s="60">
        <v>639084</v>
      </c>
      <c r="Q14" s="60">
        <v>633580</v>
      </c>
      <c r="R14" s="60">
        <v>1273256</v>
      </c>
      <c r="S14" s="60">
        <v>0</v>
      </c>
      <c r="T14" s="60">
        <v>0</v>
      </c>
      <c r="U14" s="60">
        <v>578058</v>
      </c>
      <c r="V14" s="60">
        <v>578058</v>
      </c>
      <c r="W14" s="60">
        <v>6161514</v>
      </c>
      <c r="X14" s="60">
        <v>5453964</v>
      </c>
      <c r="Y14" s="60">
        <v>707550</v>
      </c>
      <c r="Z14" s="140">
        <v>12.97</v>
      </c>
      <c r="AA14" s="155">
        <v>5453964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433321</v>
      </c>
      <c r="D16" s="155">
        <v>0</v>
      </c>
      <c r="E16" s="156">
        <v>104524</v>
      </c>
      <c r="F16" s="60">
        <v>18630</v>
      </c>
      <c r="G16" s="60">
        <v>1015</v>
      </c>
      <c r="H16" s="60">
        <v>4178</v>
      </c>
      <c r="I16" s="60">
        <v>5593</v>
      </c>
      <c r="J16" s="60">
        <v>10786</v>
      </c>
      <c r="K16" s="60">
        <v>7355</v>
      </c>
      <c r="L16" s="60">
        <v>800</v>
      </c>
      <c r="M16" s="60">
        <v>1616</v>
      </c>
      <c r="N16" s="60">
        <v>9771</v>
      </c>
      <c r="O16" s="60">
        <v>1276</v>
      </c>
      <c r="P16" s="60">
        <v>153</v>
      </c>
      <c r="Q16" s="60">
        <v>1303</v>
      </c>
      <c r="R16" s="60">
        <v>2732</v>
      </c>
      <c r="S16" s="60">
        <v>156</v>
      </c>
      <c r="T16" s="60">
        <v>57</v>
      </c>
      <c r="U16" s="60">
        <v>484</v>
      </c>
      <c r="V16" s="60">
        <v>697</v>
      </c>
      <c r="W16" s="60">
        <v>23986</v>
      </c>
      <c r="X16" s="60">
        <v>18630</v>
      </c>
      <c r="Y16" s="60">
        <v>5356</v>
      </c>
      <c r="Z16" s="140">
        <v>28.75</v>
      </c>
      <c r="AA16" s="155">
        <v>18630</v>
      </c>
    </row>
    <row r="17" spans="1:27" ht="13.5">
      <c r="A17" s="181" t="s">
        <v>113</v>
      </c>
      <c r="B17" s="185"/>
      <c r="C17" s="155">
        <v>273698</v>
      </c>
      <c r="D17" s="155">
        <v>0</v>
      </c>
      <c r="E17" s="156">
        <v>659098</v>
      </c>
      <c r="F17" s="60">
        <v>768742</v>
      </c>
      <c r="G17" s="60">
        <v>69885</v>
      </c>
      <c r="H17" s="60">
        <v>52266</v>
      </c>
      <c r="I17" s="60">
        <v>180477</v>
      </c>
      <c r="J17" s="60">
        <v>302628</v>
      </c>
      <c r="K17" s="60">
        <v>221847</v>
      </c>
      <c r="L17" s="60">
        <v>69714</v>
      </c>
      <c r="M17" s="60">
        <v>49794</v>
      </c>
      <c r="N17" s="60">
        <v>341355</v>
      </c>
      <c r="O17" s="60">
        <v>65112</v>
      </c>
      <c r="P17" s="60">
        <v>65688</v>
      </c>
      <c r="Q17" s="60">
        <v>37749</v>
      </c>
      <c r="R17" s="60">
        <v>168549</v>
      </c>
      <c r="S17" s="60">
        <v>35603</v>
      </c>
      <c r="T17" s="60">
        <v>46811</v>
      </c>
      <c r="U17" s="60">
        <v>56390</v>
      </c>
      <c r="V17" s="60">
        <v>138804</v>
      </c>
      <c r="W17" s="60">
        <v>951336</v>
      </c>
      <c r="X17" s="60">
        <v>768742</v>
      </c>
      <c r="Y17" s="60">
        <v>182594</v>
      </c>
      <c r="Z17" s="140">
        <v>23.75</v>
      </c>
      <c r="AA17" s="155">
        <v>768742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3999999</v>
      </c>
      <c r="F18" s="60">
        <v>3999999</v>
      </c>
      <c r="G18" s="60">
        <v>51967</v>
      </c>
      <c r="H18" s="60">
        <v>40942</v>
      </c>
      <c r="I18" s="60">
        <v>212674</v>
      </c>
      <c r="J18" s="60">
        <v>305583</v>
      </c>
      <c r="K18" s="60">
        <v>0</v>
      </c>
      <c r="L18" s="60">
        <v>49173</v>
      </c>
      <c r="M18" s="60">
        <v>45127</v>
      </c>
      <c r="N18" s="60">
        <v>94300</v>
      </c>
      <c r="O18" s="60">
        <v>66553</v>
      </c>
      <c r="P18" s="60">
        <v>93656</v>
      </c>
      <c r="Q18" s="60">
        <v>43850</v>
      </c>
      <c r="R18" s="60">
        <v>204059</v>
      </c>
      <c r="S18" s="60">
        <v>36815</v>
      </c>
      <c r="T18" s="60">
        <v>12766</v>
      </c>
      <c r="U18" s="60">
        <v>55181</v>
      </c>
      <c r="V18" s="60">
        <v>104762</v>
      </c>
      <c r="W18" s="60">
        <v>708704</v>
      </c>
      <c r="X18" s="60">
        <v>3999999</v>
      </c>
      <c r="Y18" s="60">
        <v>-3291295</v>
      </c>
      <c r="Z18" s="140">
        <v>-82.28</v>
      </c>
      <c r="AA18" s="155">
        <v>3999999</v>
      </c>
    </row>
    <row r="19" spans="1:27" ht="13.5">
      <c r="A19" s="181" t="s">
        <v>34</v>
      </c>
      <c r="B19" s="185"/>
      <c r="C19" s="155">
        <v>67714820</v>
      </c>
      <c r="D19" s="155">
        <v>0</v>
      </c>
      <c r="E19" s="156">
        <v>34912000</v>
      </c>
      <c r="F19" s="60">
        <v>31392086</v>
      </c>
      <c r="G19" s="60">
        <v>10555003</v>
      </c>
      <c r="H19" s="60">
        <v>1290000</v>
      </c>
      <c r="I19" s="60">
        <v>0</v>
      </c>
      <c r="J19" s="60">
        <v>11845003</v>
      </c>
      <c r="K19" s="60">
        <v>0</v>
      </c>
      <c r="L19" s="60">
        <v>0</v>
      </c>
      <c r="M19" s="60">
        <v>890000</v>
      </c>
      <c r="N19" s="60">
        <v>890000</v>
      </c>
      <c r="O19" s="60">
        <v>300000</v>
      </c>
      <c r="P19" s="60">
        <v>0</v>
      </c>
      <c r="Q19" s="60">
        <v>0</v>
      </c>
      <c r="R19" s="60">
        <v>300000</v>
      </c>
      <c r="S19" s="60">
        <v>0</v>
      </c>
      <c r="T19" s="60">
        <v>0</v>
      </c>
      <c r="U19" s="60">
        <v>0</v>
      </c>
      <c r="V19" s="60">
        <v>0</v>
      </c>
      <c r="W19" s="60">
        <v>13035003</v>
      </c>
      <c r="X19" s="60">
        <v>31392086</v>
      </c>
      <c r="Y19" s="60">
        <v>-18357083</v>
      </c>
      <c r="Z19" s="140">
        <v>-58.48</v>
      </c>
      <c r="AA19" s="155">
        <v>31392086</v>
      </c>
    </row>
    <row r="20" spans="1:27" ht="13.5">
      <c r="A20" s="181" t="s">
        <v>35</v>
      </c>
      <c r="B20" s="185"/>
      <c r="C20" s="155">
        <v>656569</v>
      </c>
      <c r="D20" s="155">
        <v>0</v>
      </c>
      <c r="E20" s="156">
        <v>3511206</v>
      </c>
      <c r="F20" s="54">
        <v>948414</v>
      </c>
      <c r="G20" s="54">
        <v>32614</v>
      </c>
      <c r="H20" s="54">
        <v>38201</v>
      </c>
      <c r="I20" s="54">
        <v>96809</v>
      </c>
      <c r="J20" s="54">
        <v>167624</v>
      </c>
      <c r="K20" s="54">
        <v>1276275</v>
      </c>
      <c r="L20" s="54">
        <v>65780</v>
      </c>
      <c r="M20" s="54">
        <v>43658</v>
      </c>
      <c r="N20" s="54">
        <v>1385713</v>
      </c>
      <c r="O20" s="54">
        <v>57850</v>
      </c>
      <c r="P20" s="54">
        <v>61043</v>
      </c>
      <c r="Q20" s="54">
        <v>41303</v>
      </c>
      <c r="R20" s="54">
        <v>160196</v>
      </c>
      <c r="S20" s="54">
        <v>99083</v>
      </c>
      <c r="T20" s="54">
        <v>22038</v>
      </c>
      <c r="U20" s="54">
        <v>2217470</v>
      </c>
      <c r="V20" s="54">
        <v>2338591</v>
      </c>
      <c r="W20" s="54">
        <v>4052124</v>
      </c>
      <c r="X20" s="54">
        <v>948414</v>
      </c>
      <c r="Y20" s="54">
        <v>3103710</v>
      </c>
      <c r="Z20" s="184">
        <v>327.25</v>
      </c>
      <c r="AA20" s="130">
        <v>948414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73913324</v>
      </c>
      <c r="D22" s="188">
        <f>SUM(D5:D21)</f>
        <v>0</v>
      </c>
      <c r="E22" s="189">
        <f t="shared" si="0"/>
        <v>97816057</v>
      </c>
      <c r="F22" s="190">
        <f t="shared" si="0"/>
        <v>79431640</v>
      </c>
      <c r="G22" s="190">
        <f t="shared" si="0"/>
        <v>15857091</v>
      </c>
      <c r="H22" s="190">
        <f t="shared" si="0"/>
        <v>4786089</v>
      </c>
      <c r="I22" s="190">
        <f t="shared" si="0"/>
        <v>4384784</v>
      </c>
      <c r="J22" s="190">
        <f t="shared" si="0"/>
        <v>25027964</v>
      </c>
      <c r="K22" s="190">
        <f t="shared" si="0"/>
        <v>6722616</v>
      </c>
      <c r="L22" s="190">
        <f t="shared" si="0"/>
        <v>4963133</v>
      </c>
      <c r="M22" s="190">
        <f t="shared" si="0"/>
        <v>3601590</v>
      </c>
      <c r="N22" s="190">
        <f t="shared" si="0"/>
        <v>15287339</v>
      </c>
      <c r="O22" s="190">
        <f t="shared" si="0"/>
        <v>3841752</v>
      </c>
      <c r="P22" s="190">
        <f t="shared" si="0"/>
        <v>5650148</v>
      </c>
      <c r="Q22" s="190">
        <f t="shared" si="0"/>
        <v>4952804</v>
      </c>
      <c r="R22" s="190">
        <f t="shared" si="0"/>
        <v>14444704</v>
      </c>
      <c r="S22" s="190">
        <f t="shared" si="0"/>
        <v>2966877</v>
      </c>
      <c r="T22" s="190">
        <f t="shared" si="0"/>
        <v>4739973</v>
      </c>
      <c r="U22" s="190">
        <f t="shared" si="0"/>
        <v>5680402</v>
      </c>
      <c r="V22" s="190">
        <f t="shared" si="0"/>
        <v>13387252</v>
      </c>
      <c r="W22" s="190">
        <f t="shared" si="0"/>
        <v>68147259</v>
      </c>
      <c r="X22" s="190">
        <f t="shared" si="0"/>
        <v>79431640</v>
      </c>
      <c r="Y22" s="190">
        <f t="shared" si="0"/>
        <v>-11284381</v>
      </c>
      <c r="Z22" s="191">
        <f>+IF(X22&lt;&gt;0,+(Y22/X22)*100,0)</f>
        <v>-14.206405659004398</v>
      </c>
      <c r="AA22" s="188">
        <f>SUM(AA5:AA21)</f>
        <v>79431640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28441950</v>
      </c>
      <c r="D25" s="155">
        <v>0</v>
      </c>
      <c r="E25" s="156">
        <v>39046280</v>
      </c>
      <c r="F25" s="60">
        <v>31204184</v>
      </c>
      <c r="G25" s="60">
        <v>2582187</v>
      </c>
      <c r="H25" s="60">
        <v>2410920</v>
      </c>
      <c r="I25" s="60">
        <v>2498624</v>
      </c>
      <c r="J25" s="60">
        <v>7491731</v>
      </c>
      <c r="K25" s="60">
        <v>3367729</v>
      </c>
      <c r="L25" s="60">
        <v>2497313</v>
      </c>
      <c r="M25" s="60">
        <v>4113280</v>
      </c>
      <c r="N25" s="60">
        <v>9978322</v>
      </c>
      <c r="O25" s="60">
        <v>2580035</v>
      </c>
      <c r="P25" s="60">
        <v>3228490</v>
      </c>
      <c r="Q25" s="60">
        <v>2397322</v>
      </c>
      <c r="R25" s="60">
        <v>8205847</v>
      </c>
      <c r="S25" s="60">
        <v>2342955</v>
      </c>
      <c r="T25" s="60">
        <v>2592963</v>
      </c>
      <c r="U25" s="60">
        <v>2360580</v>
      </c>
      <c r="V25" s="60">
        <v>7296498</v>
      </c>
      <c r="W25" s="60">
        <v>32972398</v>
      </c>
      <c r="X25" s="60">
        <v>31204184</v>
      </c>
      <c r="Y25" s="60">
        <v>1768214</v>
      </c>
      <c r="Z25" s="140">
        <v>5.67</v>
      </c>
      <c r="AA25" s="155">
        <v>31204184</v>
      </c>
    </row>
    <row r="26" spans="1:27" ht="13.5">
      <c r="A26" s="183" t="s">
        <v>38</v>
      </c>
      <c r="B26" s="182"/>
      <c r="C26" s="155">
        <v>8113795</v>
      </c>
      <c r="D26" s="155">
        <v>0</v>
      </c>
      <c r="E26" s="156">
        <v>1548674</v>
      </c>
      <c r="F26" s="60">
        <v>2907558</v>
      </c>
      <c r="G26" s="60">
        <v>223602</v>
      </c>
      <c r="H26" s="60">
        <v>241380</v>
      </c>
      <c r="I26" s="60">
        <v>232881</v>
      </c>
      <c r="J26" s="60">
        <v>697863</v>
      </c>
      <c r="K26" s="60">
        <v>216262</v>
      </c>
      <c r="L26" s="60">
        <v>216262</v>
      </c>
      <c r="M26" s="60">
        <v>236165</v>
      </c>
      <c r="N26" s="60">
        <v>668689</v>
      </c>
      <c r="O26" s="60">
        <v>216230</v>
      </c>
      <c r="P26" s="60">
        <v>305646</v>
      </c>
      <c r="Q26" s="60">
        <v>230214</v>
      </c>
      <c r="R26" s="60">
        <v>752090</v>
      </c>
      <c r="S26" s="60">
        <v>480295</v>
      </c>
      <c r="T26" s="60">
        <v>295011</v>
      </c>
      <c r="U26" s="60">
        <v>238417</v>
      </c>
      <c r="V26" s="60">
        <v>1013723</v>
      </c>
      <c r="W26" s="60">
        <v>3132365</v>
      </c>
      <c r="X26" s="60">
        <v>2907558</v>
      </c>
      <c r="Y26" s="60">
        <v>224807</v>
      </c>
      <c r="Z26" s="140">
        <v>7.73</v>
      </c>
      <c r="AA26" s="155">
        <v>2907558</v>
      </c>
    </row>
    <row r="27" spans="1:27" ht="13.5">
      <c r="A27" s="183" t="s">
        <v>118</v>
      </c>
      <c r="B27" s="182"/>
      <c r="C27" s="155">
        <v>4756547</v>
      </c>
      <c r="D27" s="155">
        <v>0</v>
      </c>
      <c r="E27" s="156">
        <v>2506029</v>
      </c>
      <c r="F27" s="60">
        <v>2506029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2506029</v>
      </c>
      <c r="Y27" s="60">
        <v>-2506029</v>
      </c>
      <c r="Z27" s="140">
        <v>-100</v>
      </c>
      <c r="AA27" s="155">
        <v>2506029</v>
      </c>
    </row>
    <row r="28" spans="1:27" ht="13.5">
      <c r="A28" s="183" t="s">
        <v>39</v>
      </c>
      <c r="B28" s="182"/>
      <c r="C28" s="155">
        <v>6091143</v>
      </c>
      <c r="D28" s="155">
        <v>0</v>
      </c>
      <c r="E28" s="156">
        <v>8094489</v>
      </c>
      <c r="F28" s="60">
        <v>8094490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8094490</v>
      </c>
      <c r="Y28" s="60">
        <v>-8094490</v>
      </c>
      <c r="Z28" s="140">
        <v>-100</v>
      </c>
      <c r="AA28" s="155">
        <v>8094490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249604</v>
      </c>
      <c r="I29" s="60">
        <v>0</v>
      </c>
      <c r="J29" s="60">
        <v>249604</v>
      </c>
      <c r="K29" s="60">
        <v>255881</v>
      </c>
      <c r="L29" s="60">
        <v>250010</v>
      </c>
      <c r="M29" s="60">
        <v>313703</v>
      </c>
      <c r="N29" s="60">
        <v>819594</v>
      </c>
      <c r="O29" s="60">
        <v>0</v>
      </c>
      <c r="P29" s="60">
        <v>262234</v>
      </c>
      <c r="Q29" s="60">
        <v>656266</v>
      </c>
      <c r="R29" s="60">
        <v>918500</v>
      </c>
      <c r="S29" s="60">
        <v>0</v>
      </c>
      <c r="T29" s="60">
        <v>334406</v>
      </c>
      <c r="U29" s="60">
        <v>395618</v>
      </c>
      <c r="V29" s="60">
        <v>730024</v>
      </c>
      <c r="W29" s="60">
        <v>2717722</v>
      </c>
      <c r="X29" s="60">
        <v>0</v>
      </c>
      <c r="Y29" s="60">
        <v>2717722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34807784</v>
      </c>
      <c r="F30" s="60">
        <v>38806856</v>
      </c>
      <c r="G30" s="60">
        <v>15599136</v>
      </c>
      <c r="H30" s="60">
        <v>2973911</v>
      </c>
      <c r="I30" s="60">
        <v>1875043</v>
      </c>
      <c r="J30" s="60">
        <v>20448090</v>
      </c>
      <c r="K30" s="60">
        <v>1576173</v>
      </c>
      <c r="L30" s="60">
        <v>983633</v>
      </c>
      <c r="M30" s="60">
        <v>1130658</v>
      </c>
      <c r="N30" s="60">
        <v>3690464</v>
      </c>
      <c r="O30" s="60">
        <v>1361211</v>
      </c>
      <c r="P30" s="60">
        <v>929507</v>
      </c>
      <c r="Q30" s="60">
        <v>1286001</v>
      </c>
      <c r="R30" s="60">
        <v>3576719</v>
      </c>
      <c r="S30" s="60">
        <v>0</v>
      </c>
      <c r="T30" s="60">
        <v>310797</v>
      </c>
      <c r="U30" s="60">
        <v>2127467</v>
      </c>
      <c r="V30" s="60">
        <v>2438264</v>
      </c>
      <c r="W30" s="60">
        <v>30153537</v>
      </c>
      <c r="X30" s="60">
        <v>38806856</v>
      </c>
      <c r="Y30" s="60">
        <v>-8653319</v>
      </c>
      <c r="Z30" s="140">
        <v>-22.3</v>
      </c>
      <c r="AA30" s="155">
        <v>38806856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2427650</v>
      </c>
      <c r="G31" s="60">
        <v>34835</v>
      </c>
      <c r="H31" s="60">
        <v>85039</v>
      </c>
      <c r="I31" s="60">
        <v>59140</v>
      </c>
      <c r="J31" s="60">
        <v>179014</v>
      </c>
      <c r="K31" s="60">
        <v>87188</v>
      </c>
      <c r="L31" s="60">
        <v>85543</v>
      </c>
      <c r="M31" s="60">
        <v>145145</v>
      </c>
      <c r="N31" s="60">
        <v>317876</v>
      </c>
      <c r="O31" s="60">
        <v>52685</v>
      </c>
      <c r="P31" s="60">
        <v>117635</v>
      </c>
      <c r="Q31" s="60">
        <v>59910</v>
      </c>
      <c r="R31" s="60">
        <v>230230</v>
      </c>
      <c r="S31" s="60">
        <v>156328</v>
      </c>
      <c r="T31" s="60">
        <v>109659</v>
      </c>
      <c r="U31" s="60">
        <v>25856</v>
      </c>
      <c r="V31" s="60">
        <v>291843</v>
      </c>
      <c r="W31" s="60">
        <v>1018963</v>
      </c>
      <c r="X31" s="60">
        <v>2427650</v>
      </c>
      <c r="Y31" s="60">
        <v>-1408687</v>
      </c>
      <c r="Z31" s="140">
        <v>-58.03</v>
      </c>
      <c r="AA31" s="155">
        <v>2427650</v>
      </c>
    </row>
    <row r="32" spans="1:27" ht="13.5">
      <c r="A32" s="183" t="s">
        <v>121</v>
      </c>
      <c r="B32" s="182"/>
      <c r="C32" s="155">
        <v>2083289</v>
      </c>
      <c r="D32" s="155">
        <v>0</v>
      </c>
      <c r="E32" s="156">
        <v>0</v>
      </c>
      <c r="F32" s="60">
        <v>0</v>
      </c>
      <c r="G32" s="60">
        <v>2675347</v>
      </c>
      <c r="H32" s="60">
        <v>360492</v>
      </c>
      <c r="I32" s="60">
        <v>1581981</v>
      </c>
      <c r="J32" s="60">
        <v>4617820</v>
      </c>
      <c r="K32" s="60">
        <v>789189</v>
      </c>
      <c r="L32" s="60">
        <v>721431</v>
      </c>
      <c r="M32" s="60">
        <v>686733</v>
      </c>
      <c r="N32" s="60">
        <v>2197353</v>
      </c>
      <c r="O32" s="60">
        <v>598979</v>
      </c>
      <c r="P32" s="60">
        <v>338540</v>
      </c>
      <c r="Q32" s="60">
        <v>279008</v>
      </c>
      <c r="R32" s="60">
        <v>1216527</v>
      </c>
      <c r="S32" s="60">
        <v>547593</v>
      </c>
      <c r="T32" s="60">
        <v>196103</v>
      </c>
      <c r="U32" s="60">
        <v>269431</v>
      </c>
      <c r="V32" s="60">
        <v>1013127</v>
      </c>
      <c r="W32" s="60">
        <v>9044827</v>
      </c>
      <c r="X32" s="60">
        <v>0</v>
      </c>
      <c r="Y32" s="60">
        <v>9044827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20809</v>
      </c>
      <c r="H33" s="60">
        <v>60689</v>
      </c>
      <c r="I33" s="60">
        <v>39161</v>
      </c>
      <c r="J33" s="60">
        <v>120659</v>
      </c>
      <c r="K33" s="60">
        <v>16759</v>
      </c>
      <c r="L33" s="60">
        <v>27121</v>
      </c>
      <c r="M33" s="60">
        <v>67577</v>
      </c>
      <c r="N33" s="60">
        <v>111457</v>
      </c>
      <c r="O33" s="60">
        <v>3000</v>
      </c>
      <c r="P33" s="60">
        <v>3000</v>
      </c>
      <c r="Q33" s="60">
        <v>13123</v>
      </c>
      <c r="R33" s="60">
        <v>19123</v>
      </c>
      <c r="S33" s="60">
        <v>215030</v>
      </c>
      <c r="T33" s="60">
        <v>302666</v>
      </c>
      <c r="U33" s="60">
        <v>225102</v>
      </c>
      <c r="V33" s="60">
        <v>742798</v>
      </c>
      <c r="W33" s="60">
        <v>994037</v>
      </c>
      <c r="X33" s="60">
        <v>0</v>
      </c>
      <c r="Y33" s="60">
        <v>994037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29468984</v>
      </c>
      <c r="D34" s="155">
        <v>0</v>
      </c>
      <c r="E34" s="156">
        <v>68547290</v>
      </c>
      <c r="F34" s="60">
        <v>61132990</v>
      </c>
      <c r="G34" s="60">
        <v>894535</v>
      </c>
      <c r="H34" s="60">
        <v>1023406</v>
      </c>
      <c r="I34" s="60">
        <v>950847</v>
      </c>
      <c r="J34" s="60">
        <v>2868788</v>
      </c>
      <c r="K34" s="60">
        <v>1706399</v>
      </c>
      <c r="L34" s="60">
        <v>674197</v>
      </c>
      <c r="M34" s="60">
        <v>508095</v>
      </c>
      <c r="N34" s="60">
        <v>2888691</v>
      </c>
      <c r="O34" s="60">
        <v>1570375</v>
      </c>
      <c r="P34" s="60">
        <v>739351</v>
      </c>
      <c r="Q34" s="60">
        <v>1927218</v>
      </c>
      <c r="R34" s="60">
        <v>4236944</v>
      </c>
      <c r="S34" s="60">
        <v>241320</v>
      </c>
      <c r="T34" s="60">
        <v>1182399</v>
      </c>
      <c r="U34" s="60">
        <v>930742</v>
      </c>
      <c r="V34" s="60">
        <v>2354461</v>
      </c>
      <c r="W34" s="60">
        <v>12348884</v>
      </c>
      <c r="X34" s="60">
        <v>61132990</v>
      </c>
      <c r="Y34" s="60">
        <v>-48784106</v>
      </c>
      <c r="Z34" s="140">
        <v>-79.8</v>
      </c>
      <c r="AA34" s="155">
        <v>61132990</v>
      </c>
    </row>
    <row r="35" spans="1:27" ht="13.5">
      <c r="A35" s="181" t="s">
        <v>122</v>
      </c>
      <c r="B35" s="185"/>
      <c r="C35" s="155">
        <v>537603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103655</v>
      </c>
      <c r="J35" s="60">
        <v>103655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103655</v>
      </c>
      <c r="X35" s="60">
        <v>0</v>
      </c>
      <c r="Y35" s="60">
        <v>103655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79493311</v>
      </c>
      <c r="D36" s="188">
        <f>SUM(D25:D35)</f>
        <v>0</v>
      </c>
      <c r="E36" s="189">
        <f t="shared" si="1"/>
        <v>154550546</v>
      </c>
      <c r="F36" s="190">
        <f t="shared" si="1"/>
        <v>147079757</v>
      </c>
      <c r="G36" s="190">
        <f t="shared" si="1"/>
        <v>22030451</v>
      </c>
      <c r="H36" s="190">
        <f t="shared" si="1"/>
        <v>7405441</v>
      </c>
      <c r="I36" s="190">
        <f t="shared" si="1"/>
        <v>7341332</v>
      </c>
      <c r="J36" s="190">
        <f t="shared" si="1"/>
        <v>36777224</v>
      </c>
      <c r="K36" s="190">
        <f t="shared" si="1"/>
        <v>8015580</v>
      </c>
      <c r="L36" s="190">
        <f t="shared" si="1"/>
        <v>5455510</v>
      </c>
      <c r="M36" s="190">
        <f t="shared" si="1"/>
        <v>7201356</v>
      </c>
      <c r="N36" s="190">
        <f t="shared" si="1"/>
        <v>20672446</v>
      </c>
      <c r="O36" s="190">
        <f t="shared" si="1"/>
        <v>6382515</v>
      </c>
      <c r="P36" s="190">
        <f t="shared" si="1"/>
        <v>5924403</v>
      </c>
      <c r="Q36" s="190">
        <f t="shared" si="1"/>
        <v>6849062</v>
      </c>
      <c r="R36" s="190">
        <f t="shared" si="1"/>
        <v>19155980</v>
      </c>
      <c r="S36" s="190">
        <f t="shared" si="1"/>
        <v>3983521</v>
      </c>
      <c r="T36" s="190">
        <f t="shared" si="1"/>
        <v>5324004</v>
      </c>
      <c r="U36" s="190">
        <f t="shared" si="1"/>
        <v>6573213</v>
      </c>
      <c r="V36" s="190">
        <f t="shared" si="1"/>
        <v>15880738</v>
      </c>
      <c r="W36" s="190">
        <f t="shared" si="1"/>
        <v>92486388</v>
      </c>
      <c r="X36" s="190">
        <f t="shared" si="1"/>
        <v>147079757</v>
      </c>
      <c r="Y36" s="190">
        <f t="shared" si="1"/>
        <v>-54593369</v>
      </c>
      <c r="Z36" s="191">
        <f>+IF(X36&lt;&gt;0,+(Y36/X36)*100,0)</f>
        <v>-37.118207232284185</v>
      </c>
      <c r="AA36" s="188">
        <f>SUM(AA25:AA35)</f>
        <v>147079757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-5579987</v>
      </c>
      <c r="D38" s="199">
        <f>+D22-D36</f>
        <v>0</v>
      </c>
      <c r="E38" s="200">
        <f t="shared" si="2"/>
        <v>-56734489</v>
      </c>
      <c r="F38" s="106">
        <f t="shared" si="2"/>
        <v>-67648117</v>
      </c>
      <c r="G38" s="106">
        <f t="shared" si="2"/>
        <v>-6173360</v>
      </c>
      <c r="H38" s="106">
        <f t="shared" si="2"/>
        <v>-2619352</v>
      </c>
      <c r="I38" s="106">
        <f t="shared" si="2"/>
        <v>-2956548</v>
      </c>
      <c r="J38" s="106">
        <f t="shared" si="2"/>
        <v>-11749260</v>
      </c>
      <c r="K38" s="106">
        <f t="shared" si="2"/>
        <v>-1292964</v>
      </c>
      <c r="L38" s="106">
        <f t="shared" si="2"/>
        <v>-492377</v>
      </c>
      <c r="M38" s="106">
        <f t="shared" si="2"/>
        <v>-3599766</v>
      </c>
      <c r="N38" s="106">
        <f t="shared" si="2"/>
        <v>-5385107</v>
      </c>
      <c r="O38" s="106">
        <f t="shared" si="2"/>
        <v>-2540763</v>
      </c>
      <c r="P38" s="106">
        <f t="shared" si="2"/>
        <v>-274255</v>
      </c>
      <c r="Q38" s="106">
        <f t="shared" si="2"/>
        <v>-1896258</v>
      </c>
      <c r="R38" s="106">
        <f t="shared" si="2"/>
        <v>-4711276</v>
      </c>
      <c r="S38" s="106">
        <f t="shared" si="2"/>
        <v>-1016644</v>
      </c>
      <c r="T38" s="106">
        <f t="shared" si="2"/>
        <v>-584031</v>
      </c>
      <c r="U38" s="106">
        <f t="shared" si="2"/>
        <v>-892811</v>
      </c>
      <c r="V38" s="106">
        <f t="shared" si="2"/>
        <v>-2493486</v>
      </c>
      <c r="W38" s="106">
        <f t="shared" si="2"/>
        <v>-24339129</v>
      </c>
      <c r="X38" s="106">
        <f>IF(F22=F36,0,X22-X36)</f>
        <v>-67648117</v>
      </c>
      <c r="Y38" s="106">
        <f t="shared" si="2"/>
        <v>43308988</v>
      </c>
      <c r="Z38" s="201">
        <f>+IF(X38&lt;&gt;0,+(Y38/X38)*100,0)</f>
        <v>-64.02098080571851</v>
      </c>
      <c r="AA38" s="199">
        <f>+AA22-AA36</f>
        <v>-67648117</v>
      </c>
    </row>
    <row r="39" spans="1:27" ht="13.5">
      <c r="A39" s="181" t="s">
        <v>46</v>
      </c>
      <c r="B39" s="185"/>
      <c r="C39" s="155">
        <v>34200545</v>
      </c>
      <c r="D39" s="155">
        <v>0</v>
      </c>
      <c r="E39" s="156">
        <v>19383000</v>
      </c>
      <c r="F39" s="60">
        <v>19383000</v>
      </c>
      <c r="G39" s="60">
        <v>3811000</v>
      </c>
      <c r="H39" s="60">
        <v>0</v>
      </c>
      <c r="I39" s="60">
        <v>0</v>
      </c>
      <c r="J39" s="60">
        <v>3811000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3811000</v>
      </c>
      <c r="X39" s="60">
        <v>19383000</v>
      </c>
      <c r="Y39" s="60">
        <v>-15572000</v>
      </c>
      <c r="Z39" s="140">
        <v>-80.34</v>
      </c>
      <c r="AA39" s="155">
        <v>19383000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28620558</v>
      </c>
      <c r="D42" s="206">
        <f>SUM(D38:D41)</f>
        <v>0</v>
      </c>
      <c r="E42" s="207">
        <f t="shared" si="3"/>
        <v>-37351489</v>
      </c>
      <c r="F42" s="88">
        <f t="shared" si="3"/>
        <v>-48265117</v>
      </c>
      <c r="G42" s="88">
        <f t="shared" si="3"/>
        <v>-2362360</v>
      </c>
      <c r="H42" s="88">
        <f t="shared" si="3"/>
        <v>-2619352</v>
      </c>
      <c r="I42" s="88">
        <f t="shared" si="3"/>
        <v>-2956548</v>
      </c>
      <c r="J42" s="88">
        <f t="shared" si="3"/>
        <v>-7938260</v>
      </c>
      <c r="K42" s="88">
        <f t="shared" si="3"/>
        <v>-1292964</v>
      </c>
      <c r="L42" s="88">
        <f t="shared" si="3"/>
        <v>-492377</v>
      </c>
      <c r="M42" s="88">
        <f t="shared" si="3"/>
        <v>-3599766</v>
      </c>
      <c r="N42" s="88">
        <f t="shared" si="3"/>
        <v>-5385107</v>
      </c>
      <c r="O42" s="88">
        <f t="shared" si="3"/>
        <v>-2540763</v>
      </c>
      <c r="P42" s="88">
        <f t="shared" si="3"/>
        <v>-274255</v>
      </c>
      <c r="Q42" s="88">
        <f t="shared" si="3"/>
        <v>-1896258</v>
      </c>
      <c r="R42" s="88">
        <f t="shared" si="3"/>
        <v>-4711276</v>
      </c>
      <c r="S42" s="88">
        <f t="shared" si="3"/>
        <v>-1016644</v>
      </c>
      <c r="T42" s="88">
        <f t="shared" si="3"/>
        <v>-584031</v>
      </c>
      <c r="U42" s="88">
        <f t="shared" si="3"/>
        <v>-892811</v>
      </c>
      <c r="V42" s="88">
        <f t="shared" si="3"/>
        <v>-2493486</v>
      </c>
      <c r="W42" s="88">
        <f t="shared" si="3"/>
        <v>-20528129</v>
      </c>
      <c r="X42" s="88">
        <f t="shared" si="3"/>
        <v>-48265117</v>
      </c>
      <c r="Y42" s="88">
        <f t="shared" si="3"/>
        <v>27736988</v>
      </c>
      <c r="Z42" s="208">
        <f>+IF(X42&lt;&gt;0,+(Y42/X42)*100,0)</f>
        <v>-57.4679804464164</v>
      </c>
      <c r="AA42" s="206">
        <f>SUM(AA38:AA41)</f>
        <v>-48265117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28620558</v>
      </c>
      <c r="D44" s="210">
        <f>+D42-D43</f>
        <v>0</v>
      </c>
      <c r="E44" s="211">
        <f t="shared" si="4"/>
        <v>-37351489</v>
      </c>
      <c r="F44" s="77">
        <f t="shared" si="4"/>
        <v>-48265117</v>
      </c>
      <c r="G44" s="77">
        <f t="shared" si="4"/>
        <v>-2362360</v>
      </c>
      <c r="H44" s="77">
        <f t="shared" si="4"/>
        <v>-2619352</v>
      </c>
      <c r="I44" s="77">
        <f t="shared" si="4"/>
        <v>-2956548</v>
      </c>
      <c r="J44" s="77">
        <f t="shared" si="4"/>
        <v>-7938260</v>
      </c>
      <c r="K44" s="77">
        <f t="shared" si="4"/>
        <v>-1292964</v>
      </c>
      <c r="L44" s="77">
        <f t="shared" si="4"/>
        <v>-492377</v>
      </c>
      <c r="M44" s="77">
        <f t="shared" si="4"/>
        <v>-3599766</v>
      </c>
      <c r="N44" s="77">
        <f t="shared" si="4"/>
        <v>-5385107</v>
      </c>
      <c r="O44" s="77">
        <f t="shared" si="4"/>
        <v>-2540763</v>
      </c>
      <c r="P44" s="77">
        <f t="shared" si="4"/>
        <v>-274255</v>
      </c>
      <c r="Q44" s="77">
        <f t="shared" si="4"/>
        <v>-1896258</v>
      </c>
      <c r="R44" s="77">
        <f t="shared" si="4"/>
        <v>-4711276</v>
      </c>
      <c r="S44" s="77">
        <f t="shared" si="4"/>
        <v>-1016644</v>
      </c>
      <c r="T44" s="77">
        <f t="shared" si="4"/>
        <v>-584031</v>
      </c>
      <c r="U44" s="77">
        <f t="shared" si="4"/>
        <v>-892811</v>
      </c>
      <c r="V44" s="77">
        <f t="shared" si="4"/>
        <v>-2493486</v>
      </c>
      <c r="W44" s="77">
        <f t="shared" si="4"/>
        <v>-20528129</v>
      </c>
      <c r="X44" s="77">
        <f t="shared" si="4"/>
        <v>-48265117</v>
      </c>
      <c r="Y44" s="77">
        <f t="shared" si="4"/>
        <v>27736988</v>
      </c>
      <c r="Z44" s="212">
        <f>+IF(X44&lt;&gt;0,+(Y44/X44)*100,0)</f>
        <v>-57.4679804464164</v>
      </c>
      <c r="AA44" s="210">
        <f>+AA42-AA43</f>
        <v>-48265117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28620558</v>
      </c>
      <c r="D46" s="206">
        <f>SUM(D44:D45)</f>
        <v>0</v>
      </c>
      <c r="E46" s="207">
        <f t="shared" si="5"/>
        <v>-37351489</v>
      </c>
      <c r="F46" s="88">
        <f t="shared" si="5"/>
        <v>-48265117</v>
      </c>
      <c r="G46" s="88">
        <f t="shared" si="5"/>
        <v>-2362360</v>
      </c>
      <c r="H46" s="88">
        <f t="shared" si="5"/>
        <v>-2619352</v>
      </c>
      <c r="I46" s="88">
        <f t="shared" si="5"/>
        <v>-2956548</v>
      </c>
      <c r="J46" s="88">
        <f t="shared" si="5"/>
        <v>-7938260</v>
      </c>
      <c r="K46" s="88">
        <f t="shared" si="5"/>
        <v>-1292964</v>
      </c>
      <c r="L46" s="88">
        <f t="shared" si="5"/>
        <v>-492377</v>
      </c>
      <c r="M46" s="88">
        <f t="shared" si="5"/>
        <v>-3599766</v>
      </c>
      <c r="N46" s="88">
        <f t="shared" si="5"/>
        <v>-5385107</v>
      </c>
      <c r="O46" s="88">
        <f t="shared" si="5"/>
        <v>-2540763</v>
      </c>
      <c r="P46" s="88">
        <f t="shared" si="5"/>
        <v>-274255</v>
      </c>
      <c r="Q46" s="88">
        <f t="shared" si="5"/>
        <v>-1896258</v>
      </c>
      <c r="R46" s="88">
        <f t="shared" si="5"/>
        <v>-4711276</v>
      </c>
      <c r="S46" s="88">
        <f t="shared" si="5"/>
        <v>-1016644</v>
      </c>
      <c r="T46" s="88">
        <f t="shared" si="5"/>
        <v>-584031</v>
      </c>
      <c r="U46" s="88">
        <f t="shared" si="5"/>
        <v>-892811</v>
      </c>
      <c r="V46" s="88">
        <f t="shared" si="5"/>
        <v>-2493486</v>
      </c>
      <c r="W46" s="88">
        <f t="shared" si="5"/>
        <v>-20528129</v>
      </c>
      <c r="X46" s="88">
        <f t="shared" si="5"/>
        <v>-48265117</v>
      </c>
      <c r="Y46" s="88">
        <f t="shared" si="5"/>
        <v>27736988</v>
      </c>
      <c r="Z46" s="208">
        <f>+IF(X46&lt;&gt;0,+(Y46/X46)*100,0)</f>
        <v>-57.4679804464164</v>
      </c>
      <c r="AA46" s="206">
        <f>SUM(AA44:AA45)</f>
        <v>-48265117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28620558</v>
      </c>
      <c r="D48" s="217">
        <f>SUM(D46:D47)</f>
        <v>0</v>
      </c>
      <c r="E48" s="218">
        <f t="shared" si="6"/>
        <v>-37351489</v>
      </c>
      <c r="F48" s="219">
        <f t="shared" si="6"/>
        <v>-48265117</v>
      </c>
      <c r="G48" s="219">
        <f t="shared" si="6"/>
        <v>-2362360</v>
      </c>
      <c r="H48" s="220">
        <f t="shared" si="6"/>
        <v>-2619352</v>
      </c>
      <c r="I48" s="220">
        <f t="shared" si="6"/>
        <v>-2956548</v>
      </c>
      <c r="J48" s="220">
        <f t="shared" si="6"/>
        <v>-7938260</v>
      </c>
      <c r="K48" s="220">
        <f t="shared" si="6"/>
        <v>-1292964</v>
      </c>
      <c r="L48" s="220">
        <f t="shared" si="6"/>
        <v>-492377</v>
      </c>
      <c r="M48" s="219">
        <f t="shared" si="6"/>
        <v>-3599766</v>
      </c>
      <c r="N48" s="219">
        <f t="shared" si="6"/>
        <v>-5385107</v>
      </c>
      <c r="O48" s="220">
        <f t="shared" si="6"/>
        <v>-2540763</v>
      </c>
      <c r="P48" s="220">
        <f t="shared" si="6"/>
        <v>-274255</v>
      </c>
      <c r="Q48" s="220">
        <f t="shared" si="6"/>
        <v>-1896258</v>
      </c>
      <c r="R48" s="220">
        <f t="shared" si="6"/>
        <v>-4711276</v>
      </c>
      <c r="S48" s="220">
        <f t="shared" si="6"/>
        <v>-1016644</v>
      </c>
      <c r="T48" s="219">
        <f t="shared" si="6"/>
        <v>-584031</v>
      </c>
      <c r="U48" s="219">
        <f t="shared" si="6"/>
        <v>-892811</v>
      </c>
      <c r="V48" s="220">
        <f t="shared" si="6"/>
        <v>-2493486</v>
      </c>
      <c r="W48" s="220">
        <f t="shared" si="6"/>
        <v>-20528129</v>
      </c>
      <c r="X48" s="220">
        <f t="shared" si="6"/>
        <v>-48265117</v>
      </c>
      <c r="Y48" s="220">
        <f t="shared" si="6"/>
        <v>27736988</v>
      </c>
      <c r="Z48" s="221">
        <f>+IF(X48&lt;&gt;0,+(Y48/X48)*100,0)</f>
        <v>-57.4679804464164</v>
      </c>
      <c r="AA48" s="222">
        <f>SUM(AA46:AA47)</f>
        <v>-48265117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451391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451391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2608520</v>
      </c>
      <c r="D9" s="153">
        <f>SUM(D10:D14)</f>
        <v>0</v>
      </c>
      <c r="E9" s="154">
        <f t="shared" si="1"/>
        <v>5600000</v>
      </c>
      <c r="F9" s="100">
        <f t="shared" si="1"/>
        <v>6683000</v>
      </c>
      <c r="G9" s="100">
        <f t="shared" si="1"/>
        <v>1797977</v>
      </c>
      <c r="H9" s="100">
        <f t="shared" si="1"/>
        <v>0</v>
      </c>
      <c r="I9" s="100">
        <f t="shared" si="1"/>
        <v>0</v>
      </c>
      <c r="J9" s="100">
        <f t="shared" si="1"/>
        <v>1797977</v>
      </c>
      <c r="K9" s="100">
        <f t="shared" si="1"/>
        <v>0</v>
      </c>
      <c r="L9" s="100">
        <f t="shared" si="1"/>
        <v>0</v>
      </c>
      <c r="M9" s="100">
        <f t="shared" si="1"/>
        <v>419419</v>
      </c>
      <c r="N9" s="100">
        <f t="shared" si="1"/>
        <v>419419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301343</v>
      </c>
      <c r="T9" s="100">
        <f t="shared" si="1"/>
        <v>0</v>
      </c>
      <c r="U9" s="100">
        <f t="shared" si="1"/>
        <v>0</v>
      </c>
      <c r="V9" s="100">
        <f t="shared" si="1"/>
        <v>301343</v>
      </c>
      <c r="W9" s="100">
        <f t="shared" si="1"/>
        <v>2518739</v>
      </c>
      <c r="X9" s="100">
        <f t="shared" si="1"/>
        <v>6683000</v>
      </c>
      <c r="Y9" s="100">
        <f t="shared" si="1"/>
        <v>-4164261</v>
      </c>
      <c r="Z9" s="137">
        <f>+IF(X9&lt;&gt;0,+(Y9/X9)*100,0)</f>
        <v>-62.31125243154272</v>
      </c>
      <c r="AA9" s="102">
        <f>SUM(AA10:AA14)</f>
        <v>6683000</v>
      </c>
    </row>
    <row r="10" spans="1:27" ht="13.5">
      <c r="A10" s="138" t="s">
        <v>79</v>
      </c>
      <c r="B10" s="136"/>
      <c r="C10" s="155">
        <v>2608520</v>
      </c>
      <c r="D10" s="155"/>
      <c r="E10" s="156">
        <v>5600000</v>
      </c>
      <c r="F10" s="60">
        <v>6683000</v>
      </c>
      <c r="G10" s="60">
        <v>1797977</v>
      </c>
      <c r="H10" s="60"/>
      <c r="I10" s="60"/>
      <c r="J10" s="60">
        <v>1797977</v>
      </c>
      <c r="K10" s="60"/>
      <c r="L10" s="60"/>
      <c r="M10" s="60">
        <v>419419</v>
      </c>
      <c r="N10" s="60">
        <v>419419</v>
      </c>
      <c r="O10" s="60"/>
      <c r="P10" s="60"/>
      <c r="Q10" s="60"/>
      <c r="R10" s="60"/>
      <c r="S10" s="60">
        <v>301343</v>
      </c>
      <c r="T10" s="60"/>
      <c r="U10" s="60"/>
      <c r="V10" s="60">
        <v>301343</v>
      </c>
      <c r="W10" s="60">
        <v>2518739</v>
      </c>
      <c r="X10" s="60">
        <v>6683000</v>
      </c>
      <c r="Y10" s="60">
        <v>-4164261</v>
      </c>
      <c r="Z10" s="140">
        <v>-62.31</v>
      </c>
      <c r="AA10" s="62">
        <v>6683000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152179196</v>
      </c>
      <c r="D15" s="153">
        <f>SUM(D16:D18)</f>
        <v>0</v>
      </c>
      <c r="E15" s="154">
        <f t="shared" si="2"/>
        <v>9700000</v>
      </c>
      <c r="F15" s="100">
        <f t="shared" si="2"/>
        <v>12700000</v>
      </c>
      <c r="G15" s="100">
        <f t="shared" si="2"/>
        <v>0</v>
      </c>
      <c r="H15" s="100">
        <f t="shared" si="2"/>
        <v>1193756</v>
      </c>
      <c r="I15" s="100">
        <f t="shared" si="2"/>
        <v>1283070</v>
      </c>
      <c r="J15" s="100">
        <f t="shared" si="2"/>
        <v>2476826</v>
      </c>
      <c r="K15" s="100">
        <f t="shared" si="2"/>
        <v>1013133</v>
      </c>
      <c r="L15" s="100">
        <f t="shared" si="2"/>
        <v>171135</v>
      </c>
      <c r="M15" s="100">
        <f t="shared" si="2"/>
        <v>1112754</v>
      </c>
      <c r="N15" s="100">
        <f t="shared" si="2"/>
        <v>2297022</v>
      </c>
      <c r="O15" s="100">
        <f t="shared" si="2"/>
        <v>0</v>
      </c>
      <c r="P15" s="100">
        <f t="shared" si="2"/>
        <v>1036487</v>
      </c>
      <c r="Q15" s="100">
        <f t="shared" si="2"/>
        <v>283803</v>
      </c>
      <c r="R15" s="100">
        <f t="shared" si="2"/>
        <v>1320290</v>
      </c>
      <c r="S15" s="100">
        <f t="shared" si="2"/>
        <v>2027680</v>
      </c>
      <c r="T15" s="100">
        <f t="shared" si="2"/>
        <v>1266998</v>
      </c>
      <c r="U15" s="100">
        <f t="shared" si="2"/>
        <v>1299987</v>
      </c>
      <c r="V15" s="100">
        <f t="shared" si="2"/>
        <v>4594665</v>
      </c>
      <c r="W15" s="100">
        <f t="shared" si="2"/>
        <v>10688803</v>
      </c>
      <c r="X15" s="100">
        <f t="shared" si="2"/>
        <v>12700000</v>
      </c>
      <c r="Y15" s="100">
        <f t="shared" si="2"/>
        <v>-2011197</v>
      </c>
      <c r="Z15" s="137">
        <f>+IF(X15&lt;&gt;0,+(Y15/X15)*100,0)</f>
        <v>-15.8361968503937</v>
      </c>
      <c r="AA15" s="102">
        <f>SUM(AA16:AA18)</f>
        <v>12700000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152179196</v>
      </c>
      <c r="D17" s="155"/>
      <c r="E17" s="156">
        <v>9700000</v>
      </c>
      <c r="F17" s="60">
        <v>12700000</v>
      </c>
      <c r="G17" s="60"/>
      <c r="H17" s="60">
        <v>1193756</v>
      </c>
      <c r="I17" s="60">
        <v>1283070</v>
      </c>
      <c r="J17" s="60">
        <v>2476826</v>
      </c>
      <c r="K17" s="60">
        <v>1013133</v>
      </c>
      <c r="L17" s="60">
        <v>171135</v>
      </c>
      <c r="M17" s="60">
        <v>1112754</v>
      </c>
      <c r="N17" s="60">
        <v>2297022</v>
      </c>
      <c r="O17" s="60"/>
      <c r="P17" s="60">
        <v>1036487</v>
      </c>
      <c r="Q17" s="60">
        <v>283803</v>
      </c>
      <c r="R17" s="60">
        <v>1320290</v>
      </c>
      <c r="S17" s="60">
        <v>2027680</v>
      </c>
      <c r="T17" s="60">
        <v>1266998</v>
      </c>
      <c r="U17" s="60">
        <v>1299987</v>
      </c>
      <c r="V17" s="60">
        <v>4594665</v>
      </c>
      <c r="W17" s="60">
        <v>10688803</v>
      </c>
      <c r="X17" s="60">
        <v>12700000</v>
      </c>
      <c r="Y17" s="60">
        <v>-2011197</v>
      </c>
      <c r="Z17" s="140">
        <v>-15.84</v>
      </c>
      <c r="AA17" s="62">
        <v>12700000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0</v>
      </c>
      <c r="G19" s="100">
        <f t="shared" si="3"/>
        <v>99898</v>
      </c>
      <c r="H19" s="100">
        <f t="shared" si="3"/>
        <v>34000</v>
      </c>
      <c r="I19" s="100">
        <f t="shared" si="3"/>
        <v>0</v>
      </c>
      <c r="J19" s="100">
        <f t="shared" si="3"/>
        <v>133898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133898</v>
      </c>
      <c r="X19" s="100">
        <f t="shared" si="3"/>
        <v>0</v>
      </c>
      <c r="Y19" s="100">
        <f t="shared" si="3"/>
        <v>133898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/>
      <c r="G20" s="60">
        <v>99898</v>
      </c>
      <c r="H20" s="60">
        <v>34000</v>
      </c>
      <c r="I20" s="60"/>
      <c r="J20" s="60">
        <v>133898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133898</v>
      </c>
      <c r="X20" s="60"/>
      <c r="Y20" s="60">
        <v>133898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155239107</v>
      </c>
      <c r="D25" s="217">
        <f>+D5+D9+D15+D19+D24</f>
        <v>0</v>
      </c>
      <c r="E25" s="230">
        <f t="shared" si="4"/>
        <v>18300000</v>
      </c>
      <c r="F25" s="219">
        <f t="shared" si="4"/>
        <v>19383000</v>
      </c>
      <c r="G25" s="219">
        <f t="shared" si="4"/>
        <v>1897875</v>
      </c>
      <c r="H25" s="219">
        <f t="shared" si="4"/>
        <v>1227756</v>
      </c>
      <c r="I25" s="219">
        <f t="shared" si="4"/>
        <v>1283070</v>
      </c>
      <c r="J25" s="219">
        <f t="shared" si="4"/>
        <v>4408701</v>
      </c>
      <c r="K25" s="219">
        <f t="shared" si="4"/>
        <v>1013133</v>
      </c>
      <c r="L25" s="219">
        <f t="shared" si="4"/>
        <v>171135</v>
      </c>
      <c r="M25" s="219">
        <f t="shared" si="4"/>
        <v>1532173</v>
      </c>
      <c r="N25" s="219">
        <f t="shared" si="4"/>
        <v>2716441</v>
      </c>
      <c r="O25" s="219">
        <f t="shared" si="4"/>
        <v>0</v>
      </c>
      <c r="P25" s="219">
        <f t="shared" si="4"/>
        <v>1036487</v>
      </c>
      <c r="Q25" s="219">
        <f t="shared" si="4"/>
        <v>283803</v>
      </c>
      <c r="R25" s="219">
        <f t="shared" si="4"/>
        <v>1320290</v>
      </c>
      <c r="S25" s="219">
        <f t="shared" si="4"/>
        <v>2329023</v>
      </c>
      <c r="T25" s="219">
        <f t="shared" si="4"/>
        <v>1266998</v>
      </c>
      <c r="U25" s="219">
        <f t="shared" si="4"/>
        <v>1299987</v>
      </c>
      <c r="V25" s="219">
        <f t="shared" si="4"/>
        <v>4896008</v>
      </c>
      <c r="W25" s="219">
        <f t="shared" si="4"/>
        <v>13341440</v>
      </c>
      <c r="X25" s="219">
        <f t="shared" si="4"/>
        <v>19383000</v>
      </c>
      <c r="Y25" s="219">
        <f t="shared" si="4"/>
        <v>-6041560</v>
      </c>
      <c r="Z25" s="231">
        <f>+IF(X25&lt;&gt;0,+(Y25/X25)*100,0)</f>
        <v>-31.169375225713253</v>
      </c>
      <c r="AA25" s="232">
        <f>+AA5+AA9+AA15+AA19+AA24</f>
        <v>19383000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15390412</v>
      </c>
      <c r="D28" s="155"/>
      <c r="E28" s="156">
        <v>18300000</v>
      </c>
      <c r="F28" s="60">
        <v>11434000</v>
      </c>
      <c r="G28" s="60">
        <v>1897875</v>
      </c>
      <c r="H28" s="60">
        <v>1227756</v>
      </c>
      <c r="I28" s="60">
        <v>1283070</v>
      </c>
      <c r="J28" s="60">
        <v>4408701</v>
      </c>
      <c r="K28" s="60">
        <v>1013133</v>
      </c>
      <c r="L28" s="60">
        <v>171135</v>
      </c>
      <c r="M28" s="60">
        <v>1532173</v>
      </c>
      <c r="N28" s="60">
        <v>2716441</v>
      </c>
      <c r="O28" s="60"/>
      <c r="P28" s="60">
        <v>1036487</v>
      </c>
      <c r="Q28" s="60">
        <v>283803</v>
      </c>
      <c r="R28" s="60">
        <v>1320290</v>
      </c>
      <c r="S28" s="60">
        <v>2329023</v>
      </c>
      <c r="T28" s="60">
        <v>1266998</v>
      </c>
      <c r="U28" s="60">
        <v>1299987</v>
      </c>
      <c r="V28" s="60">
        <v>4896008</v>
      </c>
      <c r="W28" s="60">
        <v>13341440</v>
      </c>
      <c r="X28" s="60">
        <v>11434000</v>
      </c>
      <c r="Y28" s="60">
        <v>1907440</v>
      </c>
      <c r="Z28" s="140">
        <v>16.68</v>
      </c>
      <c r="AA28" s="155">
        <v>11434000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15390412</v>
      </c>
      <c r="D32" s="210">
        <f>SUM(D28:D31)</f>
        <v>0</v>
      </c>
      <c r="E32" s="211">
        <f t="shared" si="5"/>
        <v>18300000</v>
      </c>
      <c r="F32" s="77">
        <f t="shared" si="5"/>
        <v>11434000</v>
      </c>
      <c r="G32" s="77">
        <f t="shared" si="5"/>
        <v>1897875</v>
      </c>
      <c r="H32" s="77">
        <f t="shared" si="5"/>
        <v>1227756</v>
      </c>
      <c r="I32" s="77">
        <f t="shared" si="5"/>
        <v>1283070</v>
      </c>
      <c r="J32" s="77">
        <f t="shared" si="5"/>
        <v>4408701</v>
      </c>
      <c r="K32" s="77">
        <f t="shared" si="5"/>
        <v>1013133</v>
      </c>
      <c r="L32" s="77">
        <f t="shared" si="5"/>
        <v>171135</v>
      </c>
      <c r="M32" s="77">
        <f t="shared" si="5"/>
        <v>1532173</v>
      </c>
      <c r="N32" s="77">
        <f t="shared" si="5"/>
        <v>2716441</v>
      </c>
      <c r="O32" s="77">
        <f t="shared" si="5"/>
        <v>0</v>
      </c>
      <c r="P32" s="77">
        <f t="shared" si="5"/>
        <v>1036487</v>
      </c>
      <c r="Q32" s="77">
        <f t="shared" si="5"/>
        <v>283803</v>
      </c>
      <c r="R32" s="77">
        <f t="shared" si="5"/>
        <v>1320290</v>
      </c>
      <c r="S32" s="77">
        <f t="shared" si="5"/>
        <v>2329023</v>
      </c>
      <c r="T32" s="77">
        <f t="shared" si="5"/>
        <v>1266998</v>
      </c>
      <c r="U32" s="77">
        <f t="shared" si="5"/>
        <v>1299987</v>
      </c>
      <c r="V32" s="77">
        <f t="shared" si="5"/>
        <v>4896008</v>
      </c>
      <c r="W32" s="77">
        <f t="shared" si="5"/>
        <v>13341440</v>
      </c>
      <c r="X32" s="77">
        <f t="shared" si="5"/>
        <v>11434000</v>
      </c>
      <c r="Y32" s="77">
        <f t="shared" si="5"/>
        <v>1907440</v>
      </c>
      <c r="Z32" s="212">
        <f>+IF(X32&lt;&gt;0,+(Y32/X32)*100,0)</f>
        <v>16.68217596641595</v>
      </c>
      <c r="AA32" s="79">
        <f>SUM(AA28:AA31)</f>
        <v>11434000</v>
      </c>
    </row>
    <row r="33" spans="1:27" ht="13.5">
      <c r="A33" s="237" t="s">
        <v>51</v>
      </c>
      <c r="B33" s="136" t="s">
        <v>137</v>
      </c>
      <c r="C33" s="155">
        <v>139848695</v>
      </c>
      <c r="D33" s="155"/>
      <c r="E33" s="156"/>
      <c r="F33" s="60">
        <v>7949000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7949000</v>
      </c>
      <c r="Y33" s="60">
        <v>-7949000</v>
      </c>
      <c r="Z33" s="140">
        <v>-100</v>
      </c>
      <c r="AA33" s="62">
        <v>7949000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155239107</v>
      </c>
      <c r="D36" s="222">
        <f>SUM(D32:D35)</f>
        <v>0</v>
      </c>
      <c r="E36" s="218">
        <f t="shared" si="6"/>
        <v>18300000</v>
      </c>
      <c r="F36" s="220">
        <f t="shared" si="6"/>
        <v>19383000</v>
      </c>
      <c r="G36" s="220">
        <f t="shared" si="6"/>
        <v>1897875</v>
      </c>
      <c r="H36" s="220">
        <f t="shared" si="6"/>
        <v>1227756</v>
      </c>
      <c r="I36" s="220">
        <f t="shared" si="6"/>
        <v>1283070</v>
      </c>
      <c r="J36" s="220">
        <f t="shared" si="6"/>
        <v>4408701</v>
      </c>
      <c r="K36" s="220">
        <f t="shared" si="6"/>
        <v>1013133</v>
      </c>
      <c r="L36" s="220">
        <f t="shared" si="6"/>
        <v>171135</v>
      </c>
      <c r="M36" s="220">
        <f t="shared" si="6"/>
        <v>1532173</v>
      </c>
      <c r="N36" s="220">
        <f t="shared" si="6"/>
        <v>2716441</v>
      </c>
      <c r="O36" s="220">
        <f t="shared" si="6"/>
        <v>0</v>
      </c>
      <c r="P36" s="220">
        <f t="shared" si="6"/>
        <v>1036487</v>
      </c>
      <c r="Q36" s="220">
        <f t="shared" si="6"/>
        <v>283803</v>
      </c>
      <c r="R36" s="220">
        <f t="shared" si="6"/>
        <v>1320290</v>
      </c>
      <c r="S36" s="220">
        <f t="shared" si="6"/>
        <v>2329023</v>
      </c>
      <c r="T36" s="220">
        <f t="shared" si="6"/>
        <v>1266998</v>
      </c>
      <c r="U36" s="220">
        <f t="shared" si="6"/>
        <v>1299987</v>
      </c>
      <c r="V36" s="220">
        <f t="shared" si="6"/>
        <v>4896008</v>
      </c>
      <c r="W36" s="220">
        <f t="shared" si="6"/>
        <v>13341440</v>
      </c>
      <c r="X36" s="220">
        <f t="shared" si="6"/>
        <v>19383000</v>
      </c>
      <c r="Y36" s="220">
        <f t="shared" si="6"/>
        <v>-6041560</v>
      </c>
      <c r="Z36" s="221">
        <f>+IF(X36&lt;&gt;0,+(Y36/X36)*100,0)</f>
        <v>-31.169375225713253</v>
      </c>
      <c r="AA36" s="239">
        <f>SUM(AA32:AA35)</f>
        <v>19383000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7975880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1402330</v>
      </c>
      <c r="R6" s="60">
        <v>1402330</v>
      </c>
      <c r="S6" s="60">
        <v>1529558</v>
      </c>
      <c r="T6" s="60">
        <v>2682409</v>
      </c>
      <c r="U6" s="60">
        <v>1946021</v>
      </c>
      <c r="V6" s="60">
        <v>1946021</v>
      </c>
      <c r="W6" s="60">
        <v>1946021</v>
      </c>
      <c r="X6" s="60"/>
      <c r="Y6" s="60">
        <v>1946021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458077</v>
      </c>
      <c r="F7" s="60">
        <v>458077</v>
      </c>
      <c r="G7" s="60">
        <v>2989000</v>
      </c>
      <c r="H7" s="60">
        <v>6800000</v>
      </c>
      <c r="I7" s="60">
        <v>2850000</v>
      </c>
      <c r="J7" s="60">
        <v>2850000</v>
      </c>
      <c r="K7" s="60">
        <v>2850000</v>
      </c>
      <c r="L7" s="60">
        <v>14959000</v>
      </c>
      <c r="M7" s="60">
        <v>14959000</v>
      </c>
      <c r="N7" s="60">
        <v>14959000</v>
      </c>
      <c r="O7" s="60">
        <v>10159000</v>
      </c>
      <c r="P7" s="60">
        <v>6059000</v>
      </c>
      <c r="Q7" s="60">
        <v>7371000</v>
      </c>
      <c r="R7" s="60">
        <v>7371000</v>
      </c>
      <c r="S7" s="60">
        <v>7371000</v>
      </c>
      <c r="T7" s="60">
        <v>971000</v>
      </c>
      <c r="U7" s="60"/>
      <c r="V7" s="60"/>
      <c r="W7" s="60"/>
      <c r="X7" s="60">
        <v>458077</v>
      </c>
      <c r="Y7" s="60">
        <v>-458077</v>
      </c>
      <c r="Z7" s="140">
        <v>-100</v>
      </c>
      <c r="AA7" s="62">
        <v>458077</v>
      </c>
    </row>
    <row r="8" spans="1:27" ht="13.5">
      <c r="A8" s="249" t="s">
        <v>145</v>
      </c>
      <c r="B8" s="182"/>
      <c r="C8" s="155">
        <v>585218</v>
      </c>
      <c r="D8" s="155"/>
      <c r="E8" s="59">
        <v>37635481</v>
      </c>
      <c r="F8" s="60">
        <v>37635481</v>
      </c>
      <c r="G8" s="60">
        <v>10654949</v>
      </c>
      <c r="H8" s="60">
        <v>10655449</v>
      </c>
      <c r="I8" s="60">
        <v>10547360</v>
      </c>
      <c r="J8" s="60">
        <v>10547360</v>
      </c>
      <c r="K8" s="60">
        <v>10773880</v>
      </c>
      <c r="L8" s="60">
        <v>11826988</v>
      </c>
      <c r="M8" s="60">
        <v>11830535</v>
      </c>
      <c r="N8" s="60">
        <v>11830535</v>
      </c>
      <c r="O8" s="60">
        <v>12780360</v>
      </c>
      <c r="P8" s="60">
        <v>13402579</v>
      </c>
      <c r="Q8" s="60">
        <v>13689812</v>
      </c>
      <c r="R8" s="60">
        <v>13689812</v>
      </c>
      <c r="S8" s="60">
        <v>3423321</v>
      </c>
      <c r="T8" s="60">
        <v>3507627</v>
      </c>
      <c r="U8" s="60">
        <v>5909757</v>
      </c>
      <c r="V8" s="60">
        <v>5909757</v>
      </c>
      <c r="W8" s="60">
        <v>5909757</v>
      </c>
      <c r="X8" s="60">
        <v>37635481</v>
      </c>
      <c r="Y8" s="60">
        <v>-31725724</v>
      </c>
      <c r="Z8" s="140">
        <v>-84.3</v>
      </c>
      <c r="AA8" s="62">
        <v>37635481</v>
      </c>
    </row>
    <row r="9" spans="1:27" ht="13.5">
      <c r="A9" s="249" t="s">
        <v>146</v>
      </c>
      <c r="B9" s="182"/>
      <c r="C9" s="155">
        <v>3550499</v>
      </c>
      <c r="D9" s="155"/>
      <c r="E9" s="59"/>
      <c r="F9" s="60"/>
      <c r="G9" s="60">
        <v>-3474007</v>
      </c>
      <c r="H9" s="60">
        <v>2751465</v>
      </c>
      <c r="I9" s="60">
        <v>3059761</v>
      </c>
      <c r="J9" s="60">
        <v>3059761</v>
      </c>
      <c r="K9" s="60">
        <v>3889090</v>
      </c>
      <c r="L9" s="60">
        <v>4005218</v>
      </c>
      <c r="M9" s="60">
        <v>4299506</v>
      </c>
      <c r="N9" s="60">
        <v>4299506</v>
      </c>
      <c r="O9" s="60">
        <v>4131094</v>
      </c>
      <c r="P9" s="60">
        <v>3097021</v>
      </c>
      <c r="Q9" s="60">
        <v>1488529</v>
      </c>
      <c r="R9" s="60">
        <v>1488529</v>
      </c>
      <c r="S9" s="60">
        <v>1488529</v>
      </c>
      <c r="T9" s="60">
        <v>39751</v>
      </c>
      <c r="U9" s="60">
        <v>39752</v>
      </c>
      <c r="V9" s="60">
        <v>39752</v>
      </c>
      <c r="W9" s="60">
        <v>39752</v>
      </c>
      <c r="X9" s="60"/>
      <c r="Y9" s="60">
        <v>39752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16414291</v>
      </c>
      <c r="D11" s="155"/>
      <c r="E11" s="59"/>
      <c r="F11" s="60"/>
      <c r="G11" s="60">
        <v>57081</v>
      </c>
      <c r="H11" s="60">
        <v>26766</v>
      </c>
      <c r="I11" s="60">
        <v>70963</v>
      </c>
      <c r="J11" s="60">
        <v>70963</v>
      </c>
      <c r="K11" s="60">
        <v>78508</v>
      </c>
      <c r="L11" s="60">
        <v>53475</v>
      </c>
      <c r="M11" s="60">
        <v>76299</v>
      </c>
      <c r="N11" s="60">
        <v>76299</v>
      </c>
      <c r="O11" s="60">
        <v>41356</v>
      </c>
      <c r="P11" s="60">
        <v>41605</v>
      </c>
      <c r="Q11" s="60">
        <v>31457</v>
      </c>
      <c r="R11" s="60">
        <v>31457</v>
      </c>
      <c r="S11" s="60">
        <v>113781</v>
      </c>
      <c r="T11" s="60">
        <v>37548</v>
      </c>
      <c r="U11" s="60">
        <v>2270733</v>
      </c>
      <c r="V11" s="60">
        <v>2270733</v>
      </c>
      <c r="W11" s="60">
        <v>2270733</v>
      </c>
      <c r="X11" s="60"/>
      <c r="Y11" s="60">
        <v>2270733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28525888</v>
      </c>
      <c r="D12" s="168">
        <f>SUM(D6:D11)</f>
        <v>0</v>
      </c>
      <c r="E12" s="72">
        <f t="shared" si="0"/>
        <v>38093558</v>
      </c>
      <c r="F12" s="73">
        <f t="shared" si="0"/>
        <v>38093558</v>
      </c>
      <c r="G12" s="73">
        <f t="shared" si="0"/>
        <v>10227023</v>
      </c>
      <c r="H12" s="73">
        <f t="shared" si="0"/>
        <v>20233680</v>
      </c>
      <c r="I12" s="73">
        <f t="shared" si="0"/>
        <v>16528084</v>
      </c>
      <c r="J12" s="73">
        <f t="shared" si="0"/>
        <v>16528084</v>
      </c>
      <c r="K12" s="73">
        <f t="shared" si="0"/>
        <v>17591478</v>
      </c>
      <c r="L12" s="73">
        <f t="shared" si="0"/>
        <v>30844681</v>
      </c>
      <c r="M12" s="73">
        <f t="shared" si="0"/>
        <v>31165340</v>
      </c>
      <c r="N12" s="73">
        <f t="shared" si="0"/>
        <v>31165340</v>
      </c>
      <c r="O12" s="73">
        <f t="shared" si="0"/>
        <v>27111810</v>
      </c>
      <c r="P12" s="73">
        <f t="shared" si="0"/>
        <v>22600205</v>
      </c>
      <c r="Q12" s="73">
        <f t="shared" si="0"/>
        <v>23983128</v>
      </c>
      <c r="R12" s="73">
        <f t="shared" si="0"/>
        <v>23983128</v>
      </c>
      <c r="S12" s="73">
        <f t="shared" si="0"/>
        <v>13926189</v>
      </c>
      <c r="T12" s="73">
        <f t="shared" si="0"/>
        <v>7238335</v>
      </c>
      <c r="U12" s="73">
        <f t="shared" si="0"/>
        <v>10166263</v>
      </c>
      <c r="V12" s="73">
        <f t="shared" si="0"/>
        <v>10166263</v>
      </c>
      <c r="W12" s="73">
        <f t="shared" si="0"/>
        <v>10166263</v>
      </c>
      <c r="X12" s="73">
        <f t="shared" si="0"/>
        <v>38093558</v>
      </c>
      <c r="Y12" s="73">
        <f t="shared" si="0"/>
        <v>-27927295</v>
      </c>
      <c r="Z12" s="170">
        <f>+IF(X12&lt;&gt;0,+(Y12/X12)*100,0)</f>
        <v>-73.31238263435513</v>
      </c>
      <c r="AA12" s="74">
        <f>SUM(AA6:AA11)</f>
        <v>38093558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8119787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144079564</v>
      </c>
      <c r="D19" s="155"/>
      <c r="E19" s="59">
        <v>68987133</v>
      </c>
      <c r="F19" s="60">
        <v>68987133</v>
      </c>
      <c r="G19" s="60">
        <v>2515945</v>
      </c>
      <c r="H19" s="60">
        <v>3641445</v>
      </c>
      <c r="I19" s="60">
        <v>3641445</v>
      </c>
      <c r="J19" s="60">
        <v>3641445</v>
      </c>
      <c r="K19" s="60">
        <v>4704092</v>
      </c>
      <c r="L19" s="60">
        <v>5635013</v>
      </c>
      <c r="M19" s="60">
        <v>7272645</v>
      </c>
      <c r="N19" s="60">
        <v>7272645</v>
      </c>
      <c r="O19" s="60">
        <v>8270463</v>
      </c>
      <c r="P19" s="60">
        <v>8270863</v>
      </c>
      <c r="Q19" s="60">
        <v>9024734</v>
      </c>
      <c r="R19" s="60">
        <v>9024734</v>
      </c>
      <c r="S19" s="60">
        <v>9176233</v>
      </c>
      <c r="T19" s="60">
        <v>10193292</v>
      </c>
      <c r="U19" s="60">
        <v>11497473</v>
      </c>
      <c r="V19" s="60">
        <v>11497473</v>
      </c>
      <c r="W19" s="60">
        <v>11497473</v>
      </c>
      <c r="X19" s="60">
        <v>68987133</v>
      </c>
      <c r="Y19" s="60">
        <v>-57489660</v>
      </c>
      <c r="Z19" s="140">
        <v>-83.33</v>
      </c>
      <c r="AA19" s="62">
        <v>68987133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147264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152346615</v>
      </c>
      <c r="D24" s="168">
        <f>SUM(D15:D23)</f>
        <v>0</v>
      </c>
      <c r="E24" s="76">
        <f t="shared" si="1"/>
        <v>68987133</v>
      </c>
      <c r="F24" s="77">
        <f t="shared" si="1"/>
        <v>68987133</v>
      </c>
      <c r="G24" s="77">
        <f t="shared" si="1"/>
        <v>2515945</v>
      </c>
      <c r="H24" s="77">
        <f t="shared" si="1"/>
        <v>3641445</v>
      </c>
      <c r="I24" s="77">
        <f t="shared" si="1"/>
        <v>3641445</v>
      </c>
      <c r="J24" s="77">
        <f t="shared" si="1"/>
        <v>3641445</v>
      </c>
      <c r="K24" s="77">
        <f t="shared" si="1"/>
        <v>4704092</v>
      </c>
      <c r="L24" s="77">
        <f t="shared" si="1"/>
        <v>5635013</v>
      </c>
      <c r="M24" s="77">
        <f t="shared" si="1"/>
        <v>7272645</v>
      </c>
      <c r="N24" s="77">
        <f t="shared" si="1"/>
        <v>7272645</v>
      </c>
      <c r="O24" s="77">
        <f t="shared" si="1"/>
        <v>8270463</v>
      </c>
      <c r="P24" s="77">
        <f t="shared" si="1"/>
        <v>8270863</v>
      </c>
      <c r="Q24" s="77">
        <f t="shared" si="1"/>
        <v>9024734</v>
      </c>
      <c r="R24" s="77">
        <f t="shared" si="1"/>
        <v>9024734</v>
      </c>
      <c r="S24" s="77">
        <f t="shared" si="1"/>
        <v>9176233</v>
      </c>
      <c r="T24" s="77">
        <f t="shared" si="1"/>
        <v>10193292</v>
      </c>
      <c r="U24" s="77">
        <f t="shared" si="1"/>
        <v>11497473</v>
      </c>
      <c r="V24" s="77">
        <f t="shared" si="1"/>
        <v>11497473</v>
      </c>
      <c r="W24" s="77">
        <f t="shared" si="1"/>
        <v>11497473</v>
      </c>
      <c r="X24" s="77">
        <f t="shared" si="1"/>
        <v>68987133</v>
      </c>
      <c r="Y24" s="77">
        <f t="shared" si="1"/>
        <v>-57489660</v>
      </c>
      <c r="Z24" s="212">
        <f>+IF(X24&lt;&gt;0,+(Y24/X24)*100,0)</f>
        <v>-83.33388778455252</v>
      </c>
      <c r="AA24" s="79">
        <f>SUM(AA15:AA23)</f>
        <v>68987133</v>
      </c>
    </row>
    <row r="25" spans="1:27" ht="13.5">
      <c r="A25" s="250" t="s">
        <v>159</v>
      </c>
      <c r="B25" s="251"/>
      <c r="C25" s="168">
        <f aca="true" t="shared" si="2" ref="C25:Y25">+C12+C24</f>
        <v>180872503</v>
      </c>
      <c r="D25" s="168">
        <f>+D12+D24</f>
        <v>0</v>
      </c>
      <c r="E25" s="72">
        <f t="shared" si="2"/>
        <v>107080691</v>
      </c>
      <c r="F25" s="73">
        <f t="shared" si="2"/>
        <v>107080691</v>
      </c>
      <c r="G25" s="73">
        <f t="shared" si="2"/>
        <v>12742968</v>
      </c>
      <c r="H25" s="73">
        <f t="shared" si="2"/>
        <v>23875125</v>
      </c>
      <c r="I25" s="73">
        <f t="shared" si="2"/>
        <v>20169529</v>
      </c>
      <c r="J25" s="73">
        <f t="shared" si="2"/>
        <v>20169529</v>
      </c>
      <c r="K25" s="73">
        <f t="shared" si="2"/>
        <v>22295570</v>
      </c>
      <c r="L25" s="73">
        <f t="shared" si="2"/>
        <v>36479694</v>
      </c>
      <c r="M25" s="73">
        <f t="shared" si="2"/>
        <v>38437985</v>
      </c>
      <c r="N25" s="73">
        <f t="shared" si="2"/>
        <v>38437985</v>
      </c>
      <c r="O25" s="73">
        <f t="shared" si="2"/>
        <v>35382273</v>
      </c>
      <c r="P25" s="73">
        <f t="shared" si="2"/>
        <v>30871068</v>
      </c>
      <c r="Q25" s="73">
        <f t="shared" si="2"/>
        <v>33007862</v>
      </c>
      <c r="R25" s="73">
        <f t="shared" si="2"/>
        <v>33007862</v>
      </c>
      <c r="S25" s="73">
        <f t="shared" si="2"/>
        <v>23102422</v>
      </c>
      <c r="T25" s="73">
        <f t="shared" si="2"/>
        <v>17431627</v>
      </c>
      <c r="U25" s="73">
        <f t="shared" si="2"/>
        <v>21663736</v>
      </c>
      <c r="V25" s="73">
        <f t="shared" si="2"/>
        <v>21663736</v>
      </c>
      <c r="W25" s="73">
        <f t="shared" si="2"/>
        <v>21663736</v>
      </c>
      <c r="X25" s="73">
        <f t="shared" si="2"/>
        <v>107080691</v>
      </c>
      <c r="Y25" s="73">
        <f t="shared" si="2"/>
        <v>-85416955</v>
      </c>
      <c r="Z25" s="170">
        <f>+IF(X25&lt;&gt;0,+(Y25/X25)*100,0)</f>
        <v>-79.76877455899121</v>
      </c>
      <c r="AA25" s="74">
        <f>+AA12+AA24</f>
        <v>107080691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-4882391</v>
      </c>
      <c r="H29" s="60">
        <v>1340423</v>
      </c>
      <c r="I29" s="60">
        <v>803420</v>
      </c>
      <c r="J29" s="60">
        <v>803420</v>
      </c>
      <c r="K29" s="60">
        <v>9132493</v>
      </c>
      <c r="L29" s="60">
        <v>19233710</v>
      </c>
      <c r="M29" s="60">
        <v>28527948</v>
      </c>
      <c r="N29" s="60">
        <v>28527948</v>
      </c>
      <c r="O29" s="60">
        <v>20292216</v>
      </c>
      <c r="P29" s="60">
        <v>6095155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1836981</v>
      </c>
      <c r="F30" s="60">
        <v>1836981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1836981</v>
      </c>
      <c r="Y30" s="60">
        <v>-1836981</v>
      </c>
      <c r="Z30" s="140">
        <v>-100</v>
      </c>
      <c r="AA30" s="62">
        <v>1836981</v>
      </c>
    </row>
    <row r="31" spans="1:27" ht="13.5">
      <c r="A31" s="249" t="s">
        <v>163</v>
      </c>
      <c r="B31" s="182"/>
      <c r="C31" s="155"/>
      <c r="D31" s="155"/>
      <c r="E31" s="59"/>
      <c r="F31" s="60">
        <v>15360911</v>
      </c>
      <c r="G31" s="60">
        <v>9459</v>
      </c>
      <c r="H31" s="60">
        <v>6292</v>
      </c>
      <c r="I31" s="60">
        <v>9736</v>
      </c>
      <c r="J31" s="60">
        <v>9736</v>
      </c>
      <c r="K31" s="60">
        <v>24227</v>
      </c>
      <c r="L31" s="60">
        <v>37426</v>
      </c>
      <c r="M31" s="60">
        <v>42199</v>
      </c>
      <c r="N31" s="60">
        <v>42199</v>
      </c>
      <c r="O31" s="60">
        <v>53492</v>
      </c>
      <c r="P31" s="60">
        <v>70426</v>
      </c>
      <c r="Q31" s="60">
        <v>57900</v>
      </c>
      <c r="R31" s="60">
        <v>57900</v>
      </c>
      <c r="S31" s="60">
        <v>59977</v>
      </c>
      <c r="T31" s="60">
        <v>6859933</v>
      </c>
      <c r="U31" s="60">
        <v>60241</v>
      </c>
      <c r="V31" s="60">
        <v>60241</v>
      </c>
      <c r="W31" s="60">
        <v>60241</v>
      </c>
      <c r="X31" s="60">
        <v>15360911</v>
      </c>
      <c r="Y31" s="60">
        <v>-15300670</v>
      </c>
      <c r="Z31" s="140">
        <v>-99.61</v>
      </c>
      <c r="AA31" s="62">
        <v>15360911</v>
      </c>
    </row>
    <row r="32" spans="1:27" ht="13.5">
      <c r="A32" s="249" t="s">
        <v>164</v>
      </c>
      <c r="B32" s="182"/>
      <c r="C32" s="155">
        <v>8786862</v>
      </c>
      <c r="D32" s="155"/>
      <c r="E32" s="59">
        <v>17065075</v>
      </c>
      <c r="F32" s="60">
        <v>17065075</v>
      </c>
      <c r="G32" s="60">
        <v>1034474</v>
      </c>
      <c r="H32" s="60">
        <v>25432829</v>
      </c>
      <c r="I32" s="60">
        <v>24725906</v>
      </c>
      <c r="J32" s="60">
        <v>24725906</v>
      </c>
      <c r="K32" s="60">
        <v>21531565</v>
      </c>
      <c r="L32" s="60">
        <v>32897025</v>
      </c>
      <c r="M32" s="60">
        <v>32115204</v>
      </c>
      <c r="N32" s="60">
        <v>32115204</v>
      </c>
      <c r="O32" s="60">
        <v>37268744</v>
      </c>
      <c r="P32" s="60">
        <v>37629648</v>
      </c>
      <c r="Q32" s="60">
        <v>40132715</v>
      </c>
      <c r="R32" s="60">
        <v>40132715</v>
      </c>
      <c r="S32" s="60">
        <v>33924723</v>
      </c>
      <c r="T32" s="60">
        <v>34319175</v>
      </c>
      <c r="U32" s="60">
        <v>51540654</v>
      </c>
      <c r="V32" s="60">
        <v>51540654</v>
      </c>
      <c r="W32" s="60">
        <v>51540654</v>
      </c>
      <c r="X32" s="60">
        <v>17065075</v>
      </c>
      <c r="Y32" s="60">
        <v>34475579</v>
      </c>
      <c r="Z32" s="140">
        <v>202.02</v>
      </c>
      <c r="AA32" s="62">
        <v>17065075</v>
      </c>
    </row>
    <row r="33" spans="1:27" ht="13.5">
      <c r="A33" s="249" t="s">
        <v>165</v>
      </c>
      <c r="B33" s="182"/>
      <c r="C33" s="155">
        <v>3357227</v>
      </c>
      <c r="D33" s="155"/>
      <c r="E33" s="59">
        <v>15360911</v>
      </c>
      <c r="F33" s="60"/>
      <c r="G33" s="60"/>
      <c r="H33" s="60"/>
      <c r="I33" s="60"/>
      <c r="J33" s="60"/>
      <c r="K33" s="60"/>
      <c r="L33" s="60"/>
      <c r="M33" s="60">
        <v>3548</v>
      </c>
      <c r="N33" s="60">
        <v>3548</v>
      </c>
      <c r="O33" s="60">
        <v>3548</v>
      </c>
      <c r="P33" s="60">
        <v>314376</v>
      </c>
      <c r="Q33" s="60">
        <v>314376</v>
      </c>
      <c r="R33" s="60">
        <v>314376</v>
      </c>
      <c r="S33" s="60">
        <v>314376</v>
      </c>
      <c r="T33" s="60">
        <v>314376</v>
      </c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12144089</v>
      </c>
      <c r="D34" s="168">
        <f>SUM(D29:D33)</f>
        <v>0</v>
      </c>
      <c r="E34" s="72">
        <f t="shared" si="3"/>
        <v>34262967</v>
      </c>
      <c r="F34" s="73">
        <f t="shared" si="3"/>
        <v>34262967</v>
      </c>
      <c r="G34" s="73">
        <f t="shared" si="3"/>
        <v>-3838458</v>
      </c>
      <c r="H34" s="73">
        <f t="shared" si="3"/>
        <v>26779544</v>
      </c>
      <c r="I34" s="73">
        <f t="shared" si="3"/>
        <v>25539062</v>
      </c>
      <c r="J34" s="73">
        <f t="shared" si="3"/>
        <v>25539062</v>
      </c>
      <c r="K34" s="73">
        <f t="shared" si="3"/>
        <v>30688285</v>
      </c>
      <c r="L34" s="73">
        <f t="shared" si="3"/>
        <v>52168161</v>
      </c>
      <c r="M34" s="73">
        <f t="shared" si="3"/>
        <v>60688899</v>
      </c>
      <c r="N34" s="73">
        <f t="shared" si="3"/>
        <v>60688899</v>
      </c>
      <c r="O34" s="73">
        <f t="shared" si="3"/>
        <v>57618000</v>
      </c>
      <c r="P34" s="73">
        <f t="shared" si="3"/>
        <v>44109605</v>
      </c>
      <c r="Q34" s="73">
        <f t="shared" si="3"/>
        <v>40504991</v>
      </c>
      <c r="R34" s="73">
        <f t="shared" si="3"/>
        <v>40504991</v>
      </c>
      <c r="S34" s="73">
        <f t="shared" si="3"/>
        <v>34299076</v>
      </c>
      <c r="T34" s="73">
        <f t="shared" si="3"/>
        <v>41493484</v>
      </c>
      <c r="U34" s="73">
        <f t="shared" si="3"/>
        <v>51600895</v>
      </c>
      <c r="V34" s="73">
        <f t="shared" si="3"/>
        <v>51600895</v>
      </c>
      <c r="W34" s="73">
        <f t="shared" si="3"/>
        <v>51600895</v>
      </c>
      <c r="X34" s="73">
        <f t="shared" si="3"/>
        <v>34262967</v>
      </c>
      <c r="Y34" s="73">
        <f t="shared" si="3"/>
        <v>17337928</v>
      </c>
      <c r="Z34" s="170">
        <f>+IF(X34&lt;&gt;0,+(Y34/X34)*100,0)</f>
        <v>50.60252954742652</v>
      </c>
      <c r="AA34" s="74">
        <f>SUM(AA29:AA33)</f>
        <v>34262967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373213</v>
      </c>
      <c r="F37" s="60">
        <v>373213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373213</v>
      </c>
      <c r="Y37" s="60">
        <v>-373213</v>
      </c>
      <c r="Z37" s="140">
        <v>-100</v>
      </c>
      <c r="AA37" s="62">
        <v>373213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373213</v>
      </c>
      <c r="F39" s="77">
        <f t="shared" si="4"/>
        <v>373213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373213</v>
      </c>
      <c r="Y39" s="77">
        <f t="shared" si="4"/>
        <v>-373213</v>
      </c>
      <c r="Z39" s="212">
        <f>+IF(X39&lt;&gt;0,+(Y39/X39)*100,0)</f>
        <v>-100</v>
      </c>
      <c r="AA39" s="79">
        <f>SUM(AA37:AA38)</f>
        <v>373213</v>
      </c>
    </row>
    <row r="40" spans="1:27" ht="13.5">
      <c r="A40" s="250" t="s">
        <v>167</v>
      </c>
      <c r="B40" s="251"/>
      <c r="C40" s="168">
        <f aca="true" t="shared" si="5" ref="C40:Y40">+C34+C39</f>
        <v>12144089</v>
      </c>
      <c r="D40" s="168">
        <f>+D34+D39</f>
        <v>0</v>
      </c>
      <c r="E40" s="72">
        <f t="shared" si="5"/>
        <v>34636180</v>
      </c>
      <c r="F40" s="73">
        <f t="shared" si="5"/>
        <v>34636180</v>
      </c>
      <c r="G40" s="73">
        <f t="shared" si="5"/>
        <v>-3838458</v>
      </c>
      <c r="H40" s="73">
        <f t="shared" si="5"/>
        <v>26779544</v>
      </c>
      <c r="I40" s="73">
        <f t="shared" si="5"/>
        <v>25539062</v>
      </c>
      <c r="J40" s="73">
        <f t="shared" si="5"/>
        <v>25539062</v>
      </c>
      <c r="K40" s="73">
        <f t="shared" si="5"/>
        <v>30688285</v>
      </c>
      <c r="L40" s="73">
        <f t="shared" si="5"/>
        <v>52168161</v>
      </c>
      <c r="M40" s="73">
        <f t="shared" si="5"/>
        <v>60688899</v>
      </c>
      <c r="N40" s="73">
        <f t="shared" si="5"/>
        <v>60688899</v>
      </c>
      <c r="O40" s="73">
        <f t="shared" si="5"/>
        <v>57618000</v>
      </c>
      <c r="P40" s="73">
        <f t="shared" si="5"/>
        <v>44109605</v>
      </c>
      <c r="Q40" s="73">
        <f t="shared" si="5"/>
        <v>40504991</v>
      </c>
      <c r="R40" s="73">
        <f t="shared" si="5"/>
        <v>40504991</v>
      </c>
      <c r="S40" s="73">
        <f t="shared" si="5"/>
        <v>34299076</v>
      </c>
      <c r="T40" s="73">
        <f t="shared" si="5"/>
        <v>41493484</v>
      </c>
      <c r="U40" s="73">
        <f t="shared" si="5"/>
        <v>51600895</v>
      </c>
      <c r="V40" s="73">
        <f t="shared" si="5"/>
        <v>51600895</v>
      </c>
      <c r="W40" s="73">
        <f t="shared" si="5"/>
        <v>51600895</v>
      </c>
      <c r="X40" s="73">
        <f t="shared" si="5"/>
        <v>34636180</v>
      </c>
      <c r="Y40" s="73">
        <f t="shared" si="5"/>
        <v>16964715</v>
      </c>
      <c r="Z40" s="170">
        <f>+IF(X40&lt;&gt;0,+(Y40/X40)*100,0)</f>
        <v>48.97975180865789</v>
      </c>
      <c r="AA40" s="74">
        <f>+AA34+AA39</f>
        <v>34636180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168728414</v>
      </c>
      <c r="D42" s="257">
        <f>+D25-D40</f>
        <v>0</v>
      </c>
      <c r="E42" s="258">
        <f t="shared" si="6"/>
        <v>72444511</v>
      </c>
      <c r="F42" s="259">
        <f t="shared" si="6"/>
        <v>72444511</v>
      </c>
      <c r="G42" s="259">
        <f t="shared" si="6"/>
        <v>16581426</v>
      </c>
      <c r="H42" s="259">
        <f t="shared" si="6"/>
        <v>-2904419</v>
      </c>
      <c r="I42" s="259">
        <f t="shared" si="6"/>
        <v>-5369533</v>
      </c>
      <c r="J42" s="259">
        <f t="shared" si="6"/>
        <v>-5369533</v>
      </c>
      <c r="K42" s="259">
        <f t="shared" si="6"/>
        <v>-8392715</v>
      </c>
      <c r="L42" s="259">
        <f t="shared" si="6"/>
        <v>-15688467</v>
      </c>
      <c r="M42" s="259">
        <f t="shared" si="6"/>
        <v>-22250914</v>
      </c>
      <c r="N42" s="259">
        <f t="shared" si="6"/>
        <v>-22250914</v>
      </c>
      <c r="O42" s="259">
        <f t="shared" si="6"/>
        <v>-22235727</v>
      </c>
      <c r="P42" s="259">
        <f t="shared" si="6"/>
        <v>-13238537</v>
      </c>
      <c r="Q42" s="259">
        <f t="shared" si="6"/>
        <v>-7497129</v>
      </c>
      <c r="R42" s="259">
        <f t="shared" si="6"/>
        <v>-7497129</v>
      </c>
      <c r="S42" s="259">
        <f t="shared" si="6"/>
        <v>-11196654</v>
      </c>
      <c r="T42" s="259">
        <f t="shared" si="6"/>
        <v>-24061857</v>
      </c>
      <c r="U42" s="259">
        <f t="shared" si="6"/>
        <v>-29937159</v>
      </c>
      <c r="V42" s="259">
        <f t="shared" si="6"/>
        <v>-29937159</v>
      </c>
      <c r="W42" s="259">
        <f t="shared" si="6"/>
        <v>-29937159</v>
      </c>
      <c r="X42" s="259">
        <f t="shared" si="6"/>
        <v>72444511</v>
      </c>
      <c r="Y42" s="259">
        <f t="shared" si="6"/>
        <v>-102381670</v>
      </c>
      <c r="Z42" s="260">
        <f>+IF(X42&lt;&gt;0,+(Y42/X42)*100,0)</f>
        <v>-141.3242612680483</v>
      </c>
      <c r="AA42" s="261">
        <f>+AA25-AA40</f>
        <v>72444511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168728414</v>
      </c>
      <c r="D45" s="155"/>
      <c r="E45" s="59">
        <v>72444511</v>
      </c>
      <c r="F45" s="60">
        <v>72444511</v>
      </c>
      <c r="G45" s="60">
        <v>16581426</v>
      </c>
      <c r="H45" s="60">
        <v>-2904419</v>
      </c>
      <c r="I45" s="60">
        <v>-5369533</v>
      </c>
      <c r="J45" s="60">
        <v>-5369533</v>
      </c>
      <c r="K45" s="60">
        <v>-8392715</v>
      </c>
      <c r="L45" s="60">
        <v>-15688467</v>
      </c>
      <c r="M45" s="60">
        <v>-22250914</v>
      </c>
      <c r="N45" s="60">
        <v>-22250914</v>
      </c>
      <c r="O45" s="60">
        <v>-22413539</v>
      </c>
      <c r="P45" s="60">
        <v>-13416349</v>
      </c>
      <c r="Q45" s="60">
        <v>-7674941</v>
      </c>
      <c r="R45" s="60">
        <v>-7674941</v>
      </c>
      <c r="S45" s="60">
        <v>-11374466</v>
      </c>
      <c r="T45" s="60">
        <v>-24239669</v>
      </c>
      <c r="U45" s="60">
        <v>-29937159</v>
      </c>
      <c r="V45" s="60">
        <v>-29937159</v>
      </c>
      <c r="W45" s="60">
        <v>-29937159</v>
      </c>
      <c r="X45" s="60">
        <v>72444511</v>
      </c>
      <c r="Y45" s="60">
        <v>-102381670</v>
      </c>
      <c r="Z45" s="139">
        <v>-141.32</v>
      </c>
      <c r="AA45" s="62">
        <v>72444511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>
        <v>177812</v>
      </c>
      <c r="P46" s="60">
        <v>177812</v>
      </c>
      <c r="Q46" s="60">
        <v>177812</v>
      </c>
      <c r="R46" s="60">
        <v>177812</v>
      </c>
      <c r="S46" s="60">
        <v>177812</v>
      </c>
      <c r="T46" s="60">
        <v>177812</v>
      </c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168728414</v>
      </c>
      <c r="D48" s="217">
        <f>SUM(D45:D47)</f>
        <v>0</v>
      </c>
      <c r="E48" s="264">
        <f t="shared" si="7"/>
        <v>72444511</v>
      </c>
      <c r="F48" s="219">
        <f t="shared" si="7"/>
        <v>72444511</v>
      </c>
      <c r="G48" s="219">
        <f t="shared" si="7"/>
        <v>16581426</v>
      </c>
      <c r="H48" s="219">
        <f t="shared" si="7"/>
        <v>-2904419</v>
      </c>
      <c r="I48" s="219">
        <f t="shared" si="7"/>
        <v>-5369533</v>
      </c>
      <c r="J48" s="219">
        <f t="shared" si="7"/>
        <v>-5369533</v>
      </c>
      <c r="K48" s="219">
        <f t="shared" si="7"/>
        <v>-8392715</v>
      </c>
      <c r="L48" s="219">
        <f t="shared" si="7"/>
        <v>-15688467</v>
      </c>
      <c r="M48" s="219">
        <f t="shared" si="7"/>
        <v>-22250914</v>
      </c>
      <c r="N48" s="219">
        <f t="shared" si="7"/>
        <v>-22250914</v>
      </c>
      <c r="O48" s="219">
        <f t="shared" si="7"/>
        <v>-22235727</v>
      </c>
      <c r="P48" s="219">
        <f t="shared" si="7"/>
        <v>-13238537</v>
      </c>
      <c r="Q48" s="219">
        <f t="shared" si="7"/>
        <v>-7497129</v>
      </c>
      <c r="R48" s="219">
        <f t="shared" si="7"/>
        <v>-7497129</v>
      </c>
      <c r="S48" s="219">
        <f t="shared" si="7"/>
        <v>-11196654</v>
      </c>
      <c r="T48" s="219">
        <f t="shared" si="7"/>
        <v>-24061857</v>
      </c>
      <c r="U48" s="219">
        <f t="shared" si="7"/>
        <v>-29937159</v>
      </c>
      <c r="V48" s="219">
        <f t="shared" si="7"/>
        <v>-29937159</v>
      </c>
      <c r="W48" s="219">
        <f t="shared" si="7"/>
        <v>-29937159</v>
      </c>
      <c r="X48" s="219">
        <f t="shared" si="7"/>
        <v>72444511</v>
      </c>
      <c r="Y48" s="219">
        <f t="shared" si="7"/>
        <v>-102381670</v>
      </c>
      <c r="Z48" s="265">
        <f>+IF(X48&lt;&gt;0,+(Y48/X48)*100,0)</f>
        <v>-141.3242612680483</v>
      </c>
      <c r="AA48" s="232">
        <f>SUM(AA45:AA47)</f>
        <v>72444511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55401611</v>
      </c>
      <c r="D6" s="155"/>
      <c r="E6" s="59">
        <v>62970290</v>
      </c>
      <c r="F6" s="60">
        <v>41575547</v>
      </c>
      <c r="G6" s="60">
        <v>2156630</v>
      </c>
      <c r="H6" s="60">
        <v>3717490</v>
      </c>
      <c r="I6" s="60">
        <v>5685344</v>
      </c>
      <c r="J6" s="60">
        <v>11559464</v>
      </c>
      <c r="K6" s="60">
        <v>4927274</v>
      </c>
      <c r="L6" s="60">
        <v>5656866</v>
      </c>
      <c r="M6" s="60">
        <v>9580823</v>
      </c>
      <c r="N6" s="60">
        <v>20164963</v>
      </c>
      <c r="O6" s="60">
        <v>3995263</v>
      </c>
      <c r="P6" s="60">
        <v>4810327</v>
      </c>
      <c r="Q6" s="60">
        <v>4942812</v>
      </c>
      <c r="R6" s="60">
        <v>13748402</v>
      </c>
      <c r="S6" s="60">
        <v>7794032</v>
      </c>
      <c r="T6" s="60">
        <v>4868294</v>
      </c>
      <c r="U6" s="60">
        <v>3708321</v>
      </c>
      <c r="V6" s="60">
        <v>16370647</v>
      </c>
      <c r="W6" s="60">
        <v>61843476</v>
      </c>
      <c r="X6" s="60">
        <v>41575547</v>
      </c>
      <c r="Y6" s="60">
        <v>20267929</v>
      </c>
      <c r="Z6" s="140">
        <v>48.75</v>
      </c>
      <c r="AA6" s="62">
        <v>41575547</v>
      </c>
    </row>
    <row r="7" spans="1:27" ht="13.5">
      <c r="A7" s="249" t="s">
        <v>178</v>
      </c>
      <c r="B7" s="182"/>
      <c r="C7" s="155">
        <v>42863556</v>
      </c>
      <c r="D7" s="155"/>
      <c r="E7" s="59">
        <v>34912000</v>
      </c>
      <c r="F7" s="60">
        <v>32412000</v>
      </c>
      <c r="G7" s="60">
        <v>10555000</v>
      </c>
      <c r="H7" s="60">
        <v>1290000</v>
      </c>
      <c r="I7" s="60"/>
      <c r="J7" s="60">
        <v>11845000</v>
      </c>
      <c r="K7" s="60">
        <v>1147000</v>
      </c>
      <c r="L7" s="60">
        <v>6898000</v>
      </c>
      <c r="M7" s="60">
        <v>300000</v>
      </c>
      <c r="N7" s="60">
        <v>8345000</v>
      </c>
      <c r="O7" s="60"/>
      <c r="P7" s="60">
        <v>300000</v>
      </c>
      <c r="Q7" s="60">
        <v>7902000</v>
      </c>
      <c r="R7" s="60">
        <v>8202000</v>
      </c>
      <c r="S7" s="60"/>
      <c r="T7" s="60"/>
      <c r="U7" s="60"/>
      <c r="V7" s="60"/>
      <c r="W7" s="60">
        <v>28392000</v>
      </c>
      <c r="X7" s="60">
        <v>32412000</v>
      </c>
      <c r="Y7" s="60">
        <v>-4020000</v>
      </c>
      <c r="Z7" s="140">
        <v>-12.4</v>
      </c>
      <c r="AA7" s="62">
        <v>32412000</v>
      </c>
    </row>
    <row r="8" spans="1:27" ht="13.5">
      <c r="A8" s="249" t="s">
        <v>179</v>
      </c>
      <c r="B8" s="182"/>
      <c r="C8" s="155"/>
      <c r="D8" s="155"/>
      <c r="E8" s="59">
        <v>19383000</v>
      </c>
      <c r="F8" s="60">
        <v>19382900</v>
      </c>
      <c r="G8" s="60">
        <v>3811000</v>
      </c>
      <c r="H8" s="60"/>
      <c r="I8" s="60"/>
      <c r="J8" s="60">
        <v>3811000</v>
      </c>
      <c r="K8" s="60">
        <v>3811000</v>
      </c>
      <c r="L8" s="60"/>
      <c r="M8" s="60"/>
      <c r="N8" s="60">
        <v>3811000</v>
      </c>
      <c r="O8" s="60"/>
      <c r="P8" s="60"/>
      <c r="Q8" s="60">
        <v>3812000</v>
      </c>
      <c r="R8" s="60">
        <v>3812000</v>
      </c>
      <c r="S8" s="60"/>
      <c r="T8" s="60"/>
      <c r="U8" s="60"/>
      <c r="V8" s="60"/>
      <c r="W8" s="60">
        <v>11434000</v>
      </c>
      <c r="X8" s="60">
        <v>19382900</v>
      </c>
      <c r="Y8" s="60">
        <v>-7948900</v>
      </c>
      <c r="Z8" s="140">
        <v>-41.01</v>
      </c>
      <c r="AA8" s="62">
        <v>19382900</v>
      </c>
    </row>
    <row r="9" spans="1:27" ht="13.5">
      <c r="A9" s="249" t="s">
        <v>180</v>
      </c>
      <c r="B9" s="182"/>
      <c r="C9" s="155">
        <v>87353</v>
      </c>
      <c r="D9" s="155"/>
      <c r="E9" s="59">
        <v>4224</v>
      </c>
      <c r="F9" s="60">
        <v>5473529</v>
      </c>
      <c r="G9" s="60"/>
      <c r="H9" s="60"/>
      <c r="I9" s="60"/>
      <c r="J9" s="60"/>
      <c r="K9" s="60"/>
      <c r="L9" s="60"/>
      <c r="M9" s="60">
        <v>342534</v>
      </c>
      <c r="N9" s="60">
        <v>342534</v>
      </c>
      <c r="O9" s="60">
        <v>541495</v>
      </c>
      <c r="P9" s="60">
        <v>124897</v>
      </c>
      <c r="Q9" s="60">
        <v>150000</v>
      </c>
      <c r="R9" s="60">
        <v>816392</v>
      </c>
      <c r="S9" s="60">
        <v>184990</v>
      </c>
      <c r="T9" s="60">
        <v>481107</v>
      </c>
      <c r="U9" s="60">
        <v>49531</v>
      </c>
      <c r="V9" s="60">
        <v>715628</v>
      </c>
      <c r="W9" s="60">
        <v>1874554</v>
      </c>
      <c r="X9" s="60">
        <v>5473529</v>
      </c>
      <c r="Y9" s="60">
        <v>-3598975</v>
      </c>
      <c r="Z9" s="140">
        <v>-65.75</v>
      </c>
      <c r="AA9" s="62">
        <v>5473529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-84004687</v>
      </c>
      <c r="D12" s="155"/>
      <c r="E12" s="59">
        <v>-154550733</v>
      </c>
      <c r="F12" s="60">
        <v>-147110047</v>
      </c>
      <c r="G12" s="60">
        <v>-10435425</v>
      </c>
      <c r="H12" s="60">
        <v>-7141493</v>
      </c>
      <c r="I12" s="60">
        <v>-5117344</v>
      </c>
      <c r="J12" s="60">
        <v>-22694262</v>
      </c>
      <c r="K12" s="60">
        <v>-8854218</v>
      </c>
      <c r="L12" s="60">
        <v>-12073019</v>
      </c>
      <c r="M12" s="60">
        <v>-7978565</v>
      </c>
      <c r="N12" s="60">
        <v>-28905802</v>
      </c>
      <c r="O12" s="60">
        <v>-4536296</v>
      </c>
      <c r="P12" s="60">
        <v>-4649333</v>
      </c>
      <c r="Q12" s="60">
        <v>-16059654</v>
      </c>
      <c r="R12" s="60">
        <v>-25245283</v>
      </c>
      <c r="S12" s="60">
        <v>-5437172</v>
      </c>
      <c r="T12" s="60">
        <v>-4868101</v>
      </c>
      <c r="U12" s="60">
        <v>-3427481</v>
      </c>
      <c r="V12" s="60">
        <v>-13732754</v>
      </c>
      <c r="W12" s="60">
        <v>-90578101</v>
      </c>
      <c r="X12" s="60">
        <v>-147110047</v>
      </c>
      <c r="Y12" s="60">
        <v>56531946</v>
      </c>
      <c r="Z12" s="140">
        <v>-38.43</v>
      </c>
      <c r="AA12" s="62">
        <v>-147110047</v>
      </c>
    </row>
    <row r="13" spans="1:27" ht="13.5">
      <c r="A13" s="249" t="s">
        <v>40</v>
      </c>
      <c r="B13" s="182"/>
      <c r="C13" s="155">
        <v>-2408678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11939155</v>
      </c>
      <c r="D15" s="168">
        <f>SUM(D6:D14)</f>
        <v>0</v>
      </c>
      <c r="E15" s="72">
        <f t="shared" si="0"/>
        <v>-37281219</v>
      </c>
      <c r="F15" s="73">
        <f t="shared" si="0"/>
        <v>-48266071</v>
      </c>
      <c r="G15" s="73">
        <f t="shared" si="0"/>
        <v>6087205</v>
      </c>
      <c r="H15" s="73">
        <f t="shared" si="0"/>
        <v>-2134003</v>
      </c>
      <c r="I15" s="73">
        <f t="shared" si="0"/>
        <v>568000</v>
      </c>
      <c r="J15" s="73">
        <f t="shared" si="0"/>
        <v>4521202</v>
      </c>
      <c r="K15" s="73">
        <f t="shared" si="0"/>
        <v>1031056</v>
      </c>
      <c r="L15" s="73">
        <f t="shared" si="0"/>
        <v>481847</v>
      </c>
      <c r="M15" s="73">
        <f t="shared" si="0"/>
        <v>2244792</v>
      </c>
      <c r="N15" s="73">
        <f t="shared" si="0"/>
        <v>3757695</v>
      </c>
      <c r="O15" s="73">
        <f t="shared" si="0"/>
        <v>462</v>
      </c>
      <c r="P15" s="73">
        <f t="shared" si="0"/>
        <v>585891</v>
      </c>
      <c r="Q15" s="73">
        <f t="shared" si="0"/>
        <v>747158</v>
      </c>
      <c r="R15" s="73">
        <f t="shared" si="0"/>
        <v>1333511</v>
      </c>
      <c r="S15" s="73">
        <f t="shared" si="0"/>
        <v>2541850</v>
      </c>
      <c r="T15" s="73">
        <f t="shared" si="0"/>
        <v>481300</v>
      </c>
      <c r="U15" s="73">
        <f t="shared" si="0"/>
        <v>330371</v>
      </c>
      <c r="V15" s="73">
        <f t="shared" si="0"/>
        <v>3353521</v>
      </c>
      <c r="W15" s="73">
        <f t="shared" si="0"/>
        <v>12965929</v>
      </c>
      <c r="X15" s="73">
        <f t="shared" si="0"/>
        <v>-48266071</v>
      </c>
      <c r="Y15" s="73">
        <f t="shared" si="0"/>
        <v>61232000</v>
      </c>
      <c r="Z15" s="170">
        <f>+IF(X15&lt;&gt;0,+(Y15/X15)*100,0)</f>
        <v>-126.86344409512844</v>
      </c>
      <c r="AA15" s="74">
        <f>SUM(AA6:AA14)</f>
        <v>-48266071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>
        <v>1</v>
      </c>
      <c r="T21" s="60"/>
      <c r="U21" s="159"/>
      <c r="V21" s="159">
        <v>1</v>
      </c>
      <c r="W21" s="159">
        <v>1</v>
      </c>
      <c r="X21" s="60"/>
      <c r="Y21" s="159">
        <v>1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-13278176</v>
      </c>
      <c r="D24" s="155"/>
      <c r="E24" s="59">
        <v>19382996</v>
      </c>
      <c r="F24" s="60"/>
      <c r="G24" s="60">
        <v>-1897875</v>
      </c>
      <c r="H24" s="60">
        <v>-1271398</v>
      </c>
      <c r="I24" s="60">
        <v>-1283070</v>
      </c>
      <c r="J24" s="60">
        <v>-4452343</v>
      </c>
      <c r="K24" s="60">
        <v>-1013133</v>
      </c>
      <c r="L24" s="60">
        <v>-456135</v>
      </c>
      <c r="M24" s="60">
        <v>-1532173</v>
      </c>
      <c r="N24" s="60">
        <v>-3001441</v>
      </c>
      <c r="O24" s="60"/>
      <c r="P24" s="60">
        <v>-1036487</v>
      </c>
      <c r="Q24" s="60">
        <v>-283803</v>
      </c>
      <c r="R24" s="60">
        <v>-1320290</v>
      </c>
      <c r="S24" s="60">
        <v>-2260216</v>
      </c>
      <c r="T24" s="60">
        <v>-1146190</v>
      </c>
      <c r="U24" s="60">
        <v>-74630</v>
      </c>
      <c r="V24" s="60">
        <v>-3481036</v>
      </c>
      <c r="W24" s="60">
        <v>-12255110</v>
      </c>
      <c r="X24" s="60"/>
      <c r="Y24" s="60">
        <v>-12255110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-13278176</v>
      </c>
      <c r="D25" s="168">
        <f>SUM(D19:D24)</f>
        <v>0</v>
      </c>
      <c r="E25" s="72">
        <f t="shared" si="1"/>
        <v>19382996</v>
      </c>
      <c r="F25" s="73">
        <f t="shared" si="1"/>
        <v>0</v>
      </c>
      <c r="G25" s="73">
        <f t="shared" si="1"/>
        <v>-1897875</v>
      </c>
      <c r="H25" s="73">
        <f t="shared" si="1"/>
        <v>-1271398</v>
      </c>
      <c r="I25" s="73">
        <f t="shared" si="1"/>
        <v>-1283070</v>
      </c>
      <c r="J25" s="73">
        <f t="shared" si="1"/>
        <v>-4452343</v>
      </c>
      <c r="K25" s="73">
        <f t="shared" si="1"/>
        <v>-1013133</v>
      </c>
      <c r="L25" s="73">
        <f t="shared" si="1"/>
        <v>-456135</v>
      </c>
      <c r="M25" s="73">
        <f t="shared" si="1"/>
        <v>-1532173</v>
      </c>
      <c r="N25" s="73">
        <f t="shared" si="1"/>
        <v>-3001441</v>
      </c>
      <c r="O25" s="73">
        <f t="shared" si="1"/>
        <v>0</v>
      </c>
      <c r="P25" s="73">
        <f t="shared" si="1"/>
        <v>-1036487</v>
      </c>
      <c r="Q25" s="73">
        <f t="shared" si="1"/>
        <v>-283803</v>
      </c>
      <c r="R25" s="73">
        <f t="shared" si="1"/>
        <v>-1320290</v>
      </c>
      <c r="S25" s="73">
        <f t="shared" si="1"/>
        <v>-2260215</v>
      </c>
      <c r="T25" s="73">
        <f t="shared" si="1"/>
        <v>-1146190</v>
      </c>
      <c r="U25" s="73">
        <f t="shared" si="1"/>
        <v>-74630</v>
      </c>
      <c r="V25" s="73">
        <f t="shared" si="1"/>
        <v>-3481035</v>
      </c>
      <c r="W25" s="73">
        <f t="shared" si="1"/>
        <v>-12255109</v>
      </c>
      <c r="X25" s="73">
        <f t="shared" si="1"/>
        <v>0</v>
      </c>
      <c r="Y25" s="73">
        <f t="shared" si="1"/>
        <v>-12255109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-889395</v>
      </c>
      <c r="D33" s="155"/>
      <c r="E33" s="59">
        <v>906266</v>
      </c>
      <c r="F33" s="60"/>
      <c r="G33" s="60"/>
      <c r="H33" s="60">
        <v>-200317</v>
      </c>
      <c r="I33" s="60"/>
      <c r="J33" s="60">
        <v>-200317</v>
      </c>
      <c r="K33" s="60"/>
      <c r="L33" s="60">
        <v>-197310</v>
      </c>
      <c r="M33" s="60"/>
      <c r="N33" s="60">
        <v>-197310</v>
      </c>
      <c r="O33" s="60"/>
      <c r="P33" s="60"/>
      <c r="Q33" s="60">
        <v>-194324</v>
      </c>
      <c r="R33" s="60">
        <v>-194324</v>
      </c>
      <c r="S33" s="60"/>
      <c r="T33" s="60"/>
      <c r="U33" s="60"/>
      <c r="V33" s="60"/>
      <c r="W33" s="60">
        <v>-591951</v>
      </c>
      <c r="X33" s="60"/>
      <c r="Y33" s="60">
        <v>-591951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-889395</v>
      </c>
      <c r="D34" s="168">
        <f>SUM(D29:D33)</f>
        <v>0</v>
      </c>
      <c r="E34" s="72">
        <f t="shared" si="2"/>
        <v>906266</v>
      </c>
      <c r="F34" s="73">
        <f t="shared" si="2"/>
        <v>0</v>
      </c>
      <c r="G34" s="73">
        <f t="shared" si="2"/>
        <v>0</v>
      </c>
      <c r="H34" s="73">
        <f t="shared" si="2"/>
        <v>-200317</v>
      </c>
      <c r="I34" s="73">
        <f t="shared" si="2"/>
        <v>0</v>
      </c>
      <c r="J34" s="73">
        <f t="shared" si="2"/>
        <v>-200317</v>
      </c>
      <c r="K34" s="73">
        <f t="shared" si="2"/>
        <v>0</v>
      </c>
      <c r="L34" s="73">
        <f t="shared" si="2"/>
        <v>-197310</v>
      </c>
      <c r="M34" s="73">
        <f t="shared" si="2"/>
        <v>0</v>
      </c>
      <c r="N34" s="73">
        <f t="shared" si="2"/>
        <v>-197310</v>
      </c>
      <c r="O34" s="73">
        <f t="shared" si="2"/>
        <v>0</v>
      </c>
      <c r="P34" s="73">
        <f t="shared" si="2"/>
        <v>0</v>
      </c>
      <c r="Q34" s="73">
        <f t="shared" si="2"/>
        <v>-194324</v>
      </c>
      <c r="R34" s="73">
        <f t="shared" si="2"/>
        <v>-194324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-591951</v>
      </c>
      <c r="X34" s="73">
        <f t="shared" si="2"/>
        <v>0</v>
      </c>
      <c r="Y34" s="73">
        <f t="shared" si="2"/>
        <v>-591951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-2228416</v>
      </c>
      <c r="D36" s="153">
        <f>+D15+D25+D34</f>
        <v>0</v>
      </c>
      <c r="E36" s="99">
        <f t="shared" si="3"/>
        <v>-16991957</v>
      </c>
      <c r="F36" s="100">
        <f t="shared" si="3"/>
        <v>-48266071</v>
      </c>
      <c r="G36" s="100">
        <f t="shared" si="3"/>
        <v>4189330</v>
      </c>
      <c r="H36" s="100">
        <f t="shared" si="3"/>
        <v>-3605718</v>
      </c>
      <c r="I36" s="100">
        <f t="shared" si="3"/>
        <v>-715070</v>
      </c>
      <c r="J36" s="100">
        <f t="shared" si="3"/>
        <v>-131458</v>
      </c>
      <c r="K36" s="100">
        <f t="shared" si="3"/>
        <v>17923</v>
      </c>
      <c r="L36" s="100">
        <f t="shared" si="3"/>
        <v>-171598</v>
      </c>
      <c r="M36" s="100">
        <f t="shared" si="3"/>
        <v>712619</v>
      </c>
      <c r="N36" s="100">
        <f t="shared" si="3"/>
        <v>558944</v>
      </c>
      <c r="O36" s="100">
        <f t="shared" si="3"/>
        <v>462</v>
      </c>
      <c r="P36" s="100">
        <f t="shared" si="3"/>
        <v>-450596</v>
      </c>
      <c r="Q36" s="100">
        <f t="shared" si="3"/>
        <v>269031</v>
      </c>
      <c r="R36" s="100">
        <f t="shared" si="3"/>
        <v>-181103</v>
      </c>
      <c r="S36" s="100">
        <f t="shared" si="3"/>
        <v>281635</v>
      </c>
      <c r="T36" s="100">
        <f t="shared" si="3"/>
        <v>-664890</v>
      </c>
      <c r="U36" s="100">
        <f t="shared" si="3"/>
        <v>255741</v>
      </c>
      <c r="V36" s="100">
        <f t="shared" si="3"/>
        <v>-127514</v>
      </c>
      <c r="W36" s="100">
        <f t="shared" si="3"/>
        <v>118869</v>
      </c>
      <c r="X36" s="100">
        <f t="shared" si="3"/>
        <v>-48266071</v>
      </c>
      <c r="Y36" s="100">
        <f t="shared" si="3"/>
        <v>48384940</v>
      </c>
      <c r="Z36" s="137">
        <f>+IF(X36&lt;&gt;0,+(Y36/X36)*100,0)</f>
        <v>-100.24627859184976</v>
      </c>
      <c r="AA36" s="102">
        <f>+AA15+AA25+AA34</f>
        <v>-48266071</v>
      </c>
    </row>
    <row r="37" spans="1:27" ht="13.5">
      <c r="A37" s="249" t="s">
        <v>199</v>
      </c>
      <c r="B37" s="182"/>
      <c r="C37" s="153">
        <v>3111920</v>
      </c>
      <c r="D37" s="153"/>
      <c r="E37" s="99"/>
      <c r="F37" s="100">
        <v>321595</v>
      </c>
      <c r="G37" s="100">
        <v>321595</v>
      </c>
      <c r="H37" s="100">
        <v>4510925</v>
      </c>
      <c r="I37" s="100">
        <v>905207</v>
      </c>
      <c r="J37" s="100">
        <v>321595</v>
      </c>
      <c r="K37" s="100">
        <v>190137</v>
      </c>
      <c r="L37" s="100">
        <v>208060</v>
      </c>
      <c r="M37" s="100">
        <v>36462</v>
      </c>
      <c r="N37" s="100">
        <v>190137</v>
      </c>
      <c r="O37" s="100">
        <v>749081</v>
      </c>
      <c r="P37" s="100">
        <v>749543</v>
      </c>
      <c r="Q37" s="100">
        <v>298947</v>
      </c>
      <c r="R37" s="100">
        <v>749081</v>
      </c>
      <c r="S37" s="100">
        <v>567978</v>
      </c>
      <c r="T37" s="100">
        <v>849613</v>
      </c>
      <c r="U37" s="100">
        <v>184723</v>
      </c>
      <c r="V37" s="100">
        <v>567978</v>
      </c>
      <c r="W37" s="100">
        <v>321595</v>
      </c>
      <c r="X37" s="100">
        <v>321595</v>
      </c>
      <c r="Y37" s="100"/>
      <c r="Z37" s="137"/>
      <c r="AA37" s="102">
        <v>321595</v>
      </c>
    </row>
    <row r="38" spans="1:27" ht="13.5">
      <c r="A38" s="269" t="s">
        <v>200</v>
      </c>
      <c r="B38" s="256"/>
      <c r="C38" s="257">
        <v>883504</v>
      </c>
      <c r="D38" s="257"/>
      <c r="E38" s="258">
        <v>-16991957</v>
      </c>
      <c r="F38" s="259">
        <v>-47944476</v>
      </c>
      <c r="G38" s="259">
        <v>4510925</v>
      </c>
      <c r="H38" s="259">
        <v>905207</v>
      </c>
      <c r="I38" s="259">
        <v>190137</v>
      </c>
      <c r="J38" s="259">
        <v>190137</v>
      </c>
      <c r="K38" s="259">
        <v>208060</v>
      </c>
      <c r="L38" s="259">
        <v>36462</v>
      </c>
      <c r="M38" s="259">
        <v>749081</v>
      </c>
      <c r="N38" s="259">
        <v>749081</v>
      </c>
      <c r="O38" s="259">
        <v>749543</v>
      </c>
      <c r="P38" s="259">
        <v>298947</v>
      </c>
      <c r="Q38" s="259">
        <v>567978</v>
      </c>
      <c r="R38" s="259">
        <v>749543</v>
      </c>
      <c r="S38" s="259">
        <v>849613</v>
      </c>
      <c r="T38" s="259">
        <v>184723</v>
      </c>
      <c r="U38" s="259">
        <v>440464</v>
      </c>
      <c r="V38" s="259">
        <v>440464</v>
      </c>
      <c r="W38" s="259">
        <v>440464</v>
      </c>
      <c r="X38" s="259">
        <v>-47944476</v>
      </c>
      <c r="Y38" s="259">
        <v>48384940</v>
      </c>
      <c r="Z38" s="260">
        <v>-100.92</v>
      </c>
      <c r="AA38" s="261">
        <v>-47944476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152630587</v>
      </c>
      <c r="D5" s="200">
        <f t="shared" si="0"/>
        <v>0</v>
      </c>
      <c r="E5" s="106">
        <f t="shared" si="0"/>
        <v>18300000</v>
      </c>
      <c r="F5" s="106">
        <f t="shared" si="0"/>
        <v>12700000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1036487</v>
      </c>
      <c r="Q5" s="106">
        <f t="shared" si="0"/>
        <v>0</v>
      </c>
      <c r="R5" s="106">
        <f t="shared" si="0"/>
        <v>1036487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1036487</v>
      </c>
      <c r="X5" s="106">
        <f t="shared" si="0"/>
        <v>12700000</v>
      </c>
      <c r="Y5" s="106">
        <f t="shared" si="0"/>
        <v>-11663513</v>
      </c>
      <c r="Z5" s="201">
        <f>+IF(X5&lt;&gt;0,+(Y5/X5)*100,0)</f>
        <v>-91.83868503937008</v>
      </c>
      <c r="AA5" s="199">
        <f>SUM(AA11:AA18)</f>
        <v>12700000</v>
      </c>
    </row>
    <row r="6" spans="1:27" ht="13.5">
      <c r="A6" s="291" t="s">
        <v>204</v>
      </c>
      <c r="B6" s="142"/>
      <c r="C6" s="62">
        <v>12781892</v>
      </c>
      <c r="D6" s="156"/>
      <c r="E6" s="60">
        <v>9700000</v>
      </c>
      <c r="F6" s="60">
        <v>9700000</v>
      </c>
      <c r="G6" s="60"/>
      <c r="H6" s="60"/>
      <c r="I6" s="60"/>
      <c r="J6" s="60"/>
      <c r="K6" s="60"/>
      <c r="L6" s="60"/>
      <c r="M6" s="60"/>
      <c r="N6" s="60"/>
      <c r="O6" s="60"/>
      <c r="P6" s="60">
        <v>1036487</v>
      </c>
      <c r="Q6" s="60"/>
      <c r="R6" s="60">
        <v>1036487</v>
      </c>
      <c r="S6" s="60"/>
      <c r="T6" s="60"/>
      <c r="U6" s="60"/>
      <c r="V6" s="60"/>
      <c r="W6" s="60">
        <v>1036487</v>
      </c>
      <c r="X6" s="60">
        <v>9700000</v>
      </c>
      <c r="Y6" s="60">
        <v>-8663513</v>
      </c>
      <c r="Z6" s="140">
        <v>-89.31</v>
      </c>
      <c r="AA6" s="155">
        <v>9700000</v>
      </c>
    </row>
    <row r="7" spans="1:27" ht="13.5">
      <c r="A7" s="291" t="s">
        <v>205</v>
      </c>
      <c r="B7" s="142"/>
      <c r="C7" s="62"/>
      <c r="D7" s="156"/>
      <c r="E7" s="60">
        <v>3000000</v>
      </c>
      <c r="F7" s="60">
        <v>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3000000</v>
      </c>
      <c r="Y7" s="60">
        <v>-3000000</v>
      </c>
      <c r="Z7" s="140">
        <v>-100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139397304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152179196</v>
      </c>
      <c r="D11" s="294">
        <f t="shared" si="1"/>
        <v>0</v>
      </c>
      <c r="E11" s="295">
        <f t="shared" si="1"/>
        <v>12700000</v>
      </c>
      <c r="F11" s="295">
        <f t="shared" si="1"/>
        <v>12700000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1036487</v>
      </c>
      <c r="Q11" s="295">
        <f t="shared" si="1"/>
        <v>0</v>
      </c>
      <c r="R11" s="295">
        <f t="shared" si="1"/>
        <v>1036487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1036487</v>
      </c>
      <c r="X11" s="295">
        <f t="shared" si="1"/>
        <v>12700000</v>
      </c>
      <c r="Y11" s="295">
        <f t="shared" si="1"/>
        <v>-11663513</v>
      </c>
      <c r="Z11" s="296">
        <f>+IF(X11&lt;&gt;0,+(Y11/X11)*100,0)</f>
        <v>-91.83868503937008</v>
      </c>
      <c r="AA11" s="297">
        <f>SUM(AA6:AA10)</f>
        <v>12700000</v>
      </c>
    </row>
    <row r="12" spans="1:27" ht="13.5">
      <c r="A12" s="298" t="s">
        <v>210</v>
      </c>
      <c r="B12" s="136"/>
      <c r="C12" s="62"/>
      <c r="D12" s="156"/>
      <c r="E12" s="60">
        <v>5600000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451391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2608520</v>
      </c>
      <c r="D20" s="154">
        <f t="shared" si="2"/>
        <v>0</v>
      </c>
      <c r="E20" s="100">
        <f t="shared" si="2"/>
        <v>0</v>
      </c>
      <c r="F20" s="100">
        <f t="shared" si="2"/>
        <v>6683000</v>
      </c>
      <c r="G20" s="100">
        <f t="shared" si="2"/>
        <v>1897875</v>
      </c>
      <c r="H20" s="100">
        <f t="shared" si="2"/>
        <v>1227756</v>
      </c>
      <c r="I20" s="100">
        <f t="shared" si="2"/>
        <v>1283070</v>
      </c>
      <c r="J20" s="100">
        <f t="shared" si="2"/>
        <v>4408701</v>
      </c>
      <c r="K20" s="100">
        <f t="shared" si="2"/>
        <v>1013133</v>
      </c>
      <c r="L20" s="100">
        <f t="shared" si="2"/>
        <v>171135</v>
      </c>
      <c r="M20" s="100">
        <f t="shared" si="2"/>
        <v>1532173</v>
      </c>
      <c r="N20" s="100">
        <f t="shared" si="2"/>
        <v>2716441</v>
      </c>
      <c r="O20" s="100">
        <f t="shared" si="2"/>
        <v>0</v>
      </c>
      <c r="P20" s="100">
        <f t="shared" si="2"/>
        <v>0</v>
      </c>
      <c r="Q20" s="100">
        <f t="shared" si="2"/>
        <v>283803</v>
      </c>
      <c r="R20" s="100">
        <f t="shared" si="2"/>
        <v>283803</v>
      </c>
      <c r="S20" s="100">
        <f t="shared" si="2"/>
        <v>2329023</v>
      </c>
      <c r="T20" s="100">
        <f t="shared" si="2"/>
        <v>1266998</v>
      </c>
      <c r="U20" s="100">
        <f t="shared" si="2"/>
        <v>1299987</v>
      </c>
      <c r="V20" s="100">
        <f t="shared" si="2"/>
        <v>4896008</v>
      </c>
      <c r="W20" s="100">
        <f t="shared" si="2"/>
        <v>12304953</v>
      </c>
      <c r="X20" s="100">
        <f t="shared" si="2"/>
        <v>6683000</v>
      </c>
      <c r="Y20" s="100">
        <f t="shared" si="2"/>
        <v>5621953</v>
      </c>
      <c r="Z20" s="137">
        <f>+IF(X20&lt;&gt;0,+(Y20/X20)*100,0)</f>
        <v>84.12319317671705</v>
      </c>
      <c r="AA20" s="153">
        <f>SUM(AA26:AA33)</f>
        <v>6683000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>
        <v>1193756</v>
      </c>
      <c r="I21" s="60">
        <v>1283070</v>
      </c>
      <c r="J21" s="60">
        <v>2476826</v>
      </c>
      <c r="K21" s="60">
        <v>1013133</v>
      </c>
      <c r="L21" s="60">
        <v>171135</v>
      </c>
      <c r="M21" s="60">
        <v>1112754</v>
      </c>
      <c r="N21" s="60">
        <v>2297022</v>
      </c>
      <c r="O21" s="60"/>
      <c r="P21" s="60"/>
      <c r="Q21" s="60">
        <v>283803</v>
      </c>
      <c r="R21" s="60">
        <v>283803</v>
      </c>
      <c r="S21" s="60">
        <v>2027680</v>
      </c>
      <c r="T21" s="60">
        <v>1266998</v>
      </c>
      <c r="U21" s="60">
        <v>1299987</v>
      </c>
      <c r="V21" s="60">
        <v>4594665</v>
      </c>
      <c r="W21" s="60">
        <v>9652316</v>
      </c>
      <c r="X21" s="60"/>
      <c r="Y21" s="60">
        <v>9652316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>
        <v>99898</v>
      </c>
      <c r="H22" s="60">
        <v>34000</v>
      </c>
      <c r="I22" s="60"/>
      <c r="J22" s="60">
        <v>133898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133898</v>
      </c>
      <c r="X22" s="60"/>
      <c r="Y22" s="60">
        <v>133898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99898</v>
      </c>
      <c r="H26" s="295">
        <f t="shared" si="3"/>
        <v>1227756</v>
      </c>
      <c r="I26" s="295">
        <f t="shared" si="3"/>
        <v>1283070</v>
      </c>
      <c r="J26" s="295">
        <f t="shared" si="3"/>
        <v>2610724</v>
      </c>
      <c r="K26" s="295">
        <f t="shared" si="3"/>
        <v>1013133</v>
      </c>
      <c r="L26" s="295">
        <f t="shared" si="3"/>
        <v>171135</v>
      </c>
      <c r="M26" s="295">
        <f t="shared" si="3"/>
        <v>1112754</v>
      </c>
      <c r="N26" s="295">
        <f t="shared" si="3"/>
        <v>2297022</v>
      </c>
      <c r="O26" s="295">
        <f t="shared" si="3"/>
        <v>0</v>
      </c>
      <c r="P26" s="295">
        <f t="shared" si="3"/>
        <v>0</v>
      </c>
      <c r="Q26" s="295">
        <f t="shared" si="3"/>
        <v>283803</v>
      </c>
      <c r="R26" s="295">
        <f t="shared" si="3"/>
        <v>283803</v>
      </c>
      <c r="S26" s="295">
        <f t="shared" si="3"/>
        <v>2027680</v>
      </c>
      <c r="T26" s="295">
        <f t="shared" si="3"/>
        <v>1266998</v>
      </c>
      <c r="U26" s="295">
        <f t="shared" si="3"/>
        <v>1299987</v>
      </c>
      <c r="V26" s="295">
        <f t="shared" si="3"/>
        <v>4594665</v>
      </c>
      <c r="W26" s="295">
        <f t="shared" si="3"/>
        <v>9786214</v>
      </c>
      <c r="X26" s="295">
        <f t="shared" si="3"/>
        <v>0</v>
      </c>
      <c r="Y26" s="295">
        <f t="shared" si="3"/>
        <v>9786214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2608520</v>
      </c>
      <c r="D27" s="156"/>
      <c r="E27" s="60"/>
      <c r="F27" s="60">
        <v>6683000</v>
      </c>
      <c r="G27" s="60">
        <v>1797977</v>
      </c>
      <c r="H27" s="60"/>
      <c r="I27" s="60"/>
      <c r="J27" s="60">
        <v>1797977</v>
      </c>
      <c r="K27" s="60"/>
      <c r="L27" s="60"/>
      <c r="M27" s="60">
        <v>419419</v>
      </c>
      <c r="N27" s="60">
        <v>419419</v>
      </c>
      <c r="O27" s="60"/>
      <c r="P27" s="60"/>
      <c r="Q27" s="60"/>
      <c r="R27" s="60"/>
      <c r="S27" s="60">
        <v>301343</v>
      </c>
      <c r="T27" s="60"/>
      <c r="U27" s="60"/>
      <c r="V27" s="60">
        <v>301343</v>
      </c>
      <c r="W27" s="60">
        <v>2518739</v>
      </c>
      <c r="X27" s="60">
        <v>6683000</v>
      </c>
      <c r="Y27" s="60">
        <v>-4164261</v>
      </c>
      <c r="Z27" s="140">
        <v>-62.31</v>
      </c>
      <c r="AA27" s="155">
        <v>6683000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12781892</v>
      </c>
      <c r="D36" s="156">
        <f t="shared" si="4"/>
        <v>0</v>
      </c>
      <c r="E36" s="60">
        <f t="shared" si="4"/>
        <v>9700000</v>
      </c>
      <c r="F36" s="60">
        <f t="shared" si="4"/>
        <v>9700000</v>
      </c>
      <c r="G36" s="60">
        <f t="shared" si="4"/>
        <v>0</v>
      </c>
      <c r="H36" s="60">
        <f t="shared" si="4"/>
        <v>1193756</v>
      </c>
      <c r="I36" s="60">
        <f t="shared" si="4"/>
        <v>1283070</v>
      </c>
      <c r="J36" s="60">
        <f t="shared" si="4"/>
        <v>2476826</v>
      </c>
      <c r="K36" s="60">
        <f t="shared" si="4"/>
        <v>1013133</v>
      </c>
      <c r="L36" s="60">
        <f t="shared" si="4"/>
        <v>171135</v>
      </c>
      <c r="M36" s="60">
        <f t="shared" si="4"/>
        <v>1112754</v>
      </c>
      <c r="N36" s="60">
        <f t="shared" si="4"/>
        <v>2297022</v>
      </c>
      <c r="O36" s="60">
        <f t="shared" si="4"/>
        <v>0</v>
      </c>
      <c r="P36" s="60">
        <f t="shared" si="4"/>
        <v>1036487</v>
      </c>
      <c r="Q36" s="60">
        <f t="shared" si="4"/>
        <v>283803</v>
      </c>
      <c r="R36" s="60">
        <f t="shared" si="4"/>
        <v>1320290</v>
      </c>
      <c r="S36" s="60">
        <f t="shared" si="4"/>
        <v>2027680</v>
      </c>
      <c r="T36" s="60">
        <f t="shared" si="4"/>
        <v>1266998</v>
      </c>
      <c r="U36" s="60">
        <f t="shared" si="4"/>
        <v>1299987</v>
      </c>
      <c r="V36" s="60">
        <f t="shared" si="4"/>
        <v>4594665</v>
      </c>
      <c r="W36" s="60">
        <f t="shared" si="4"/>
        <v>10688803</v>
      </c>
      <c r="X36" s="60">
        <f t="shared" si="4"/>
        <v>9700000</v>
      </c>
      <c r="Y36" s="60">
        <f t="shared" si="4"/>
        <v>988803</v>
      </c>
      <c r="Z36" s="140">
        <f aca="true" t="shared" si="5" ref="Z36:Z49">+IF(X36&lt;&gt;0,+(Y36/X36)*100,0)</f>
        <v>10.193845360824742</v>
      </c>
      <c r="AA36" s="155">
        <f>AA6+AA21</f>
        <v>9700000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99898</v>
      </c>
      <c r="H37" s="60">
        <f t="shared" si="4"/>
        <v>34000</v>
      </c>
      <c r="I37" s="60">
        <f t="shared" si="4"/>
        <v>0</v>
      </c>
      <c r="J37" s="60">
        <f t="shared" si="4"/>
        <v>133898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133898</v>
      </c>
      <c r="X37" s="60">
        <f t="shared" si="4"/>
        <v>3000000</v>
      </c>
      <c r="Y37" s="60">
        <f t="shared" si="4"/>
        <v>-2866102</v>
      </c>
      <c r="Z37" s="140">
        <f t="shared" si="5"/>
        <v>-95.53673333333333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139397304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152179196</v>
      </c>
      <c r="D41" s="294">
        <f t="shared" si="6"/>
        <v>0</v>
      </c>
      <c r="E41" s="295">
        <f t="shared" si="6"/>
        <v>12700000</v>
      </c>
      <c r="F41" s="295">
        <f t="shared" si="6"/>
        <v>12700000</v>
      </c>
      <c r="G41" s="295">
        <f t="shared" si="6"/>
        <v>99898</v>
      </c>
      <c r="H41" s="295">
        <f t="shared" si="6"/>
        <v>1227756</v>
      </c>
      <c r="I41" s="295">
        <f t="shared" si="6"/>
        <v>1283070</v>
      </c>
      <c r="J41" s="295">
        <f t="shared" si="6"/>
        <v>2610724</v>
      </c>
      <c r="K41" s="295">
        <f t="shared" si="6"/>
        <v>1013133</v>
      </c>
      <c r="L41" s="295">
        <f t="shared" si="6"/>
        <v>171135</v>
      </c>
      <c r="M41" s="295">
        <f t="shared" si="6"/>
        <v>1112754</v>
      </c>
      <c r="N41" s="295">
        <f t="shared" si="6"/>
        <v>2297022</v>
      </c>
      <c r="O41" s="295">
        <f t="shared" si="6"/>
        <v>0</v>
      </c>
      <c r="P41" s="295">
        <f t="shared" si="6"/>
        <v>1036487</v>
      </c>
      <c r="Q41" s="295">
        <f t="shared" si="6"/>
        <v>283803</v>
      </c>
      <c r="R41" s="295">
        <f t="shared" si="6"/>
        <v>1320290</v>
      </c>
      <c r="S41" s="295">
        <f t="shared" si="6"/>
        <v>2027680</v>
      </c>
      <c r="T41" s="295">
        <f t="shared" si="6"/>
        <v>1266998</v>
      </c>
      <c r="U41" s="295">
        <f t="shared" si="6"/>
        <v>1299987</v>
      </c>
      <c r="V41" s="295">
        <f t="shared" si="6"/>
        <v>4594665</v>
      </c>
      <c r="W41" s="295">
        <f t="shared" si="6"/>
        <v>10822701</v>
      </c>
      <c r="X41" s="295">
        <f t="shared" si="6"/>
        <v>12700000</v>
      </c>
      <c r="Y41" s="295">
        <f t="shared" si="6"/>
        <v>-1877299</v>
      </c>
      <c r="Z41" s="296">
        <f t="shared" si="5"/>
        <v>-14.78188188976378</v>
      </c>
      <c r="AA41" s="297">
        <f>SUM(AA36:AA40)</f>
        <v>12700000</v>
      </c>
    </row>
    <row r="42" spans="1:27" ht="13.5">
      <c r="A42" s="298" t="s">
        <v>210</v>
      </c>
      <c r="B42" s="136"/>
      <c r="C42" s="95">
        <f aca="true" t="shared" si="7" ref="C42:Y48">C12+C27</f>
        <v>2608520</v>
      </c>
      <c r="D42" s="129">
        <f t="shared" si="7"/>
        <v>0</v>
      </c>
      <c r="E42" s="54">
        <f t="shared" si="7"/>
        <v>5600000</v>
      </c>
      <c r="F42" s="54">
        <f t="shared" si="7"/>
        <v>6683000</v>
      </c>
      <c r="G42" s="54">
        <f t="shared" si="7"/>
        <v>1797977</v>
      </c>
      <c r="H42" s="54">
        <f t="shared" si="7"/>
        <v>0</v>
      </c>
      <c r="I42" s="54">
        <f t="shared" si="7"/>
        <v>0</v>
      </c>
      <c r="J42" s="54">
        <f t="shared" si="7"/>
        <v>1797977</v>
      </c>
      <c r="K42" s="54">
        <f t="shared" si="7"/>
        <v>0</v>
      </c>
      <c r="L42" s="54">
        <f t="shared" si="7"/>
        <v>0</v>
      </c>
      <c r="M42" s="54">
        <f t="shared" si="7"/>
        <v>419419</v>
      </c>
      <c r="N42" s="54">
        <f t="shared" si="7"/>
        <v>419419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301343</v>
      </c>
      <c r="T42" s="54">
        <f t="shared" si="7"/>
        <v>0</v>
      </c>
      <c r="U42" s="54">
        <f t="shared" si="7"/>
        <v>0</v>
      </c>
      <c r="V42" s="54">
        <f t="shared" si="7"/>
        <v>301343</v>
      </c>
      <c r="W42" s="54">
        <f t="shared" si="7"/>
        <v>2518739</v>
      </c>
      <c r="X42" s="54">
        <f t="shared" si="7"/>
        <v>6683000</v>
      </c>
      <c r="Y42" s="54">
        <f t="shared" si="7"/>
        <v>-4164261</v>
      </c>
      <c r="Z42" s="184">
        <f t="shared" si="5"/>
        <v>-62.31125243154272</v>
      </c>
      <c r="AA42" s="130">
        <f aca="true" t="shared" si="8" ref="AA42:AA48">AA12+AA27</f>
        <v>6683000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451391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155239107</v>
      </c>
      <c r="D49" s="218">
        <f t="shared" si="9"/>
        <v>0</v>
      </c>
      <c r="E49" s="220">
        <f t="shared" si="9"/>
        <v>18300000</v>
      </c>
      <c r="F49" s="220">
        <f t="shared" si="9"/>
        <v>19383000</v>
      </c>
      <c r="G49" s="220">
        <f t="shared" si="9"/>
        <v>1897875</v>
      </c>
      <c r="H49" s="220">
        <f t="shared" si="9"/>
        <v>1227756</v>
      </c>
      <c r="I49" s="220">
        <f t="shared" si="9"/>
        <v>1283070</v>
      </c>
      <c r="J49" s="220">
        <f t="shared" si="9"/>
        <v>4408701</v>
      </c>
      <c r="K49" s="220">
        <f t="shared" si="9"/>
        <v>1013133</v>
      </c>
      <c r="L49" s="220">
        <f t="shared" si="9"/>
        <v>171135</v>
      </c>
      <c r="M49" s="220">
        <f t="shared" si="9"/>
        <v>1532173</v>
      </c>
      <c r="N49" s="220">
        <f t="shared" si="9"/>
        <v>2716441</v>
      </c>
      <c r="O49" s="220">
        <f t="shared" si="9"/>
        <v>0</v>
      </c>
      <c r="P49" s="220">
        <f t="shared" si="9"/>
        <v>1036487</v>
      </c>
      <c r="Q49" s="220">
        <f t="shared" si="9"/>
        <v>283803</v>
      </c>
      <c r="R49" s="220">
        <f t="shared" si="9"/>
        <v>1320290</v>
      </c>
      <c r="S49" s="220">
        <f t="shared" si="9"/>
        <v>2329023</v>
      </c>
      <c r="T49" s="220">
        <f t="shared" si="9"/>
        <v>1266998</v>
      </c>
      <c r="U49" s="220">
        <f t="shared" si="9"/>
        <v>1299987</v>
      </c>
      <c r="V49" s="220">
        <f t="shared" si="9"/>
        <v>4896008</v>
      </c>
      <c r="W49" s="220">
        <f t="shared" si="9"/>
        <v>13341440</v>
      </c>
      <c r="X49" s="220">
        <f t="shared" si="9"/>
        <v>19383000</v>
      </c>
      <c r="Y49" s="220">
        <f t="shared" si="9"/>
        <v>-6041560</v>
      </c>
      <c r="Z49" s="221">
        <f t="shared" si="5"/>
        <v>-31.169375225713253</v>
      </c>
      <c r="AA49" s="222">
        <f>SUM(AA41:AA48)</f>
        <v>19383000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>
        <v>60159</v>
      </c>
      <c r="M66" s="275">
        <v>15265</v>
      </c>
      <c r="N66" s="275">
        <v>75424</v>
      </c>
      <c r="O66" s="275">
        <v>11539</v>
      </c>
      <c r="P66" s="275"/>
      <c r="Q66" s="275">
        <v>43685</v>
      </c>
      <c r="R66" s="275">
        <v>55224</v>
      </c>
      <c r="S66" s="275">
        <v>48638</v>
      </c>
      <c r="T66" s="275"/>
      <c r="U66" s="275"/>
      <c r="V66" s="275">
        <v>48638</v>
      </c>
      <c r="W66" s="275">
        <v>179286</v>
      </c>
      <c r="X66" s="275"/>
      <c r="Y66" s="275">
        <v>179286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117349</v>
      </c>
      <c r="H67" s="60">
        <v>239520</v>
      </c>
      <c r="I67" s="60">
        <v>14524</v>
      </c>
      <c r="J67" s="60">
        <v>371393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371393</v>
      </c>
      <c r="X67" s="60"/>
      <c r="Y67" s="60">
        <v>371393</v>
      </c>
      <c r="Z67" s="140"/>
      <c r="AA67" s="155"/>
    </row>
    <row r="68" spans="1:27" ht="13.5">
      <c r="A68" s="311" t="s">
        <v>43</v>
      </c>
      <c r="B68" s="316"/>
      <c r="C68" s="62"/>
      <c r="D68" s="156">
        <v>1434747</v>
      </c>
      <c r="E68" s="60">
        <v>1434747</v>
      </c>
      <c r="F68" s="60">
        <v>1434747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1434747</v>
      </c>
      <c r="Y68" s="60">
        <v>-1434747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1434747</v>
      </c>
      <c r="E69" s="220">
        <f t="shared" si="12"/>
        <v>1434747</v>
      </c>
      <c r="F69" s="220">
        <f t="shared" si="12"/>
        <v>1434747</v>
      </c>
      <c r="G69" s="220">
        <f t="shared" si="12"/>
        <v>117349</v>
      </c>
      <c r="H69" s="220">
        <f t="shared" si="12"/>
        <v>239520</v>
      </c>
      <c r="I69" s="220">
        <f t="shared" si="12"/>
        <v>14524</v>
      </c>
      <c r="J69" s="220">
        <f t="shared" si="12"/>
        <v>371393</v>
      </c>
      <c r="K69" s="220">
        <f t="shared" si="12"/>
        <v>0</v>
      </c>
      <c r="L69" s="220">
        <f t="shared" si="12"/>
        <v>60159</v>
      </c>
      <c r="M69" s="220">
        <f t="shared" si="12"/>
        <v>15265</v>
      </c>
      <c r="N69" s="220">
        <f t="shared" si="12"/>
        <v>75424</v>
      </c>
      <c r="O69" s="220">
        <f t="shared" si="12"/>
        <v>11539</v>
      </c>
      <c r="P69" s="220">
        <f t="shared" si="12"/>
        <v>0</v>
      </c>
      <c r="Q69" s="220">
        <f t="shared" si="12"/>
        <v>43685</v>
      </c>
      <c r="R69" s="220">
        <f t="shared" si="12"/>
        <v>55224</v>
      </c>
      <c r="S69" s="220">
        <f t="shared" si="12"/>
        <v>48638</v>
      </c>
      <c r="T69" s="220">
        <f t="shared" si="12"/>
        <v>0</v>
      </c>
      <c r="U69" s="220">
        <f t="shared" si="12"/>
        <v>0</v>
      </c>
      <c r="V69" s="220">
        <f t="shared" si="12"/>
        <v>48638</v>
      </c>
      <c r="W69" s="220">
        <f t="shared" si="12"/>
        <v>550679</v>
      </c>
      <c r="X69" s="220">
        <f t="shared" si="12"/>
        <v>1434747</v>
      </c>
      <c r="Y69" s="220">
        <f t="shared" si="12"/>
        <v>-884068</v>
      </c>
      <c r="Z69" s="221">
        <f>+IF(X69&lt;&gt;0,+(Y69/X69)*100,0)</f>
        <v>-61.61838986246355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152179196</v>
      </c>
      <c r="D5" s="357">
        <f t="shared" si="0"/>
        <v>0</v>
      </c>
      <c r="E5" s="356">
        <f t="shared" si="0"/>
        <v>12700000</v>
      </c>
      <c r="F5" s="358">
        <f t="shared" si="0"/>
        <v>12700000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1036487</v>
      </c>
      <c r="Q5" s="356">
        <f t="shared" si="0"/>
        <v>0</v>
      </c>
      <c r="R5" s="358">
        <f t="shared" si="0"/>
        <v>1036487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1036487</v>
      </c>
      <c r="X5" s="356">
        <f t="shared" si="0"/>
        <v>12700000</v>
      </c>
      <c r="Y5" s="358">
        <f t="shared" si="0"/>
        <v>-11663513</v>
      </c>
      <c r="Z5" s="359">
        <f>+IF(X5&lt;&gt;0,+(Y5/X5)*100,0)</f>
        <v>-91.83868503937008</v>
      </c>
      <c r="AA5" s="360">
        <f>+AA6+AA8+AA11+AA13+AA15</f>
        <v>12700000</v>
      </c>
    </row>
    <row r="6" spans="1:27" ht="13.5">
      <c r="A6" s="361" t="s">
        <v>204</v>
      </c>
      <c r="B6" s="142"/>
      <c r="C6" s="60">
        <f>+C7</f>
        <v>12781892</v>
      </c>
      <c r="D6" s="340">
        <f aca="true" t="shared" si="1" ref="D6:AA6">+D7</f>
        <v>0</v>
      </c>
      <c r="E6" s="60">
        <f t="shared" si="1"/>
        <v>9700000</v>
      </c>
      <c r="F6" s="59">
        <f t="shared" si="1"/>
        <v>9700000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1036487</v>
      </c>
      <c r="Q6" s="60">
        <f t="shared" si="1"/>
        <v>0</v>
      </c>
      <c r="R6" s="59">
        <f t="shared" si="1"/>
        <v>1036487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1036487</v>
      </c>
      <c r="X6" s="60">
        <f t="shared" si="1"/>
        <v>9700000</v>
      </c>
      <c r="Y6" s="59">
        <f t="shared" si="1"/>
        <v>-8663513</v>
      </c>
      <c r="Z6" s="61">
        <f>+IF(X6&lt;&gt;0,+(Y6/X6)*100,0)</f>
        <v>-89.31456701030928</v>
      </c>
      <c r="AA6" s="62">
        <f t="shared" si="1"/>
        <v>9700000</v>
      </c>
    </row>
    <row r="7" spans="1:27" ht="13.5">
      <c r="A7" s="291" t="s">
        <v>228</v>
      </c>
      <c r="B7" s="142"/>
      <c r="C7" s="60">
        <v>12781892</v>
      </c>
      <c r="D7" s="340"/>
      <c r="E7" s="60">
        <v>9700000</v>
      </c>
      <c r="F7" s="59">
        <v>9700000</v>
      </c>
      <c r="G7" s="59"/>
      <c r="H7" s="60"/>
      <c r="I7" s="60"/>
      <c r="J7" s="59"/>
      <c r="K7" s="59"/>
      <c r="L7" s="60"/>
      <c r="M7" s="60"/>
      <c r="N7" s="59"/>
      <c r="O7" s="59"/>
      <c r="P7" s="60">
        <v>1036487</v>
      </c>
      <c r="Q7" s="60"/>
      <c r="R7" s="59">
        <v>1036487</v>
      </c>
      <c r="S7" s="59"/>
      <c r="T7" s="60"/>
      <c r="U7" s="60"/>
      <c r="V7" s="59"/>
      <c r="W7" s="59">
        <v>1036487</v>
      </c>
      <c r="X7" s="60">
        <v>9700000</v>
      </c>
      <c r="Y7" s="59">
        <v>-8663513</v>
      </c>
      <c r="Z7" s="61">
        <v>-89.31</v>
      </c>
      <c r="AA7" s="62">
        <v>9700000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3000000</v>
      </c>
      <c r="Y8" s="59">
        <f t="shared" si="2"/>
        <v>-3000000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40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3000000</v>
      </c>
      <c r="Y9" s="59">
        <v>-3000000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139397304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139397304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5600000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5600000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451391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451391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152630587</v>
      </c>
      <c r="D60" s="346">
        <f t="shared" si="14"/>
        <v>0</v>
      </c>
      <c r="E60" s="219">
        <f t="shared" si="14"/>
        <v>18300000</v>
      </c>
      <c r="F60" s="264">
        <f t="shared" si="14"/>
        <v>12700000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1036487</v>
      </c>
      <c r="Q60" s="219">
        <f t="shared" si="14"/>
        <v>0</v>
      </c>
      <c r="R60" s="264">
        <f t="shared" si="14"/>
        <v>1036487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1036487</v>
      </c>
      <c r="X60" s="219">
        <f t="shared" si="14"/>
        <v>12700000</v>
      </c>
      <c r="Y60" s="264">
        <f t="shared" si="14"/>
        <v>-11663513</v>
      </c>
      <c r="Z60" s="337">
        <f>+IF(X60&lt;&gt;0,+(Y60/X60)*100,0)</f>
        <v>-91.83868503937008</v>
      </c>
      <c r="AA60" s="232">
        <f>+AA57+AA54+AA51+AA40+AA37+AA34+AA22+AA5</f>
        <v>12700000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99898</v>
      </c>
      <c r="H5" s="356">
        <f t="shared" si="0"/>
        <v>1227756</v>
      </c>
      <c r="I5" s="356">
        <f t="shared" si="0"/>
        <v>1283070</v>
      </c>
      <c r="J5" s="358">
        <f t="shared" si="0"/>
        <v>2610724</v>
      </c>
      <c r="K5" s="358">
        <f t="shared" si="0"/>
        <v>1013133</v>
      </c>
      <c r="L5" s="356">
        <f t="shared" si="0"/>
        <v>171135</v>
      </c>
      <c r="M5" s="356">
        <f t="shared" si="0"/>
        <v>1112754</v>
      </c>
      <c r="N5" s="358">
        <f t="shared" si="0"/>
        <v>2297022</v>
      </c>
      <c r="O5" s="358">
        <f t="shared" si="0"/>
        <v>0</v>
      </c>
      <c r="P5" s="356">
        <f t="shared" si="0"/>
        <v>0</v>
      </c>
      <c r="Q5" s="356">
        <f t="shared" si="0"/>
        <v>283803</v>
      </c>
      <c r="R5" s="358">
        <f t="shared" si="0"/>
        <v>283803</v>
      </c>
      <c r="S5" s="358">
        <f t="shared" si="0"/>
        <v>2027680</v>
      </c>
      <c r="T5" s="356">
        <f t="shared" si="0"/>
        <v>1266998</v>
      </c>
      <c r="U5" s="356">
        <f t="shared" si="0"/>
        <v>1299987</v>
      </c>
      <c r="V5" s="358">
        <f t="shared" si="0"/>
        <v>4594665</v>
      </c>
      <c r="W5" s="358">
        <f t="shared" si="0"/>
        <v>9786214</v>
      </c>
      <c r="X5" s="356">
        <f t="shared" si="0"/>
        <v>0</v>
      </c>
      <c r="Y5" s="358">
        <f t="shared" si="0"/>
        <v>9786214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1193756</v>
      </c>
      <c r="I6" s="60">
        <f t="shared" si="1"/>
        <v>1283070</v>
      </c>
      <c r="J6" s="59">
        <f t="shared" si="1"/>
        <v>2476826</v>
      </c>
      <c r="K6" s="59">
        <f t="shared" si="1"/>
        <v>1013133</v>
      </c>
      <c r="L6" s="60">
        <f t="shared" si="1"/>
        <v>171135</v>
      </c>
      <c r="M6" s="60">
        <f t="shared" si="1"/>
        <v>1112754</v>
      </c>
      <c r="N6" s="59">
        <f t="shared" si="1"/>
        <v>2297022</v>
      </c>
      <c r="O6" s="59">
        <f t="shared" si="1"/>
        <v>0</v>
      </c>
      <c r="P6" s="60">
        <f t="shared" si="1"/>
        <v>0</v>
      </c>
      <c r="Q6" s="60">
        <f t="shared" si="1"/>
        <v>283803</v>
      </c>
      <c r="R6" s="59">
        <f t="shared" si="1"/>
        <v>283803</v>
      </c>
      <c r="S6" s="59">
        <f t="shared" si="1"/>
        <v>2027680</v>
      </c>
      <c r="T6" s="60">
        <f t="shared" si="1"/>
        <v>1266998</v>
      </c>
      <c r="U6" s="60">
        <f t="shared" si="1"/>
        <v>1299987</v>
      </c>
      <c r="V6" s="59">
        <f t="shared" si="1"/>
        <v>4594665</v>
      </c>
      <c r="W6" s="59">
        <f t="shared" si="1"/>
        <v>9652316</v>
      </c>
      <c r="X6" s="60">
        <f t="shared" si="1"/>
        <v>0</v>
      </c>
      <c r="Y6" s="59">
        <f t="shared" si="1"/>
        <v>9652316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1193756</v>
      </c>
      <c r="I7" s="60">
        <v>1283070</v>
      </c>
      <c r="J7" s="59">
        <v>2476826</v>
      </c>
      <c r="K7" s="59">
        <v>1013133</v>
      </c>
      <c r="L7" s="60">
        <v>171135</v>
      </c>
      <c r="M7" s="60">
        <v>1112754</v>
      </c>
      <c r="N7" s="59">
        <v>2297022</v>
      </c>
      <c r="O7" s="59"/>
      <c r="P7" s="60"/>
      <c r="Q7" s="60">
        <v>283803</v>
      </c>
      <c r="R7" s="59">
        <v>283803</v>
      </c>
      <c r="S7" s="59">
        <v>2027680</v>
      </c>
      <c r="T7" s="60">
        <v>1266998</v>
      </c>
      <c r="U7" s="60">
        <v>1299987</v>
      </c>
      <c r="V7" s="59">
        <v>4594665</v>
      </c>
      <c r="W7" s="59">
        <v>9652316</v>
      </c>
      <c r="X7" s="60"/>
      <c r="Y7" s="59">
        <v>9652316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99898</v>
      </c>
      <c r="H8" s="60">
        <f t="shared" si="2"/>
        <v>34000</v>
      </c>
      <c r="I8" s="60">
        <f t="shared" si="2"/>
        <v>0</v>
      </c>
      <c r="J8" s="59">
        <f t="shared" si="2"/>
        <v>133898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133898</v>
      </c>
      <c r="X8" s="60">
        <f t="shared" si="2"/>
        <v>0</v>
      </c>
      <c r="Y8" s="59">
        <f t="shared" si="2"/>
        <v>133898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99898</v>
      </c>
      <c r="H9" s="60">
        <v>34000</v>
      </c>
      <c r="I9" s="60"/>
      <c r="J9" s="59">
        <v>133898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133898</v>
      </c>
      <c r="X9" s="60"/>
      <c r="Y9" s="59">
        <v>133898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2608520</v>
      </c>
      <c r="D22" s="344">
        <f t="shared" si="6"/>
        <v>0</v>
      </c>
      <c r="E22" s="343">
        <f t="shared" si="6"/>
        <v>0</v>
      </c>
      <c r="F22" s="345">
        <f t="shared" si="6"/>
        <v>6683000</v>
      </c>
      <c r="G22" s="345">
        <f t="shared" si="6"/>
        <v>1797977</v>
      </c>
      <c r="H22" s="343">
        <f t="shared" si="6"/>
        <v>0</v>
      </c>
      <c r="I22" s="343">
        <f t="shared" si="6"/>
        <v>0</v>
      </c>
      <c r="J22" s="345">
        <f t="shared" si="6"/>
        <v>1797977</v>
      </c>
      <c r="K22" s="345">
        <f t="shared" si="6"/>
        <v>0</v>
      </c>
      <c r="L22" s="343">
        <f t="shared" si="6"/>
        <v>0</v>
      </c>
      <c r="M22" s="343">
        <f t="shared" si="6"/>
        <v>419419</v>
      </c>
      <c r="N22" s="345">
        <f t="shared" si="6"/>
        <v>419419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301343</v>
      </c>
      <c r="T22" s="343">
        <f t="shared" si="6"/>
        <v>0</v>
      </c>
      <c r="U22" s="343">
        <f t="shared" si="6"/>
        <v>0</v>
      </c>
      <c r="V22" s="345">
        <f t="shared" si="6"/>
        <v>301343</v>
      </c>
      <c r="W22" s="345">
        <f t="shared" si="6"/>
        <v>2518739</v>
      </c>
      <c r="X22" s="343">
        <f t="shared" si="6"/>
        <v>6683000</v>
      </c>
      <c r="Y22" s="345">
        <f t="shared" si="6"/>
        <v>-4164261</v>
      </c>
      <c r="Z22" s="336">
        <f>+IF(X22&lt;&gt;0,+(Y22/X22)*100,0)</f>
        <v>-62.31125243154272</v>
      </c>
      <c r="AA22" s="350">
        <f>SUM(AA23:AA32)</f>
        <v>6683000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2608520</v>
      </c>
      <c r="D25" s="340"/>
      <c r="E25" s="60"/>
      <c r="F25" s="59">
        <v>6683000</v>
      </c>
      <c r="G25" s="59">
        <v>1797977</v>
      </c>
      <c r="H25" s="60"/>
      <c r="I25" s="60"/>
      <c r="J25" s="59">
        <v>1797977</v>
      </c>
      <c r="K25" s="59"/>
      <c r="L25" s="60"/>
      <c r="M25" s="60">
        <v>419419</v>
      </c>
      <c r="N25" s="59">
        <v>419419</v>
      </c>
      <c r="O25" s="59"/>
      <c r="P25" s="60"/>
      <c r="Q25" s="60"/>
      <c r="R25" s="59"/>
      <c r="S25" s="59">
        <v>301343</v>
      </c>
      <c r="T25" s="60"/>
      <c r="U25" s="60"/>
      <c r="V25" s="59">
        <v>301343</v>
      </c>
      <c r="W25" s="59">
        <v>2518739</v>
      </c>
      <c r="X25" s="60">
        <v>6683000</v>
      </c>
      <c r="Y25" s="59">
        <v>-4164261</v>
      </c>
      <c r="Z25" s="61">
        <v>-62.31</v>
      </c>
      <c r="AA25" s="62">
        <v>6683000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2608520</v>
      </c>
      <c r="D60" s="346">
        <f t="shared" si="14"/>
        <v>0</v>
      </c>
      <c r="E60" s="219">
        <f t="shared" si="14"/>
        <v>0</v>
      </c>
      <c r="F60" s="264">
        <f t="shared" si="14"/>
        <v>6683000</v>
      </c>
      <c r="G60" s="264">
        <f t="shared" si="14"/>
        <v>1897875</v>
      </c>
      <c r="H60" s="219">
        <f t="shared" si="14"/>
        <v>1227756</v>
      </c>
      <c r="I60" s="219">
        <f t="shared" si="14"/>
        <v>1283070</v>
      </c>
      <c r="J60" s="264">
        <f t="shared" si="14"/>
        <v>4408701</v>
      </c>
      <c r="K60" s="264">
        <f t="shared" si="14"/>
        <v>1013133</v>
      </c>
      <c r="L60" s="219">
        <f t="shared" si="14"/>
        <v>171135</v>
      </c>
      <c r="M60" s="219">
        <f t="shared" si="14"/>
        <v>1532173</v>
      </c>
      <c r="N60" s="264">
        <f t="shared" si="14"/>
        <v>2716441</v>
      </c>
      <c r="O60" s="264">
        <f t="shared" si="14"/>
        <v>0</v>
      </c>
      <c r="P60" s="219">
        <f t="shared" si="14"/>
        <v>0</v>
      </c>
      <c r="Q60" s="219">
        <f t="shared" si="14"/>
        <v>283803</v>
      </c>
      <c r="R60" s="264">
        <f t="shared" si="14"/>
        <v>283803</v>
      </c>
      <c r="S60" s="264">
        <f t="shared" si="14"/>
        <v>2329023</v>
      </c>
      <c r="T60" s="219">
        <f t="shared" si="14"/>
        <v>1266998</v>
      </c>
      <c r="U60" s="219">
        <f t="shared" si="14"/>
        <v>1299987</v>
      </c>
      <c r="V60" s="264">
        <f t="shared" si="14"/>
        <v>4896008</v>
      </c>
      <c r="W60" s="264">
        <f t="shared" si="14"/>
        <v>12304953</v>
      </c>
      <c r="X60" s="219">
        <f t="shared" si="14"/>
        <v>6683000</v>
      </c>
      <c r="Y60" s="264">
        <f t="shared" si="14"/>
        <v>5621953</v>
      </c>
      <c r="Z60" s="337">
        <f>+IF(X60&lt;&gt;0,+(Y60/X60)*100,0)</f>
        <v>84.12319317671705</v>
      </c>
      <c r="AA60" s="232">
        <f>+AA57+AA54+AA51+AA40+AA37+AA34+AA22+AA5</f>
        <v>6683000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2014-08-06T09:35:50Z</dcterms:created>
  <dcterms:modified xsi:type="dcterms:W3CDTF">2014-08-06T09:35:54Z</dcterms:modified>
  <cp:category/>
  <cp:version/>
  <cp:contentType/>
  <cp:contentStatus/>
</cp:coreProperties>
</file>