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<sst xmlns="http://schemas.openxmlformats.org/spreadsheetml/2006/main" count="855" uniqueCount="302">
  <si>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Mbizana(EC443)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</si>
  <si>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</si>
  <si>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</si>
  <si>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</si>
  <si>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</si>
  <si>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</si>
  <si>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</si>
  <si>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</si>
  <si>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</si>
  <si>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</si>
  <si>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</si>
  <si>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</si>
  <si>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</si>
  <si>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</si>
  <si>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</si>
  <si>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</si>
  <si>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</si>
  <si>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</si>
  <si>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</si>
  <si>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</si>
  <si>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</si>
  <si>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</si>
  <si>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</si>
  <si>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</si>
  <si>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</si>
  <si>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</si>
  <si>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</si>
  <si>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</si>
  <si>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</si>
  <si>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</si>
  <si>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</si>
  <si>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</si>
  <si>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</si>
  <si>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</si>
  <si>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</si>
  <si>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</si>
  <si>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</si>
  <si>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</si>
  <si>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</si>
  <si>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</si>
  <si>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</si>
  <si>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</si>
  <si>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</si>
  <si>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</si>
  <si>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</si>
  <si>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</si>
  <si>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</si>
  <si>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</si>
  <si>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</si>
  <si>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</si>
  <si>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</si>
  <si>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</si>
  <si>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</si>
  <si>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</si>
  <si>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</si>
  <si>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</si>
  <si>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</si>
  <si>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</si>
  <si>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</si>
  <si>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</si>
  <si>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</si>
  <si>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</si>
  <si>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</si>
  <si>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</si>
  <si>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</si>
  <si>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</si>
  <si>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</si>
  <si>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</si>
  <si>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</si>
  <si>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</si>
  <si>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Mbizana(EC443)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</si>
  <si>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</si>
  <si>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</si>
  <si>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</si>
  <si>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</si>
  <si>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</si>
  <si>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</si>
  <si>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</si>
  <si>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</si>
  <si>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</si>
  <si>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</si>
  <si>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</si>
  <si>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</si>
  <si>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</si>
  <si>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</si>
  <si>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</si>
  <si>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</si>
  <si>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</si>
  <si>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</si>
  <si>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</si>
  <si>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</si>
  <si>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</si>
  <si>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</si>
  <si>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</si>
  <si>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</si>
  <si>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</si>
  <si>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</si>
  <si>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</si>
  <si>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</si>
  <si>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</si>
  <si>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Mbizana(EC443)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</si>
  <si>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</si>
  <si>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</si>
  <si>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</si>
  <si>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</si>
  <si>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</si>
  <si>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</si>
  <si>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</si>
  <si>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</si>
  <si>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</si>
  <si>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</si>
  <si>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</si>
  <si>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</si>
  <si>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</si>
  <si>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</si>
  <si>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</si>
  <si>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</si>
  <si>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</si>
  <si>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</si>
  <si>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</si>
  <si>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</si>
  <si>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</si>
  <si>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</si>
  <si>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</si>
  <si>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</si>
  <si>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</si>
  <si>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</si>
  <si>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</si>
  <si>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</si>
  <si>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Mbizana(EC443)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</si>
  <si>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</si>
  <si>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</si>
  <si>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</si>
  <si>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</si>
  <si>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</si>
  <si>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</si>
  <si>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</si>
  <si>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</si>
  <si>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</si>
  <si>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</si>
  <si>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Mbizana(EC443)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</si>
  <si>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</si>
  <si>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</si>
  <si>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</si>
  <si>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</si>
  <si>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</si>
  <si>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</si>
  <si>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</si>
  <si>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</si>
  <si>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</si>
  <si>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</si>
  <si>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</si>
  <si>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</si>
  <si>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</si>
  <si>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</si>
  <si>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</si>
  <si>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</si>
  <si>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</si>
  <si>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</si>
  <si>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</si>
  <si>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</si>
  <si>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</si>
  <si>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</si>
  <si>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</si>
  <si>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</si>
  <si>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</si>
  <si>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</si>
  <si>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</si>
  <si>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</si>
  <si>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</si>
  <si>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</si>
  <si>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</si>
  <si>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</si>
  <si>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</si>
  <si>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Mbizana(EC443)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</si>
  <si>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</si>
  <si>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</si>
  <si>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</si>
  <si>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</si>
  <si>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</si>
  <si>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</si>
  <si>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</si>
  <si>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</si>
  <si>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</si>
  <si>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</si>
  <si>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</si>
  <si>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</si>
  <si>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</si>
  <si>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</si>
  <si>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</si>
  <si>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</si>
  <si>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</si>
  <si>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</si>
  <si>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</si>
  <si>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</si>
  <si>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</si>
  <si>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</si>
  <si>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</si>
  <si>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</si>
  <si>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</si>
  <si>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</si>
  <si>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Mbizana(EC443)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</si>
  <si>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</si>
  <si>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</si>
  <si>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</si>
  <si>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</si>
  <si>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</si>
  <si>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</si>
  <si>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</si>
  <si>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</si>
  <si>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</si>
  <si>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</si>
  <si>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</si>
  <si>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</si>
  <si>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</si>
  <si>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</si>
  <si>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</si>
  <si>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</si>
  <si>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</si>
  <si>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</si>
  <si>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</si>
  <si>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</si>
  <si>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</si>
  <si>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</si>
  <si>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</si>
  <si>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</si>
  <si>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Mbizana(EC443)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</si>
  <si>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</si>
  <si>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</si>
  <si>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</si>
  <si>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</si>
  <si>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</si>
  <si>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</si>
  <si>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</si>
  <si>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</si>
  <si>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</si>
  <si>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</si>
  <si>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</si>
  <si>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</si>
  <si>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</si>
  <si>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</si>
  <si>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</si>
  <si>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</si>
  <si>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</si>
  <si>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</si>
  <si>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</si>
  <si>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</si>
  <si>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</si>
  <si>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</si>
  <si>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</si>
  <si>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</si>
  <si>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</si>
  <si>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</si>
  <si>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</si>
  <si>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</si>
  <si>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</si>
  <si>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</si>
  <si>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</si>
  <si>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</si>
  <si>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</si>
  <si>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</si>
  <si>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</si>
  <si>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Mbizana(EC443)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</si>
  <si>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</si>
  <si>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</si>
  <si>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Mbizana(EC443)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</si>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</sst>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7199305</v>
      </c>
      <c r="C5" s="19">
        <v>0</v>
      </c>
      <c r="D5" s="59">
        <v>12673801</v>
      </c>
      <c r="E5" s="60">
        <v>11441169</v>
      </c>
      <c r="F5" s="60">
        <v>82491</v>
      </c>
      <c r="G5" s="60">
        <v>739374</v>
      </c>
      <c r="H5" s="60">
        <v>673514</v>
      </c>
      <c r="I5" s="60">
        <v>1495379</v>
      </c>
      <c r="J5" s="60">
        <v>673514</v>
      </c>
      <c r="K5" s="60">
        <v>673514</v>
      </c>
      <c r="L5" s="60">
        <v>673514</v>
      </c>
      <c r="M5" s="60">
        <v>2020542</v>
      </c>
      <c r="N5" s="60">
        <v>673513</v>
      </c>
      <c r="O5" s="60">
        <v>673514</v>
      </c>
      <c r="P5" s="60">
        <v>673513</v>
      </c>
      <c r="Q5" s="60">
        <v>2020540</v>
      </c>
      <c r="R5" s="60">
        <v>673514</v>
      </c>
      <c r="S5" s="60">
        <v>673514</v>
      </c>
      <c r="T5" s="60">
        <v>673514</v>
      </c>
      <c r="U5" s="60">
        <v>2020542</v>
      </c>
      <c r="V5" s="60">
        <v>7557003</v>
      </c>
      <c r="W5" s="60">
        <v>11441169</v>
      </c>
      <c r="X5" s="60">
        <v>-3884166</v>
      </c>
      <c r="Y5" s="61">
        <v>-33.95</v>
      </c>
      <c r="Z5" s="62">
        <v>11441169</v>
      </c>
    </row>
    <row r="6" spans="1:26" ht="13.5">
      <c r="A6" s="58" t="s">
        <v>32</v>
      </c>
      <c r="B6" s="19">
        <v>16321377</v>
      </c>
      <c r="C6" s="19">
        <v>0</v>
      </c>
      <c r="D6" s="59">
        <v>32111155</v>
      </c>
      <c r="E6" s="60">
        <v>31941282</v>
      </c>
      <c r="F6" s="60">
        <v>2230937</v>
      </c>
      <c r="G6" s="60">
        <v>889547</v>
      </c>
      <c r="H6" s="60">
        <v>1320446</v>
      </c>
      <c r="I6" s="60">
        <v>4440930</v>
      </c>
      <c r="J6" s="60">
        <v>2591475</v>
      </c>
      <c r="K6" s="60">
        <v>1363141</v>
      </c>
      <c r="L6" s="60">
        <v>1714486</v>
      </c>
      <c r="M6" s="60">
        <v>5669102</v>
      </c>
      <c r="N6" s="60">
        <v>1385076</v>
      </c>
      <c r="O6" s="60">
        <v>1954262</v>
      </c>
      <c r="P6" s="60">
        <v>1187420</v>
      </c>
      <c r="Q6" s="60">
        <v>4526758</v>
      </c>
      <c r="R6" s="60">
        <v>1353265</v>
      </c>
      <c r="S6" s="60">
        <v>1530059</v>
      </c>
      <c r="T6" s="60">
        <v>1343204</v>
      </c>
      <c r="U6" s="60">
        <v>4226528</v>
      </c>
      <c r="V6" s="60">
        <v>18863318</v>
      </c>
      <c r="W6" s="60">
        <v>31941282</v>
      </c>
      <c r="X6" s="60">
        <v>-13077964</v>
      </c>
      <c r="Y6" s="61">
        <v>-40.94</v>
      </c>
      <c r="Z6" s="62">
        <v>31941282</v>
      </c>
    </row>
    <row r="7" spans="1:26" ht="13.5">
      <c r="A7" s="58" t="s">
        <v>33</v>
      </c>
      <c r="B7" s="19">
        <v>4827020</v>
      </c>
      <c r="C7" s="19">
        <v>0</v>
      </c>
      <c r="D7" s="59">
        <v>4065487</v>
      </c>
      <c r="E7" s="60">
        <v>4090268</v>
      </c>
      <c r="F7" s="60">
        <v>354913</v>
      </c>
      <c r="G7" s="60">
        <v>449093</v>
      </c>
      <c r="H7" s="60">
        <v>499991</v>
      </c>
      <c r="I7" s="60">
        <v>1303997</v>
      </c>
      <c r="J7" s="60">
        <v>412361</v>
      </c>
      <c r="K7" s="60">
        <v>442253</v>
      </c>
      <c r="L7" s="60">
        <v>439471</v>
      </c>
      <c r="M7" s="60">
        <v>1294085</v>
      </c>
      <c r="N7" s="60">
        <v>486975</v>
      </c>
      <c r="O7" s="60">
        <v>459772</v>
      </c>
      <c r="P7" s="60">
        <v>453640</v>
      </c>
      <c r="Q7" s="60">
        <v>1400387</v>
      </c>
      <c r="R7" s="60">
        <v>515840</v>
      </c>
      <c r="S7" s="60">
        <v>679457</v>
      </c>
      <c r="T7" s="60">
        <v>508456</v>
      </c>
      <c r="U7" s="60">
        <v>1703753</v>
      </c>
      <c r="V7" s="60">
        <v>5702222</v>
      </c>
      <c r="W7" s="60">
        <v>4090268</v>
      </c>
      <c r="X7" s="60">
        <v>1611954</v>
      </c>
      <c r="Y7" s="61">
        <v>39.41</v>
      </c>
      <c r="Z7" s="62">
        <v>4090268</v>
      </c>
    </row>
    <row r="8" spans="1:26" ht="13.5">
      <c r="A8" s="58" t="s">
        <v>34</v>
      </c>
      <c r="B8" s="19">
        <v>109146944</v>
      </c>
      <c r="C8" s="19">
        <v>0</v>
      </c>
      <c r="D8" s="59">
        <v>113440356</v>
      </c>
      <c r="E8" s="60">
        <v>130812857</v>
      </c>
      <c r="F8" s="60">
        <v>59765002</v>
      </c>
      <c r="G8" s="60">
        <v>12299575</v>
      </c>
      <c r="H8" s="60">
        <v>11537351</v>
      </c>
      <c r="I8" s="60">
        <v>83601928</v>
      </c>
      <c r="J8" s="60">
        <v>9679875</v>
      </c>
      <c r="K8" s="60">
        <v>40420179</v>
      </c>
      <c r="L8" s="60">
        <v>185971</v>
      </c>
      <c r="M8" s="60">
        <v>50286025</v>
      </c>
      <c r="N8" s="60">
        <v>985611</v>
      </c>
      <c r="O8" s="60">
        <v>282239</v>
      </c>
      <c r="P8" s="60">
        <v>32093777</v>
      </c>
      <c r="Q8" s="60">
        <v>33361627</v>
      </c>
      <c r="R8" s="60">
        <v>221084</v>
      </c>
      <c r="S8" s="60">
        <v>752890</v>
      </c>
      <c r="T8" s="60">
        <v>1612671</v>
      </c>
      <c r="U8" s="60">
        <v>2586645</v>
      </c>
      <c r="V8" s="60">
        <v>169836225</v>
      </c>
      <c r="W8" s="60">
        <v>130812857</v>
      </c>
      <c r="X8" s="60">
        <v>39023368</v>
      </c>
      <c r="Y8" s="61">
        <v>29.83</v>
      </c>
      <c r="Z8" s="62">
        <v>130812857</v>
      </c>
    </row>
    <row r="9" spans="1:26" ht="13.5">
      <c r="A9" s="58" t="s">
        <v>35</v>
      </c>
      <c r="B9" s="19">
        <v>3883638</v>
      </c>
      <c r="C9" s="19">
        <v>0</v>
      </c>
      <c r="D9" s="59">
        <v>22371541</v>
      </c>
      <c r="E9" s="60">
        <v>54778926</v>
      </c>
      <c r="F9" s="60">
        <v>397479</v>
      </c>
      <c r="G9" s="60">
        <v>4473090</v>
      </c>
      <c r="H9" s="60">
        <v>1303131</v>
      </c>
      <c r="I9" s="60">
        <v>6173700</v>
      </c>
      <c r="J9" s="60">
        <v>656045</v>
      </c>
      <c r="K9" s="60">
        <v>823473</v>
      </c>
      <c r="L9" s="60">
        <v>264044</v>
      </c>
      <c r="M9" s="60">
        <v>1743562</v>
      </c>
      <c r="N9" s="60">
        <v>-10145</v>
      </c>
      <c r="O9" s="60">
        <v>-425147</v>
      </c>
      <c r="P9" s="60">
        <v>245051</v>
      </c>
      <c r="Q9" s="60">
        <v>-190241</v>
      </c>
      <c r="R9" s="60">
        <v>1772420</v>
      </c>
      <c r="S9" s="60">
        <v>1782749</v>
      </c>
      <c r="T9" s="60">
        <v>-899409</v>
      </c>
      <c r="U9" s="60">
        <v>2655760</v>
      </c>
      <c r="V9" s="60">
        <v>10382781</v>
      </c>
      <c r="W9" s="60">
        <v>54778926</v>
      </c>
      <c r="X9" s="60">
        <v>-44396145</v>
      </c>
      <c r="Y9" s="61">
        <v>-81.05</v>
      </c>
      <c r="Z9" s="62">
        <v>54778926</v>
      </c>
    </row>
    <row r="10" spans="1:26" ht="25.5">
      <c r="A10" s="63" t="s">
        <v>277</v>
      </c>
      <c r="B10" s="64">
        <f>SUM(B5:B9)</f>
        <v>141378284</v>
      </c>
      <c r="C10" s="64">
        <f>SUM(C5:C9)</f>
        <v>0</v>
      </c>
      <c r="D10" s="65">
        <f aca="true" t="shared" si="0" ref="D10:Z10">SUM(D5:D9)</f>
        <v>184662340</v>
      </c>
      <c r="E10" s="66">
        <f t="shared" si="0"/>
        <v>233064502</v>
      </c>
      <c r="F10" s="66">
        <f t="shared" si="0"/>
        <v>62830822</v>
      </c>
      <c r="G10" s="66">
        <f t="shared" si="0"/>
        <v>18850679</v>
      </c>
      <c r="H10" s="66">
        <f t="shared" si="0"/>
        <v>15334433</v>
      </c>
      <c r="I10" s="66">
        <f t="shared" si="0"/>
        <v>97015934</v>
      </c>
      <c r="J10" s="66">
        <f t="shared" si="0"/>
        <v>14013270</v>
      </c>
      <c r="K10" s="66">
        <f t="shared" si="0"/>
        <v>43722560</v>
      </c>
      <c r="L10" s="66">
        <f t="shared" si="0"/>
        <v>3277486</v>
      </c>
      <c r="M10" s="66">
        <f t="shared" si="0"/>
        <v>61013316</v>
      </c>
      <c r="N10" s="66">
        <f t="shared" si="0"/>
        <v>3521030</v>
      </c>
      <c r="O10" s="66">
        <f t="shared" si="0"/>
        <v>2944640</v>
      </c>
      <c r="P10" s="66">
        <f t="shared" si="0"/>
        <v>34653401</v>
      </c>
      <c r="Q10" s="66">
        <f t="shared" si="0"/>
        <v>41119071</v>
      </c>
      <c r="R10" s="66">
        <f t="shared" si="0"/>
        <v>4536123</v>
      </c>
      <c r="S10" s="66">
        <f t="shared" si="0"/>
        <v>5418669</v>
      </c>
      <c r="T10" s="66">
        <f t="shared" si="0"/>
        <v>3238436</v>
      </c>
      <c r="U10" s="66">
        <f t="shared" si="0"/>
        <v>13193228</v>
      </c>
      <c r="V10" s="66">
        <f t="shared" si="0"/>
        <v>212341549</v>
      </c>
      <c r="W10" s="66">
        <f t="shared" si="0"/>
        <v>233064502</v>
      </c>
      <c r="X10" s="66">
        <f t="shared" si="0"/>
        <v>-20722953</v>
      </c>
      <c r="Y10" s="67">
        <f>+IF(W10&lt;&gt;0,(X10/W10)*100,0)</f>
        <v>-8.891509784703292</v>
      </c>
      <c r="Z10" s="68">
        <f t="shared" si="0"/>
        <v>233064502</v>
      </c>
    </row>
    <row r="11" spans="1:26" ht="13.5">
      <c r="A11" s="58" t="s">
        <v>37</v>
      </c>
      <c r="B11" s="19">
        <v>44883275</v>
      </c>
      <c r="C11" s="19">
        <v>0</v>
      </c>
      <c r="D11" s="59">
        <v>67735688</v>
      </c>
      <c r="E11" s="60">
        <v>54320798</v>
      </c>
      <c r="F11" s="60">
        <v>4145236</v>
      </c>
      <c r="G11" s="60">
        <v>8352395</v>
      </c>
      <c r="H11" s="60">
        <v>3559824</v>
      </c>
      <c r="I11" s="60">
        <v>16057455</v>
      </c>
      <c r="J11" s="60">
        <v>3404980</v>
      </c>
      <c r="K11" s="60">
        <v>3014661</v>
      </c>
      <c r="L11" s="60">
        <v>4615739</v>
      </c>
      <c r="M11" s="60">
        <v>11035380</v>
      </c>
      <c r="N11" s="60">
        <v>4095271</v>
      </c>
      <c r="O11" s="60">
        <v>3775495</v>
      </c>
      <c r="P11" s="60">
        <v>5261976</v>
      </c>
      <c r="Q11" s="60">
        <v>13132742</v>
      </c>
      <c r="R11" s="60">
        <v>3796224</v>
      </c>
      <c r="S11" s="60">
        <v>4060505</v>
      </c>
      <c r="T11" s="60">
        <v>3902121</v>
      </c>
      <c r="U11" s="60">
        <v>11758850</v>
      </c>
      <c r="V11" s="60">
        <v>51984427</v>
      </c>
      <c r="W11" s="60">
        <v>54320798</v>
      </c>
      <c r="X11" s="60">
        <v>-2336371</v>
      </c>
      <c r="Y11" s="61">
        <v>-4.3</v>
      </c>
      <c r="Z11" s="62">
        <v>54320798</v>
      </c>
    </row>
    <row r="12" spans="1:26" ht="13.5">
      <c r="A12" s="58" t="s">
        <v>38</v>
      </c>
      <c r="B12" s="19">
        <v>16198965</v>
      </c>
      <c r="C12" s="19">
        <v>0</v>
      </c>
      <c r="D12" s="59">
        <v>15262206</v>
      </c>
      <c r="E12" s="60">
        <v>15998210</v>
      </c>
      <c r="F12" s="60">
        <v>1274522</v>
      </c>
      <c r="G12" s="60">
        <v>1310050</v>
      </c>
      <c r="H12" s="60">
        <v>1269523</v>
      </c>
      <c r="I12" s="60">
        <v>3854095</v>
      </c>
      <c r="J12" s="60">
        <v>1216801</v>
      </c>
      <c r="K12" s="60">
        <v>1249847</v>
      </c>
      <c r="L12" s="60">
        <v>1249847</v>
      </c>
      <c r="M12" s="60">
        <v>3716495</v>
      </c>
      <c r="N12" s="60">
        <v>1249853</v>
      </c>
      <c r="O12" s="60">
        <v>1249847</v>
      </c>
      <c r="P12" s="60">
        <v>2165738</v>
      </c>
      <c r="Q12" s="60">
        <v>4665438</v>
      </c>
      <c r="R12" s="60">
        <v>1376328</v>
      </c>
      <c r="S12" s="60">
        <v>1374288</v>
      </c>
      <c r="T12" s="60">
        <v>1355470</v>
      </c>
      <c r="U12" s="60">
        <v>4106086</v>
      </c>
      <c r="V12" s="60">
        <v>16342114</v>
      </c>
      <c r="W12" s="60">
        <v>15998210</v>
      </c>
      <c r="X12" s="60">
        <v>343904</v>
      </c>
      <c r="Y12" s="61">
        <v>2.15</v>
      </c>
      <c r="Z12" s="62">
        <v>15998210</v>
      </c>
    </row>
    <row r="13" spans="1:26" ht="13.5">
      <c r="A13" s="58" t="s">
        <v>278</v>
      </c>
      <c r="B13" s="19">
        <v>30067524</v>
      </c>
      <c r="C13" s="19">
        <v>0</v>
      </c>
      <c r="D13" s="59">
        <v>0</v>
      </c>
      <c r="E13" s="60">
        <v>30067523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30067523</v>
      </c>
      <c r="X13" s="60">
        <v>-30067523</v>
      </c>
      <c r="Y13" s="61">
        <v>-100</v>
      </c>
      <c r="Z13" s="62">
        <v>30067523</v>
      </c>
    </row>
    <row r="14" spans="1:26" ht="13.5">
      <c r="A14" s="58" t="s">
        <v>40</v>
      </c>
      <c r="B14" s="19">
        <v>148120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92814</v>
      </c>
      <c r="Q14" s="60">
        <v>92814</v>
      </c>
      <c r="R14" s="60">
        <v>0</v>
      </c>
      <c r="S14" s="60">
        <v>29649</v>
      </c>
      <c r="T14" s="60">
        <v>0</v>
      </c>
      <c r="U14" s="60">
        <v>29649</v>
      </c>
      <c r="V14" s="60">
        <v>122463</v>
      </c>
      <c r="W14" s="60">
        <v>0</v>
      </c>
      <c r="X14" s="60">
        <v>122463</v>
      </c>
      <c r="Y14" s="61">
        <v>0</v>
      </c>
      <c r="Z14" s="62">
        <v>0</v>
      </c>
    </row>
    <row r="15" spans="1:26" ht="13.5">
      <c r="A15" s="58" t="s">
        <v>41</v>
      </c>
      <c r="B15" s="19">
        <v>16250966</v>
      </c>
      <c r="C15" s="19">
        <v>0</v>
      </c>
      <c r="D15" s="59">
        <v>24000000</v>
      </c>
      <c r="E15" s="60">
        <v>20500000</v>
      </c>
      <c r="F15" s="60">
        <v>2361846</v>
      </c>
      <c r="G15" s="60">
        <v>2200430</v>
      </c>
      <c r="H15" s="60">
        <v>0</v>
      </c>
      <c r="I15" s="60">
        <v>4562276</v>
      </c>
      <c r="J15" s="60">
        <v>1851074</v>
      </c>
      <c r="K15" s="60">
        <v>1701691</v>
      </c>
      <c r="L15" s="60">
        <v>0</v>
      </c>
      <c r="M15" s="60">
        <v>3552765</v>
      </c>
      <c r="N15" s="60">
        <v>3360547</v>
      </c>
      <c r="O15" s="60">
        <v>0</v>
      </c>
      <c r="P15" s="60">
        <v>5255862</v>
      </c>
      <c r="Q15" s="60">
        <v>8616409</v>
      </c>
      <c r="R15" s="60">
        <v>0</v>
      </c>
      <c r="S15" s="60">
        <v>3170986</v>
      </c>
      <c r="T15" s="60">
        <v>1693373</v>
      </c>
      <c r="U15" s="60">
        <v>4864359</v>
      </c>
      <c r="V15" s="60">
        <v>21595809</v>
      </c>
      <c r="W15" s="60">
        <v>20500000</v>
      </c>
      <c r="X15" s="60">
        <v>1095809</v>
      </c>
      <c r="Y15" s="61">
        <v>5.35</v>
      </c>
      <c r="Z15" s="62">
        <v>20500000</v>
      </c>
    </row>
    <row r="16" spans="1:26" ht="13.5">
      <c r="A16" s="69" t="s">
        <v>42</v>
      </c>
      <c r="B16" s="19">
        <v>614106</v>
      </c>
      <c r="C16" s="19">
        <v>0</v>
      </c>
      <c r="D16" s="59">
        <v>4035962</v>
      </c>
      <c r="E16" s="60">
        <v>1400000</v>
      </c>
      <c r="F16" s="60">
        <v>0</v>
      </c>
      <c r="G16" s="60">
        <v>404389</v>
      </c>
      <c r="H16" s="60">
        <v>0</v>
      </c>
      <c r="I16" s="60">
        <v>404389</v>
      </c>
      <c r="J16" s="60">
        <v>0</v>
      </c>
      <c r="K16" s="60">
        <v>0</v>
      </c>
      <c r="L16" s="60">
        <v>0</v>
      </c>
      <c r="M16" s="60">
        <v>0</v>
      </c>
      <c r="N16" s="60">
        <v>159345</v>
      </c>
      <c r="O16" s="60">
        <v>43670</v>
      </c>
      <c r="P16" s="60">
        <v>0</v>
      </c>
      <c r="Q16" s="60">
        <v>203015</v>
      </c>
      <c r="R16" s="60">
        <v>0</v>
      </c>
      <c r="S16" s="60">
        <v>0</v>
      </c>
      <c r="T16" s="60">
        <v>450384</v>
      </c>
      <c r="U16" s="60">
        <v>450384</v>
      </c>
      <c r="V16" s="60">
        <v>1057788</v>
      </c>
      <c r="W16" s="60">
        <v>1400000</v>
      </c>
      <c r="X16" s="60">
        <v>-342212</v>
      </c>
      <c r="Y16" s="61">
        <v>-24.44</v>
      </c>
      <c r="Z16" s="62">
        <v>1400000</v>
      </c>
    </row>
    <row r="17" spans="1:26" ht="13.5">
      <c r="A17" s="58" t="s">
        <v>43</v>
      </c>
      <c r="B17" s="19">
        <v>76495089</v>
      </c>
      <c r="C17" s="19">
        <v>0</v>
      </c>
      <c r="D17" s="59">
        <v>64807426</v>
      </c>
      <c r="E17" s="60">
        <v>175174971</v>
      </c>
      <c r="F17" s="60">
        <v>2650967</v>
      </c>
      <c r="G17" s="60">
        <v>5338183</v>
      </c>
      <c r="H17" s="60">
        <v>7563022</v>
      </c>
      <c r="I17" s="60">
        <v>15552172</v>
      </c>
      <c r="J17" s="60">
        <v>6325382</v>
      </c>
      <c r="K17" s="60">
        <v>8282239</v>
      </c>
      <c r="L17" s="60">
        <v>10860630</v>
      </c>
      <c r="M17" s="60">
        <v>25468251</v>
      </c>
      <c r="N17" s="60">
        <v>7985923</v>
      </c>
      <c r="O17" s="60">
        <v>7444884</v>
      </c>
      <c r="P17" s="60">
        <v>13462989</v>
      </c>
      <c r="Q17" s="60">
        <v>28893796</v>
      </c>
      <c r="R17" s="60">
        <v>8273678</v>
      </c>
      <c r="S17" s="60">
        <v>9163375</v>
      </c>
      <c r="T17" s="60">
        <v>20692908</v>
      </c>
      <c r="U17" s="60">
        <v>38129961</v>
      </c>
      <c r="V17" s="60">
        <v>108044180</v>
      </c>
      <c r="W17" s="60">
        <v>175174971</v>
      </c>
      <c r="X17" s="60">
        <v>-67130791</v>
      </c>
      <c r="Y17" s="61">
        <v>-38.32</v>
      </c>
      <c r="Z17" s="62">
        <v>175174971</v>
      </c>
    </row>
    <row r="18" spans="1:26" ht="13.5">
      <c r="A18" s="70" t="s">
        <v>44</v>
      </c>
      <c r="B18" s="71">
        <f>SUM(B11:B17)</f>
        <v>184658045</v>
      </c>
      <c r="C18" s="71">
        <f>SUM(C11:C17)</f>
        <v>0</v>
      </c>
      <c r="D18" s="72">
        <f aca="true" t="shared" si="1" ref="D18:Z18">SUM(D11:D17)</f>
        <v>175841282</v>
      </c>
      <c r="E18" s="73">
        <f t="shared" si="1"/>
        <v>297461502</v>
      </c>
      <c r="F18" s="73">
        <f t="shared" si="1"/>
        <v>10432571</v>
      </c>
      <c r="G18" s="73">
        <f t="shared" si="1"/>
        <v>17605447</v>
      </c>
      <c r="H18" s="73">
        <f t="shared" si="1"/>
        <v>12392369</v>
      </c>
      <c r="I18" s="73">
        <f t="shared" si="1"/>
        <v>40430387</v>
      </c>
      <c r="J18" s="73">
        <f t="shared" si="1"/>
        <v>12798237</v>
      </c>
      <c r="K18" s="73">
        <f t="shared" si="1"/>
        <v>14248438</v>
      </c>
      <c r="L18" s="73">
        <f t="shared" si="1"/>
        <v>16726216</v>
      </c>
      <c r="M18" s="73">
        <f t="shared" si="1"/>
        <v>43772891</v>
      </c>
      <c r="N18" s="73">
        <f t="shared" si="1"/>
        <v>16850939</v>
      </c>
      <c r="O18" s="73">
        <f t="shared" si="1"/>
        <v>12513896</v>
      </c>
      <c r="P18" s="73">
        <f t="shared" si="1"/>
        <v>26239379</v>
      </c>
      <c r="Q18" s="73">
        <f t="shared" si="1"/>
        <v>55604214</v>
      </c>
      <c r="R18" s="73">
        <f t="shared" si="1"/>
        <v>13446230</v>
      </c>
      <c r="S18" s="73">
        <f t="shared" si="1"/>
        <v>17798803</v>
      </c>
      <c r="T18" s="73">
        <f t="shared" si="1"/>
        <v>28094256</v>
      </c>
      <c r="U18" s="73">
        <f t="shared" si="1"/>
        <v>59339289</v>
      </c>
      <c r="V18" s="73">
        <f t="shared" si="1"/>
        <v>199146781</v>
      </c>
      <c r="W18" s="73">
        <f t="shared" si="1"/>
        <v>297461502</v>
      </c>
      <c r="X18" s="73">
        <f t="shared" si="1"/>
        <v>-98314721</v>
      </c>
      <c r="Y18" s="67">
        <f>+IF(W18&lt;&gt;0,(X18/W18)*100,0)</f>
        <v>-33.05124203938162</v>
      </c>
      <c r="Z18" s="74">
        <f t="shared" si="1"/>
        <v>297461502</v>
      </c>
    </row>
    <row r="19" spans="1:26" ht="13.5">
      <c r="A19" s="70" t="s">
        <v>45</v>
      </c>
      <c r="B19" s="75">
        <f>+B10-B18</f>
        <v>-43279761</v>
      </c>
      <c r="C19" s="75">
        <f>+C10-C18</f>
        <v>0</v>
      </c>
      <c r="D19" s="76">
        <f aca="true" t="shared" si="2" ref="D19:Z19">+D10-D18</f>
        <v>8821058</v>
      </c>
      <c r="E19" s="77">
        <f t="shared" si="2"/>
        <v>-64397000</v>
      </c>
      <c r="F19" s="77">
        <f t="shared" si="2"/>
        <v>52398251</v>
      </c>
      <c r="G19" s="77">
        <f t="shared" si="2"/>
        <v>1245232</v>
      </c>
      <c r="H19" s="77">
        <f t="shared" si="2"/>
        <v>2942064</v>
      </c>
      <c r="I19" s="77">
        <f t="shared" si="2"/>
        <v>56585547</v>
      </c>
      <c r="J19" s="77">
        <f t="shared" si="2"/>
        <v>1215033</v>
      </c>
      <c r="K19" s="77">
        <f t="shared" si="2"/>
        <v>29474122</v>
      </c>
      <c r="L19" s="77">
        <f t="shared" si="2"/>
        <v>-13448730</v>
      </c>
      <c r="M19" s="77">
        <f t="shared" si="2"/>
        <v>17240425</v>
      </c>
      <c r="N19" s="77">
        <f t="shared" si="2"/>
        <v>-13329909</v>
      </c>
      <c r="O19" s="77">
        <f t="shared" si="2"/>
        <v>-9569256</v>
      </c>
      <c r="P19" s="77">
        <f t="shared" si="2"/>
        <v>8414022</v>
      </c>
      <c r="Q19" s="77">
        <f t="shared" si="2"/>
        <v>-14485143</v>
      </c>
      <c r="R19" s="77">
        <f t="shared" si="2"/>
        <v>-8910107</v>
      </c>
      <c r="S19" s="77">
        <f t="shared" si="2"/>
        <v>-12380134</v>
      </c>
      <c r="T19" s="77">
        <f t="shared" si="2"/>
        <v>-24855820</v>
      </c>
      <c r="U19" s="77">
        <f t="shared" si="2"/>
        <v>-46146061</v>
      </c>
      <c r="V19" s="77">
        <f t="shared" si="2"/>
        <v>13194768</v>
      </c>
      <c r="W19" s="77">
        <f>IF(E10=E18,0,W10-W18)</f>
        <v>-64397000</v>
      </c>
      <c r="X19" s="77">
        <f t="shared" si="2"/>
        <v>77591768</v>
      </c>
      <c r="Y19" s="78">
        <f>+IF(W19&lt;&gt;0,(X19/W19)*100,0)</f>
        <v>-120.48972467661537</v>
      </c>
      <c r="Z19" s="79">
        <f t="shared" si="2"/>
        <v>-64397000</v>
      </c>
    </row>
    <row r="20" spans="1:26" ht="13.5">
      <c r="A20" s="58" t="s">
        <v>46</v>
      </c>
      <c r="B20" s="19">
        <v>59743685</v>
      </c>
      <c r="C20" s="19">
        <v>0</v>
      </c>
      <c r="D20" s="59">
        <v>345878</v>
      </c>
      <c r="E20" s="60">
        <v>64397000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4188454</v>
      </c>
      <c r="M20" s="60">
        <v>4188454</v>
      </c>
      <c r="N20" s="60">
        <v>14688007</v>
      </c>
      <c r="O20" s="60">
        <v>4318954</v>
      </c>
      <c r="P20" s="60">
        <v>7790085</v>
      </c>
      <c r="Q20" s="60">
        <v>26797046</v>
      </c>
      <c r="R20" s="60">
        <v>2092561</v>
      </c>
      <c r="S20" s="60">
        <v>3193756</v>
      </c>
      <c r="T20" s="60">
        <v>16522859</v>
      </c>
      <c r="U20" s="60">
        <v>21809176</v>
      </c>
      <c r="V20" s="60">
        <v>52794676</v>
      </c>
      <c r="W20" s="60">
        <v>64397000</v>
      </c>
      <c r="X20" s="60">
        <v>-11602324</v>
      </c>
      <c r="Y20" s="61">
        <v>-18.02</v>
      </c>
      <c r="Z20" s="62">
        <v>64397000</v>
      </c>
    </row>
    <row r="21" spans="1:26" ht="13.5">
      <c r="A21" s="58" t="s">
        <v>279</v>
      </c>
      <c r="B21" s="80">
        <v>0</v>
      </c>
      <c r="C21" s="80">
        <v>0</v>
      </c>
      <c r="D21" s="81">
        <v>1552800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16463924</v>
      </c>
      <c r="C22" s="86">
        <f>SUM(C19:C21)</f>
        <v>0</v>
      </c>
      <c r="D22" s="87">
        <f aca="true" t="shared" si="3" ref="D22:Z22">SUM(D19:D21)</f>
        <v>10719736</v>
      </c>
      <c r="E22" s="88">
        <f t="shared" si="3"/>
        <v>0</v>
      </c>
      <c r="F22" s="88">
        <f t="shared" si="3"/>
        <v>52398251</v>
      </c>
      <c r="G22" s="88">
        <f t="shared" si="3"/>
        <v>1245232</v>
      </c>
      <c r="H22" s="88">
        <f t="shared" si="3"/>
        <v>2942064</v>
      </c>
      <c r="I22" s="88">
        <f t="shared" si="3"/>
        <v>56585547</v>
      </c>
      <c r="J22" s="88">
        <f t="shared" si="3"/>
        <v>1215033</v>
      </c>
      <c r="K22" s="88">
        <f t="shared" si="3"/>
        <v>29474122</v>
      </c>
      <c r="L22" s="88">
        <f t="shared" si="3"/>
        <v>-9260276</v>
      </c>
      <c r="M22" s="88">
        <f t="shared" si="3"/>
        <v>21428879</v>
      </c>
      <c r="N22" s="88">
        <f t="shared" si="3"/>
        <v>1358098</v>
      </c>
      <c r="O22" s="88">
        <f t="shared" si="3"/>
        <v>-5250302</v>
      </c>
      <c r="P22" s="88">
        <f t="shared" si="3"/>
        <v>16204107</v>
      </c>
      <c r="Q22" s="88">
        <f t="shared" si="3"/>
        <v>12311903</v>
      </c>
      <c r="R22" s="88">
        <f t="shared" si="3"/>
        <v>-6817546</v>
      </c>
      <c r="S22" s="88">
        <f t="shared" si="3"/>
        <v>-9186378</v>
      </c>
      <c r="T22" s="88">
        <f t="shared" si="3"/>
        <v>-8332961</v>
      </c>
      <c r="U22" s="88">
        <f t="shared" si="3"/>
        <v>-24336885</v>
      </c>
      <c r="V22" s="88">
        <f t="shared" si="3"/>
        <v>65989444</v>
      </c>
      <c r="W22" s="88">
        <f t="shared" si="3"/>
        <v>0</v>
      </c>
      <c r="X22" s="88">
        <f t="shared" si="3"/>
        <v>65989444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16463924</v>
      </c>
      <c r="C24" s="75">
        <f>SUM(C22:C23)</f>
        <v>0</v>
      </c>
      <c r="D24" s="76">
        <f aca="true" t="shared" si="4" ref="D24:Z24">SUM(D22:D23)</f>
        <v>10719736</v>
      </c>
      <c r="E24" s="77">
        <f t="shared" si="4"/>
        <v>0</v>
      </c>
      <c r="F24" s="77">
        <f t="shared" si="4"/>
        <v>52398251</v>
      </c>
      <c r="G24" s="77">
        <f t="shared" si="4"/>
        <v>1245232</v>
      </c>
      <c r="H24" s="77">
        <f t="shared" si="4"/>
        <v>2942064</v>
      </c>
      <c r="I24" s="77">
        <f t="shared" si="4"/>
        <v>56585547</v>
      </c>
      <c r="J24" s="77">
        <f t="shared" si="4"/>
        <v>1215033</v>
      </c>
      <c r="K24" s="77">
        <f t="shared" si="4"/>
        <v>29474122</v>
      </c>
      <c r="L24" s="77">
        <f t="shared" si="4"/>
        <v>-9260276</v>
      </c>
      <c r="M24" s="77">
        <f t="shared" si="4"/>
        <v>21428879</v>
      </c>
      <c r="N24" s="77">
        <f t="shared" si="4"/>
        <v>1358098</v>
      </c>
      <c r="O24" s="77">
        <f t="shared" si="4"/>
        <v>-5250302</v>
      </c>
      <c r="P24" s="77">
        <f t="shared" si="4"/>
        <v>16204107</v>
      </c>
      <c r="Q24" s="77">
        <f t="shared" si="4"/>
        <v>12311903</v>
      </c>
      <c r="R24" s="77">
        <f t="shared" si="4"/>
        <v>-6817546</v>
      </c>
      <c r="S24" s="77">
        <f t="shared" si="4"/>
        <v>-9186378</v>
      </c>
      <c r="T24" s="77">
        <f t="shared" si="4"/>
        <v>-8332961</v>
      </c>
      <c r="U24" s="77">
        <f t="shared" si="4"/>
        <v>-24336885</v>
      </c>
      <c r="V24" s="77">
        <f t="shared" si="4"/>
        <v>65989444</v>
      </c>
      <c r="W24" s="77">
        <f t="shared" si="4"/>
        <v>0</v>
      </c>
      <c r="X24" s="77">
        <f t="shared" si="4"/>
        <v>65989444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36263642</v>
      </c>
      <c r="C27" s="22">
        <v>0</v>
      </c>
      <c r="D27" s="99">
        <v>1897200</v>
      </c>
      <c r="E27" s="100">
        <v>93261223</v>
      </c>
      <c r="F27" s="100">
        <v>11297435</v>
      </c>
      <c r="G27" s="100">
        <v>8110035</v>
      </c>
      <c r="H27" s="100">
        <v>5774137</v>
      </c>
      <c r="I27" s="100">
        <v>25181607</v>
      </c>
      <c r="J27" s="100">
        <v>4382157</v>
      </c>
      <c r="K27" s="100">
        <v>3131030</v>
      </c>
      <c r="L27" s="100">
        <v>4241978</v>
      </c>
      <c r="M27" s="100">
        <v>11755165</v>
      </c>
      <c r="N27" s="100">
        <v>4241978</v>
      </c>
      <c r="O27" s="100">
        <v>4493454</v>
      </c>
      <c r="P27" s="100">
        <v>8619734</v>
      </c>
      <c r="Q27" s="100">
        <v>17355166</v>
      </c>
      <c r="R27" s="100">
        <v>4550748</v>
      </c>
      <c r="S27" s="100">
        <v>3972068</v>
      </c>
      <c r="T27" s="100">
        <v>16563533</v>
      </c>
      <c r="U27" s="100">
        <v>25086349</v>
      </c>
      <c r="V27" s="100">
        <v>79378287</v>
      </c>
      <c r="W27" s="100">
        <v>93261223</v>
      </c>
      <c r="X27" s="100">
        <v>-13882936</v>
      </c>
      <c r="Y27" s="101">
        <v>-14.89</v>
      </c>
      <c r="Z27" s="102">
        <v>93261223</v>
      </c>
    </row>
    <row r="28" spans="1:26" ht="13.5">
      <c r="A28" s="103" t="s">
        <v>46</v>
      </c>
      <c r="B28" s="19">
        <v>33481828</v>
      </c>
      <c r="C28" s="19">
        <v>0</v>
      </c>
      <c r="D28" s="59">
        <v>0</v>
      </c>
      <c r="E28" s="60">
        <v>62882150</v>
      </c>
      <c r="F28" s="60">
        <v>11297435</v>
      </c>
      <c r="G28" s="60">
        <v>8107499</v>
      </c>
      <c r="H28" s="60">
        <v>5759244</v>
      </c>
      <c r="I28" s="60">
        <v>25164178</v>
      </c>
      <c r="J28" s="60">
        <v>4171050</v>
      </c>
      <c r="K28" s="60">
        <v>2321438</v>
      </c>
      <c r="L28" s="60">
        <v>3965026</v>
      </c>
      <c r="M28" s="60">
        <v>10457514</v>
      </c>
      <c r="N28" s="60">
        <v>3857010</v>
      </c>
      <c r="O28" s="60">
        <v>4318954</v>
      </c>
      <c r="P28" s="60">
        <v>7273684</v>
      </c>
      <c r="Q28" s="60">
        <v>15449648</v>
      </c>
      <c r="R28" s="60">
        <v>1948161</v>
      </c>
      <c r="S28" s="60">
        <v>3193756</v>
      </c>
      <c r="T28" s="60">
        <v>15509388</v>
      </c>
      <c r="U28" s="60">
        <v>20651305</v>
      </c>
      <c r="V28" s="60">
        <v>71722645</v>
      </c>
      <c r="W28" s="60">
        <v>62882150</v>
      </c>
      <c r="X28" s="60">
        <v>8840495</v>
      </c>
      <c r="Y28" s="61">
        <v>14.06</v>
      </c>
      <c r="Z28" s="62">
        <v>62882150</v>
      </c>
    </row>
    <row r="29" spans="1:26" ht="13.5">
      <c r="A29" s="58" t="s">
        <v>282</v>
      </c>
      <c r="B29" s="19">
        <v>0</v>
      </c>
      <c r="C29" s="19">
        <v>0</v>
      </c>
      <c r="D29" s="59">
        <v>1897200</v>
      </c>
      <c r="E29" s="60">
        <v>0</v>
      </c>
      <c r="F29" s="60">
        <v>0</v>
      </c>
      <c r="G29" s="60">
        <v>2536</v>
      </c>
      <c r="H29" s="60">
        <v>14893</v>
      </c>
      <c r="I29" s="60">
        <v>17429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17429</v>
      </c>
      <c r="W29" s="60">
        <v>0</v>
      </c>
      <c r="X29" s="60">
        <v>17429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2781814</v>
      </c>
      <c r="C31" s="19">
        <v>0</v>
      </c>
      <c r="D31" s="59">
        <v>0</v>
      </c>
      <c r="E31" s="60">
        <v>30379073</v>
      </c>
      <c r="F31" s="60">
        <v>0</v>
      </c>
      <c r="G31" s="60">
        <v>0</v>
      </c>
      <c r="H31" s="60">
        <v>0</v>
      </c>
      <c r="I31" s="60">
        <v>0</v>
      </c>
      <c r="J31" s="60">
        <v>211107</v>
      </c>
      <c r="K31" s="60">
        <v>809592</v>
      </c>
      <c r="L31" s="60">
        <v>276952</v>
      </c>
      <c r="M31" s="60">
        <v>1297651</v>
      </c>
      <c r="N31" s="60">
        <v>384968</v>
      </c>
      <c r="O31" s="60">
        <v>174500</v>
      </c>
      <c r="P31" s="60">
        <v>1346050</v>
      </c>
      <c r="Q31" s="60">
        <v>1905518</v>
      </c>
      <c r="R31" s="60">
        <v>2602587</v>
      </c>
      <c r="S31" s="60">
        <v>778312</v>
      </c>
      <c r="T31" s="60">
        <v>1054145</v>
      </c>
      <c r="U31" s="60">
        <v>4435044</v>
      </c>
      <c r="V31" s="60">
        <v>7638213</v>
      </c>
      <c r="W31" s="60">
        <v>30379073</v>
      </c>
      <c r="X31" s="60">
        <v>-22740860</v>
      </c>
      <c r="Y31" s="61">
        <v>-74.86</v>
      </c>
      <c r="Z31" s="62">
        <v>30379073</v>
      </c>
    </row>
    <row r="32" spans="1:26" ht="13.5">
      <c r="A32" s="70" t="s">
        <v>54</v>
      </c>
      <c r="B32" s="22">
        <f>SUM(B28:B31)</f>
        <v>36263642</v>
      </c>
      <c r="C32" s="22">
        <f>SUM(C28:C31)</f>
        <v>0</v>
      </c>
      <c r="D32" s="99">
        <f aca="true" t="shared" si="5" ref="D32:Z32">SUM(D28:D31)</f>
        <v>1897200</v>
      </c>
      <c r="E32" s="100">
        <f t="shared" si="5"/>
        <v>93261223</v>
      </c>
      <c r="F32" s="100">
        <f t="shared" si="5"/>
        <v>11297435</v>
      </c>
      <c r="G32" s="100">
        <f t="shared" si="5"/>
        <v>8110035</v>
      </c>
      <c r="H32" s="100">
        <f t="shared" si="5"/>
        <v>5774137</v>
      </c>
      <c r="I32" s="100">
        <f t="shared" si="5"/>
        <v>25181607</v>
      </c>
      <c r="J32" s="100">
        <f t="shared" si="5"/>
        <v>4382157</v>
      </c>
      <c r="K32" s="100">
        <f t="shared" si="5"/>
        <v>3131030</v>
      </c>
      <c r="L32" s="100">
        <f t="shared" si="5"/>
        <v>4241978</v>
      </c>
      <c r="M32" s="100">
        <f t="shared" si="5"/>
        <v>11755165</v>
      </c>
      <c r="N32" s="100">
        <f t="shared" si="5"/>
        <v>4241978</v>
      </c>
      <c r="O32" s="100">
        <f t="shared" si="5"/>
        <v>4493454</v>
      </c>
      <c r="P32" s="100">
        <f t="shared" si="5"/>
        <v>8619734</v>
      </c>
      <c r="Q32" s="100">
        <f t="shared" si="5"/>
        <v>17355166</v>
      </c>
      <c r="R32" s="100">
        <f t="shared" si="5"/>
        <v>4550748</v>
      </c>
      <c r="S32" s="100">
        <f t="shared" si="5"/>
        <v>3972068</v>
      </c>
      <c r="T32" s="100">
        <f t="shared" si="5"/>
        <v>16563533</v>
      </c>
      <c r="U32" s="100">
        <f t="shared" si="5"/>
        <v>25086349</v>
      </c>
      <c r="V32" s="100">
        <f t="shared" si="5"/>
        <v>79378287</v>
      </c>
      <c r="W32" s="100">
        <f t="shared" si="5"/>
        <v>93261223</v>
      </c>
      <c r="X32" s="100">
        <f t="shared" si="5"/>
        <v>-13882936</v>
      </c>
      <c r="Y32" s="101">
        <f>+IF(W32&lt;&gt;0,(X32/W32)*100,0)</f>
        <v>-14.886075427082915</v>
      </c>
      <c r="Z32" s="102">
        <f t="shared" si="5"/>
        <v>93261223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142525503</v>
      </c>
      <c r="C35" s="19">
        <v>0</v>
      </c>
      <c r="D35" s="59">
        <v>0</v>
      </c>
      <c r="E35" s="60">
        <v>134723897</v>
      </c>
      <c r="F35" s="60">
        <v>0</v>
      </c>
      <c r="G35" s="60">
        <v>0</v>
      </c>
      <c r="H35" s="60">
        <v>0</v>
      </c>
      <c r="I35" s="60">
        <v>0</v>
      </c>
      <c r="J35" s="60">
        <v>176526223</v>
      </c>
      <c r="K35" s="60">
        <v>234576253</v>
      </c>
      <c r="L35" s="60">
        <v>190767687</v>
      </c>
      <c r="M35" s="60">
        <v>190767687</v>
      </c>
      <c r="N35" s="60">
        <v>178858583</v>
      </c>
      <c r="O35" s="60">
        <v>171820021</v>
      </c>
      <c r="P35" s="60">
        <v>195515923</v>
      </c>
      <c r="Q35" s="60">
        <v>195515923</v>
      </c>
      <c r="R35" s="60">
        <v>183925652</v>
      </c>
      <c r="S35" s="60">
        <v>177193923</v>
      </c>
      <c r="T35" s="60">
        <v>149859195</v>
      </c>
      <c r="U35" s="60">
        <v>149859195</v>
      </c>
      <c r="V35" s="60">
        <v>149859195</v>
      </c>
      <c r="W35" s="60">
        <v>134723897</v>
      </c>
      <c r="X35" s="60">
        <v>15135298</v>
      </c>
      <c r="Y35" s="61">
        <v>11.23</v>
      </c>
      <c r="Z35" s="62">
        <v>134723897</v>
      </c>
    </row>
    <row r="36" spans="1:26" ht="13.5">
      <c r="A36" s="58" t="s">
        <v>57</v>
      </c>
      <c r="B36" s="19">
        <v>249944253</v>
      </c>
      <c r="C36" s="19">
        <v>0</v>
      </c>
      <c r="D36" s="59">
        <v>0</v>
      </c>
      <c r="E36" s="60">
        <v>310431200</v>
      </c>
      <c r="F36" s="60">
        <v>0</v>
      </c>
      <c r="G36" s="60">
        <v>0</v>
      </c>
      <c r="H36" s="60">
        <v>0</v>
      </c>
      <c r="I36" s="60">
        <v>0</v>
      </c>
      <c r="J36" s="60">
        <v>275913413</v>
      </c>
      <c r="K36" s="60">
        <v>279044443</v>
      </c>
      <c r="L36" s="60">
        <v>283286421</v>
      </c>
      <c r="M36" s="60">
        <v>283286421</v>
      </c>
      <c r="N36" s="60">
        <v>288922114</v>
      </c>
      <c r="O36" s="60">
        <v>292584584</v>
      </c>
      <c r="P36" s="60">
        <v>301204318</v>
      </c>
      <c r="Q36" s="60">
        <v>301204318</v>
      </c>
      <c r="R36" s="60">
        <v>305755066</v>
      </c>
      <c r="S36" s="60">
        <v>309727135</v>
      </c>
      <c r="T36" s="60">
        <v>326100778</v>
      </c>
      <c r="U36" s="60">
        <v>326100778</v>
      </c>
      <c r="V36" s="60">
        <v>326100778</v>
      </c>
      <c r="W36" s="60">
        <v>310431200</v>
      </c>
      <c r="X36" s="60">
        <v>15669578</v>
      </c>
      <c r="Y36" s="61">
        <v>5.05</v>
      </c>
      <c r="Z36" s="62">
        <v>310431200</v>
      </c>
    </row>
    <row r="37" spans="1:26" ht="13.5">
      <c r="A37" s="58" t="s">
        <v>58</v>
      </c>
      <c r="B37" s="19">
        <v>38586594</v>
      </c>
      <c r="C37" s="19">
        <v>0</v>
      </c>
      <c r="D37" s="59">
        <v>0</v>
      </c>
      <c r="E37" s="60">
        <v>15705426</v>
      </c>
      <c r="F37" s="60">
        <v>0</v>
      </c>
      <c r="G37" s="60">
        <v>0</v>
      </c>
      <c r="H37" s="60">
        <v>0</v>
      </c>
      <c r="I37" s="60">
        <v>0</v>
      </c>
      <c r="J37" s="60">
        <v>21859331</v>
      </c>
      <c r="K37" s="60">
        <v>25241606</v>
      </c>
      <c r="L37" s="60">
        <v>188394989</v>
      </c>
      <c r="M37" s="60">
        <v>188394989</v>
      </c>
      <c r="N37" s="60">
        <v>188394989</v>
      </c>
      <c r="O37" s="60">
        <v>188394989</v>
      </c>
      <c r="P37" s="60">
        <v>59050653</v>
      </c>
      <c r="Q37" s="60">
        <v>59050653</v>
      </c>
      <c r="R37" s="60">
        <v>47127354</v>
      </c>
      <c r="S37" s="60">
        <v>52117612</v>
      </c>
      <c r="T37" s="60">
        <v>31535990</v>
      </c>
      <c r="U37" s="60">
        <v>31535990</v>
      </c>
      <c r="V37" s="60">
        <v>31535990</v>
      </c>
      <c r="W37" s="60">
        <v>15705426</v>
      </c>
      <c r="X37" s="60">
        <v>15830564</v>
      </c>
      <c r="Y37" s="61">
        <v>100.8</v>
      </c>
      <c r="Z37" s="62">
        <v>15705426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353883162</v>
      </c>
      <c r="C39" s="19">
        <v>0</v>
      </c>
      <c r="D39" s="59">
        <v>0</v>
      </c>
      <c r="E39" s="60">
        <v>429449671</v>
      </c>
      <c r="F39" s="60">
        <v>0</v>
      </c>
      <c r="G39" s="60">
        <v>0</v>
      </c>
      <c r="H39" s="60">
        <v>0</v>
      </c>
      <c r="I39" s="60">
        <v>0</v>
      </c>
      <c r="J39" s="60">
        <v>430580305</v>
      </c>
      <c r="K39" s="60">
        <v>488379090</v>
      </c>
      <c r="L39" s="60">
        <v>285659119</v>
      </c>
      <c r="M39" s="60">
        <v>285659119</v>
      </c>
      <c r="N39" s="60">
        <v>279385708</v>
      </c>
      <c r="O39" s="60">
        <v>276009617</v>
      </c>
      <c r="P39" s="60">
        <v>437669588</v>
      </c>
      <c r="Q39" s="60">
        <v>437669588</v>
      </c>
      <c r="R39" s="60">
        <v>442553364</v>
      </c>
      <c r="S39" s="60">
        <v>434803445</v>
      </c>
      <c r="T39" s="60">
        <v>444423983</v>
      </c>
      <c r="U39" s="60">
        <v>444423983</v>
      </c>
      <c r="V39" s="60">
        <v>444423983</v>
      </c>
      <c r="W39" s="60">
        <v>429449671</v>
      </c>
      <c r="X39" s="60">
        <v>14974312</v>
      </c>
      <c r="Y39" s="61">
        <v>3.49</v>
      </c>
      <c r="Z39" s="62">
        <v>429449671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71715098</v>
      </c>
      <c r="C42" s="19">
        <v>0</v>
      </c>
      <c r="D42" s="59">
        <v>68827471</v>
      </c>
      <c r="E42" s="60">
        <v>56595382</v>
      </c>
      <c r="F42" s="60">
        <v>74455741</v>
      </c>
      <c r="G42" s="60">
        <v>-14367613</v>
      </c>
      <c r="H42" s="60">
        <v>-8618149</v>
      </c>
      <c r="I42" s="60">
        <v>51469979</v>
      </c>
      <c r="J42" s="60">
        <v>11657852</v>
      </c>
      <c r="K42" s="60">
        <v>32905152</v>
      </c>
      <c r="L42" s="60">
        <v>-13634701</v>
      </c>
      <c r="M42" s="60">
        <v>30928303</v>
      </c>
      <c r="N42" s="60">
        <v>-8679827</v>
      </c>
      <c r="O42" s="60">
        <v>-14663917</v>
      </c>
      <c r="P42" s="60">
        <v>30792756</v>
      </c>
      <c r="Q42" s="60">
        <v>7449012</v>
      </c>
      <c r="R42" s="60">
        <v>-4580442</v>
      </c>
      <c r="S42" s="60">
        <v>-9160956</v>
      </c>
      <c r="T42" s="60">
        <v>-4415669</v>
      </c>
      <c r="U42" s="60">
        <v>-18157067</v>
      </c>
      <c r="V42" s="60">
        <v>71690227</v>
      </c>
      <c r="W42" s="60">
        <v>56595382</v>
      </c>
      <c r="X42" s="60">
        <v>15094845</v>
      </c>
      <c r="Y42" s="61">
        <v>26.67</v>
      </c>
      <c r="Z42" s="62">
        <v>56595382</v>
      </c>
    </row>
    <row r="43" spans="1:26" ht="13.5">
      <c r="A43" s="58" t="s">
        <v>63</v>
      </c>
      <c r="B43" s="19">
        <v>-20369094</v>
      </c>
      <c r="C43" s="19">
        <v>0</v>
      </c>
      <c r="D43" s="59">
        <v>-79880760</v>
      </c>
      <c r="E43" s="60">
        <v>-64397001</v>
      </c>
      <c r="F43" s="60">
        <v>-11146535</v>
      </c>
      <c r="G43" s="60">
        <v>-7880036</v>
      </c>
      <c r="H43" s="60">
        <v>-5948729</v>
      </c>
      <c r="I43" s="60">
        <v>-24975300</v>
      </c>
      <c r="J43" s="60">
        <v>-5168165</v>
      </c>
      <c r="K43" s="60">
        <v>-3131030</v>
      </c>
      <c r="L43" s="60">
        <v>-4241978</v>
      </c>
      <c r="M43" s="60">
        <v>-12541173</v>
      </c>
      <c r="N43" s="60">
        <v>-5635693</v>
      </c>
      <c r="O43" s="60">
        <v>-4493454</v>
      </c>
      <c r="P43" s="60">
        <v>-8619734</v>
      </c>
      <c r="Q43" s="60">
        <v>-18748881</v>
      </c>
      <c r="R43" s="60">
        <v>-4550748</v>
      </c>
      <c r="S43" s="60">
        <v>-3972068</v>
      </c>
      <c r="T43" s="60">
        <v>-16584094</v>
      </c>
      <c r="U43" s="60">
        <v>-25106910</v>
      </c>
      <c r="V43" s="60">
        <v>-81372264</v>
      </c>
      <c r="W43" s="60">
        <v>-64397001</v>
      </c>
      <c r="X43" s="60">
        <v>-16975263</v>
      </c>
      <c r="Y43" s="61">
        <v>26.36</v>
      </c>
      <c r="Z43" s="62">
        <v>-64397001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126615190</v>
      </c>
      <c r="C45" s="22">
        <v>0</v>
      </c>
      <c r="D45" s="99">
        <v>110871597</v>
      </c>
      <c r="E45" s="100">
        <v>118813571</v>
      </c>
      <c r="F45" s="100">
        <v>186057021</v>
      </c>
      <c r="G45" s="100">
        <v>163809372</v>
      </c>
      <c r="H45" s="100">
        <v>149242494</v>
      </c>
      <c r="I45" s="100">
        <v>149242494</v>
      </c>
      <c r="J45" s="100">
        <v>155732181</v>
      </c>
      <c r="K45" s="100">
        <v>185506303</v>
      </c>
      <c r="L45" s="100">
        <v>167629624</v>
      </c>
      <c r="M45" s="100">
        <v>167629624</v>
      </c>
      <c r="N45" s="100">
        <v>153314104</v>
      </c>
      <c r="O45" s="100">
        <v>134156733</v>
      </c>
      <c r="P45" s="100">
        <v>156329755</v>
      </c>
      <c r="Q45" s="100">
        <v>153314104</v>
      </c>
      <c r="R45" s="100">
        <v>147198565</v>
      </c>
      <c r="S45" s="100">
        <v>134065541</v>
      </c>
      <c r="T45" s="100">
        <v>113065778</v>
      </c>
      <c r="U45" s="100">
        <v>113065778</v>
      </c>
      <c r="V45" s="100">
        <v>113065778</v>
      </c>
      <c r="W45" s="100">
        <v>118813571</v>
      </c>
      <c r="X45" s="100">
        <v>-5747793</v>
      </c>
      <c r="Y45" s="101">
        <v>-4.84</v>
      </c>
      <c r="Z45" s="102">
        <v>118813571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2224037</v>
      </c>
      <c r="C49" s="52">
        <v>0</v>
      </c>
      <c r="D49" s="129">
        <v>2400617</v>
      </c>
      <c r="E49" s="54">
        <v>628211</v>
      </c>
      <c r="F49" s="54">
        <v>0</v>
      </c>
      <c r="G49" s="54">
        <v>0</v>
      </c>
      <c r="H49" s="54">
        <v>0</v>
      </c>
      <c r="I49" s="54">
        <v>392705</v>
      </c>
      <c r="J49" s="54">
        <v>0</v>
      </c>
      <c r="K49" s="54">
        <v>0</v>
      </c>
      <c r="L49" s="54">
        <v>0</v>
      </c>
      <c r="M49" s="54">
        <v>374515</v>
      </c>
      <c r="N49" s="54">
        <v>0</v>
      </c>
      <c r="O49" s="54">
        <v>0</v>
      </c>
      <c r="P49" s="54">
        <v>0</v>
      </c>
      <c r="Q49" s="54">
        <v>13183148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19203233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335125</v>
      </c>
      <c r="C51" s="52">
        <v>0</v>
      </c>
      <c r="D51" s="129">
        <v>72546</v>
      </c>
      <c r="E51" s="54">
        <v>180807</v>
      </c>
      <c r="F51" s="54">
        <v>0</v>
      </c>
      <c r="G51" s="54">
        <v>0</v>
      </c>
      <c r="H51" s="54">
        <v>0</v>
      </c>
      <c r="I51" s="54">
        <v>1523</v>
      </c>
      <c r="J51" s="54">
        <v>0</v>
      </c>
      <c r="K51" s="54">
        <v>0</v>
      </c>
      <c r="L51" s="54">
        <v>0</v>
      </c>
      <c r="M51" s="54">
        <v>5054189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5644190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93.11824042956448</v>
      </c>
      <c r="C58" s="5">
        <f>IF(C67=0,0,+(C76/C67)*100)</f>
        <v>0</v>
      </c>
      <c r="D58" s="6">
        <f aca="true" t="shared" si="6" ref="D58:Z58">IF(D67=0,0,+(D76/D67)*100)</f>
        <v>83.34802392720263</v>
      </c>
      <c r="E58" s="7">
        <f t="shared" si="6"/>
        <v>99.99998849894776</v>
      </c>
      <c r="F58" s="7">
        <f t="shared" si="6"/>
        <v>149.4249658947674</v>
      </c>
      <c r="G58" s="7">
        <f t="shared" si="6"/>
        <v>97.95545784223192</v>
      </c>
      <c r="H58" s="7">
        <f t="shared" si="6"/>
        <v>100</v>
      </c>
      <c r="I58" s="7">
        <f t="shared" si="6"/>
        <v>118.58684247904294</v>
      </c>
      <c r="J58" s="7">
        <f t="shared" si="6"/>
        <v>90.64020697001979</v>
      </c>
      <c r="K58" s="7">
        <f t="shared" si="6"/>
        <v>100</v>
      </c>
      <c r="L58" s="7">
        <f t="shared" si="6"/>
        <v>100</v>
      </c>
      <c r="M58" s="7">
        <f t="shared" si="6"/>
        <v>96.03048583163707</v>
      </c>
      <c r="N58" s="7">
        <f t="shared" si="6"/>
        <v>100</v>
      </c>
      <c r="O58" s="7">
        <f t="shared" si="6"/>
        <v>100</v>
      </c>
      <c r="P58" s="7">
        <f t="shared" si="6"/>
        <v>127.00193655908404</v>
      </c>
      <c r="Q58" s="7">
        <f t="shared" si="6"/>
        <v>107.87847465683613</v>
      </c>
      <c r="R58" s="7">
        <f t="shared" si="6"/>
        <v>100</v>
      </c>
      <c r="S58" s="7">
        <f t="shared" si="6"/>
        <v>100</v>
      </c>
      <c r="T58" s="7">
        <f t="shared" si="6"/>
        <v>104.15067843014481</v>
      </c>
      <c r="U58" s="7">
        <f t="shared" si="6"/>
        <v>101.34267308878586</v>
      </c>
      <c r="V58" s="7">
        <f t="shared" si="6"/>
        <v>105.2621941543385</v>
      </c>
      <c r="W58" s="7">
        <f t="shared" si="6"/>
        <v>99.99998849894776</v>
      </c>
      <c r="X58" s="7">
        <f t="shared" si="6"/>
        <v>0</v>
      </c>
      <c r="Y58" s="7">
        <f t="shared" si="6"/>
        <v>0</v>
      </c>
      <c r="Z58" s="8">
        <f t="shared" si="6"/>
        <v>99.99998849894776</v>
      </c>
    </row>
    <row r="59" spans="1:26" ht="13.5">
      <c r="A59" s="37" t="s">
        <v>31</v>
      </c>
      <c r="B59" s="9">
        <f aca="true" t="shared" si="7" ref="B59:Z66">IF(B68=0,0,+(B77/B68)*100)</f>
        <v>77.16919897128959</v>
      </c>
      <c r="C59" s="9">
        <f t="shared" si="7"/>
        <v>0</v>
      </c>
      <c r="D59" s="2">
        <f t="shared" si="7"/>
        <v>68.00103615324242</v>
      </c>
      <c r="E59" s="10">
        <f t="shared" si="7"/>
        <v>99.9999825192688</v>
      </c>
      <c r="F59" s="10">
        <f t="shared" si="7"/>
        <v>2772.61034537101</v>
      </c>
      <c r="G59" s="10">
        <f t="shared" si="7"/>
        <v>100</v>
      </c>
      <c r="H59" s="10">
        <f t="shared" si="7"/>
        <v>100</v>
      </c>
      <c r="I59" s="10">
        <f t="shared" si="7"/>
        <v>247.43172132282183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129.17377431238285</v>
      </c>
      <c r="W59" s="10">
        <f t="shared" si="7"/>
        <v>99.9999825192688</v>
      </c>
      <c r="X59" s="10">
        <f t="shared" si="7"/>
        <v>0</v>
      </c>
      <c r="Y59" s="10">
        <f t="shared" si="7"/>
        <v>0</v>
      </c>
      <c r="Z59" s="11">
        <f t="shared" si="7"/>
        <v>99.9999825192688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89.64361450094212</v>
      </c>
      <c r="E60" s="13">
        <f t="shared" si="7"/>
        <v>99.99998434627639</v>
      </c>
      <c r="F60" s="13">
        <f t="shared" si="7"/>
        <v>52.4302120588793</v>
      </c>
      <c r="G60" s="13">
        <f t="shared" si="7"/>
        <v>98.49676295912414</v>
      </c>
      <c r="H60" s="13">
        <f t="shared" si="7"/>
        <v>100</v>
      </c>
      <c r="I60" s="13">
        <f t="shared" si="7"/>
        <v>75.80182529335072</v>
      </c>
      <c r="J60" s="13">
        <f t="shared" si="7"/>
        <v>88.1335532852912</v>
      </c>
      <c r="K60" s="13">
        <f t="shared" si="7"/>
        <v>100</v>
      </c>
      <c r="L60" s="13">
        <f t="shared" si="7"/>
        <v>100</v>
      </c>
      <c r="M60" s="13">
        <f t="shared" si="7"/>
        <v>94.57557828382697</v>
      </c>
      <c r="N60" s="13">
        <f t="shared" si="7"/>
        <v>100</v>
      </c>
      <c r="O60" s="13">
        <f t="shared" si="7"/>
        <v>100</v>
      </c>
      <c r="P60" s="13">
        <f t="shared" si="7"/>
        <v>151.66217513600918</v>
      </c>
      <c r="Q60" s="13">
        <f t="shared" si="7"/>
        <v>113.55157487985883</v>
      </c>
      <c r="R60" s="13">
        <f t="shared" si="7"/>
        <v>100</v>
      </c>
      <c r="S60" s="13">
        <f t="shared" si="7"/>
        <v>100</v>
      </c>
      <c r="T60" s="13">
        <f t="shared" si="7"/>
        <v>100.00007444885513</v>
      </c>
      <c r="U60" s="13">
        <f t="shared" si="7"/>
        <v>100.00002366008222</v>
      </c>
      <c r="V60" s="13">
        <f t="shared" si="7"/>
        <v>95.92493748978839</v>
      </c>
      <c r="W60" s="13">
        <f t="shared" si="7"/>
        <v>99.99998434627639</v>
      </c>
      <c r="X60" s="13">
        <f t="shared" si="7"/>
        <v>0</v>
      </c>
      <c r="Y60" s="13">
        <f t="shared" si="7"/>
        <v>0</v>
      </c>
      <c r="Z60" s="14">
        <f t="shared" si="7"/>
        <v>99.99998434627639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89.62090521567563</v>
      </c>
      <c r="E61" s="13">
        <f t="shared" si="7"/>
        <v>99.99999677864639</v>
      </c>
      <c r="F61" s="13">
        <f t="shared" si="7"/>
        <v>48.11160920451736</v>
      </c>
      <c r="G61" s="13">
        <f t="shared" si="7"/>
        <v>100</v>
      </c>
      <c r="H61" s="13">
        <f t="shared" si="7"/>
        <v>100</v>
      </c>
      <c r="I61" s="13">
        <f t="shared" si="7"/>
        <v>73.33579277059683</v>
      </c>
      <c r="J61" s="13">
        <f t="shared" si="7"/>
        <v>87.71931365916659</v>
      </c>
      <c r="K61" s="13">
        <f t="shared" si="7"/>
        <v>100</v>
      </c>
      <c r="L61" s="13">
        <f t="shared" si="7"/>
        <v>100</v>
      </c>
      <c r="M61" s="13">
        <f t="shared" si="7"/>
        <v>94.31198375846037</v>
      </c>
      <c r="N61" s="13">
        <f t="shared" si="7"/>
        <v>100</v>
      </c>
      <c r="O61" s="13">
        <f t="shared" si="7"/>
        <v>100</v>
      </c>
      <c r="P61" s="13">
        <f t="shared" si="7"/>
        <v>155.77607267972857</v>
      </c>
      <c r="Q61" s="13">
        <f t="shared" si="7"/>
        <v>114.38931491091692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95.47144348019852</v>
      </c>
      <c r="W61" s="13">
        <f t="shared" si="7"/>
        <v>99.99999677864639</v>
      </c>
      <c r="X61" s="13">
        <f t="shared" si="7"/>
        <v>0</v>
      </c>
      <c r="Y61" s="13">
        <f t="shared" si="7"/>
        <v>0</v>
      </c>
      <c r="Z61" s="14">
        <f t="shared" si="7"/>
        <v>99.99999677864639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90.41286914515582</v>
      </c>
      <c r="E64" s="13">
        <f t="shared" si="7"/>
        <v>99.9997747420515</v>
      </c>
      <c r="F64" s="13">
        <f t="shared" si="7"/>
        <v>0</v>
      </c>
      <c r="G64" s="13">
        <f t="shared" si="7"/>
        <v>100</v>
      </c>
      <c r="H64" s="13">
        <f t="shared" si="7"/>
        <v>100</v>
      </c>
      <c r="I64" s="13">
        <f t="shared" si="7"/>
        <v>65.91772448724362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100.00116059097293</v>
      </c>
      <c r="U64" s="13">
        <f t="shared" si="7"/>
        <v>100.00038969338925</v>
      </c>
      <c r="V64" s="13">
        <f t="shared" si="7"/>
        <v>91.57434022057865</v>
      </c>
      <c r="W64" s="13">
        <f t="shared" si="7"/>
        <v>99.9997747420515</v>
      </c>
      <c r="X64" s="13">
        <f t="shared" si="7"/>
        <v>0</v>
      </c>
      <c r="Y64" s="13">
        <f t="shared" si="7"/>
        <v>0</v>
      </c>
      <c r="Z64" s="14">
        <f t="shared" si="7"/>
        <v>99.9997747420515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99.9810606060606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382.10439724798084</v>
      </c>
      <c r="J65" s="13">
        <f t="shared" si="7"/>
        <v>0</v>
      </c>
      <c r="K65" s="13">
        <f t="shared" si="7"/>
        <v>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100</v>
      </c>
      <c r="U65" s="13">
        <f t="shared" si="7"/>
        <v>100</v>
      </c>
      <c r="V65" s="13">
        <f t="shared" si="7"/>
        <v>279.9675587996756</v>
      </c>
      <c r="W65" s="13">
        <f t="shared" si="7"/>
        <v>99.9810606060606</v>
      </c>
      <c r="X65" s="13">
        <f t="shared" si="7"/>
        <v>0</v>
      </c>
      <c r="Y65" s="13">
        <f t="shared" si="7"/>
        <v>0</v>
      </c>
      <c r="Z65" s="14">
        <f t="shared" si="7"/>
        <v>99.9810606060606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100.00217789006012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40.144138843947644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32.85788939780517</v>
      </c>
      <c r="R66" s="16">
        <f t="shared" si="7"/>
        <v>100</v>
      </c>
      <c r="S66" s="16">
        <f t="shared" si="7"/>
        <v>100</v>
      </c>
      <c r="T66" s="16">
        <f t="shared" si="7"/>
        <v>199.03984583120783</v>
      </c>
      <c r="U66" s="16">
        <f t="shared" si="7"/>
        <v>133.59997538688737</v>
      </c>
      <c r="V66" s="16">
        <f t="shared" si="7"/>
        <v>95.77353035256584</v>
      </c>
      <c r="W66" s="16">
        <f t="shared" si="7"/>
        <v>100.00217789006012</v>
      </c>
      <c r="X66" s="16">
        <f t="shared" si="7"/>
        <v>0</v>
      </c>
      <c r="Y66" s="16">
        <f t="shared" si="7"/>
        <v>0</v>
      </c>
      <c r="Z66" s="17">
        <f t="shared" si="7"/>
        <v>100.00217789006012</v>
      </c>
    </row>
    <row r="67" spans="1:26" ht="13.5" hidden="1">
      <c r="A67" s="41" t="s">
        <v>285</v>
      </c>
      <c r="B67" s="24">
        <v>23884284</v>
      </c>
      <c r="C67" s="24"/>
      <c r="D67" s="25">
        <v>44876788</v>
      </c>
      <c r="E67" s="26">
        <v>43474283</v>
      </c>
      <c r="F67" s="26">
        <v>2313428</v>
      </c>
      <c r="G67" s="26">
        <v>1649269</v>
      </c>
      <c r="H67" s="26">
        <v>2007607</v>
      </c>
      <c r="I67" s="26">
        <v>5970304</v>
      </c>
      <c r="J67" s="26">
        <v>3285500</v>
      </c>
      <c r="K67" s="26">
        <v>2051283</v>
      </c>
      <c r="L67" s="26">
        <v>2410160</v>
      </c>
      <c r="M67" s="26">
        <v>7746943</v>
      </c>
      <c r="N67" s="26">
        <v>2081007</v>
      </c>
      <c r="O67" s="26">
        <v>2648114</v>
      </c>
      <c r="P67" s="26">
        <v>1948301</v>
      </c>
      <c r="Q67" s="26">
        <v>6677422</v>
      </c>
      <c r="R67" s="26">
        <v>2112732</v>
      </c>
      <c r="S67" s="26">
        <v>2289429</v>
      </c>
      <c r="T67" s="26">
        <v>2104933</v>
      </c>
      <c r="U67" s="26">
        <v>6507094</v>
      </c>
      <c r="V67" s="26">
        <v>26901763</v>
      </c>
      <c r="W67" s="26">
        <v>43474283</v>
      </c>
      <c r="X67" s="26"/>
      <c r="Y67" s="25"/>
      <c r="Z67" s="27">
        <v>43474283</v>
      </c>
    </row>
    <row r="68" spans="1:26" ht="13.5" hidden="1">
      <c r="A68" s="37" t="s">
        <v>31</v>
      </c>
      <c r="B68" s="19">
        <v>7199305</v>
      </c>
      <c r="C68" s="19"/>
      <c r="D68" s="20">
        <v>12673801</v>
      </c>
      <c r="E68" s="21">
        <v>11441169</v>
      </c>
      <c r="F68" s="21">
        <v>82491</v>
      </c>
      <c r="G68" s="21">
        <v>739374</v>
      </c>
      <c r="H68" s="21">
        <v>673514</v>
      </c>
      <c r="I68" s="21">
        <v>1495379</v>
      </c>
      <c r="J68" s="21">
        <v>673514</v>
      </c>
      <c r="K68" s="21">
        <v>673514</v>
      </c>
      <c r="L68" s="21">
        <v>673514</v>
      </c>
      <c r="M68" s="21">
        <v>2020542</v>
      </c>
      <c r="N68" s="21">
        <v>673513</v>
      </c>
      <c r="O68" s="21">
        <v>673514</v>
      </c>
      <c r="P68" s="21">
        <v>673513</v>
      </c>
      <c r="Q68" s="21">
        <v>2020540</v>
      </c>
      <c r="R68" s="21">
        <v>673514</v>
      </c>
      <c r="S68" s="21">
        <v>673514</v>
      </c>
      <c r="T68" s="21">
        <v>673514</v>
      </c>
      <c r="U68" s="21">
        <v>2020542</v>
      </c>
      <c r="V68" s="21">
        <v>7557003</v>
      </c>
      <c r="W68" s="21">
        <v>11441169</v>
      </c>
      <c r="X68" s="21"/>
      <c r="Y68" s="20"/>
      <c r="Z68" s="23">
        <v>11441169</v>
      </c>
    </row>
    <row r="69" spans="1:26" ht="13.5" hidden="1">
      <c r="A69" s="38" t="s">
        <v>32</v>
      </c>
      <c r="B69" s="19">
        <v>16321377</v>
      </c>
      <c r="C69" s="19"/>
      <c r="D69" s="20">
        <v>32111155</v>
      </c>
      <c r="E69" s="21">
        <v>31941282</v>
      </c>
      <c r="F69" s="21">
        <v>2230937</v>
      </c>
      <c r="G69" s="21">
        <v>889547</v>
      </c>
      <c r="H69" s="21">
        <v>1320446</v>
      </c>
      <c r="I69" s="21">
        <v>4440930</v>
      </c>
      <c r="J69" s="21">
        <v>2591475</v>
      </c>
      <c r="K69" s="21">
        <v>1363141</v>
      </c>
      <c r="L69" s="21">
        <v>1714486</v>
      </c>
      <c r="M69" s="21">
        <v>5669102</v>
      </c>
      <c r="N69" s="21">
        <v>1385076</v>
      </c>
      <c r="O69" s="21">
        <v>1954262</v>
      </c>
      <c r="P69" s="21">
        <v>1187420</v>
      </c>
      <c r="Q69" s="21">
        <v>4526758</v>
      </c>
      <c r="R69" s="21">
        <v>1353265</v>
      </c>
      <c r="S69" s="21">
        <v>1530059</v>
      </c>
      <c r="T69" s="21">
        <v>1343204</v>
      </c>
      <c r="U69" s="21">
        <v>4226528</v>
      </c>
      <c r="V69" s="21">
        <v>18863318</v>
      </c>
      <c r="W69" s="21">
        <v>31941282</v>
      </c>
      <c r="X69" s="21"/>
      <c r="Y69" s="20"/>
      <c r="Z69" s="23">
        <v>31941282</v>
      </c>
    </row>
    <row r="70" spans="1:26" ht="13.5" hidden="1">
      <c r="A70" s="39" t="s">
        <v>103</v>
      </c>
      <c r="B70" s="19">
        <v>15192276</v>
      </c>
      <c r="C70" s="19"/>
      <c r="D70" s="20">
        <v>31190379</v>
      </c>
      <c r="E70" s="21">
        <v>31042851</v>
      </c>
      <c r="F70" s="21">
        <v>2143730</v>
      </c>
      <c r="G70" s="21">
        <v>794717</v>
      </c>
      <c r="H70" s="21">
        <v>1233239</v>
      </c>
      <c r="I70" s="21">
        <v>4171686</v>
      </c>
      <c r="J70" s="21">
        <v>2504062</v>
      </c>
      <c r="K70" s="21">
        <v>1275685</v>
      </c>
      <c r="L70" s="21">
        <v>1626637</v>
      </c>
      <c r="M70" s="21">
        <v>5406384</v>
      </c>
      <c r="N70" s="21">
        <v>1297737</v>
      </c>
      <c r="O70" s="21">
        <v>1865636</v>
      </c>
      <c r="P70" s="21">
        <v>1099839</v>
      </c>
      <c r="Q70" s="21">
        <v>4263212</v>
      </c>
      <c r="R70" s="21">
        <v>1267838</v>
      </c>
      <c r="S70" s="21">
        <v>1442353</v>
      </c>
      <c r="T70" s="21">
        <v>1255879</v>
      </c>
      <c r="U70" s="21">
        <v>3966070</v>
      </c>
      <c r="V70" s="21">
        <v>17807352</v>
      </c>
      <c r="W70" s="21">
        <v>31042851</v>
      </c>
      <c r="X70" s="21"/>
      <c r="Y70" s="20"/>
      <c r="Z70" s="23">
        <v>31042851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984743</v>
      </c>
      <c r="C73" s="19"/>
      <c r="D73" s="20">
        <v>920776</v>
      </c>
      <c r="E73" s="21">
        <v>887871</v>
      </c>
      <c r="F73" s="21">
        <v>87207</v>
      </c>
      <c r="G73" s="21">
        <v>81458</v>
      </c>
      <c r="H73" s="21">
        <v>87207</v>
      </c>
      <c r="I73" s="21">
        <v>255872</v>
      </c>
      <c r="J73" s="21">
        <v>87413</v>
      </c>
      <c r="K73" s="21">
        <v>87456</v>
      </c>
      <c r="L73" s="21">
        <v>87402</v>
      </c>
      <c r="M73" s="21">
        <v>262271</v>
      </c>
      <c r="N73" s="21">
        <v>86891</v>
      </c>
      <c r="O73" s="21">
        <v>86784</v>
      </c>
      <c r="P73" s="21">
        <v>86575</v>
      </c>
      <c r="Q73" s="21">
        <v>260250</v>
      </c>
      <c r="R73" s="21">
        <v>84532</v>
      </c>
      <c r="S73" s="21">
        <v>85917</v>
      </c>
      <c r="T73" s="21">
        <v>86163</v>
      </c>
      <c r="U73" s="21">
        <v>256612</v>
      </c>
      <c r="V73" s="21">
        <v>1035005</v>
      </c>
      <c r="W73" s="21">
        <v>887871</v>
      </c>
      <c r="X73" s="21"/>
      <c r="Y73" s="20"/>
      <c r="Z73" s="23">
        <v>887871</v>
      </c>
    </row>
    <row r="74" spans="1:26" ht="13.5" hidden="1">
      <c r="A74" s="39" t="s">
        <v>107</v>
      </c>
      <c r="B74" s="19">
        <v>144358</v>
      </c>
      <c r="C74" s="19"/>
      <c r="D74" s="20"/>
      <c r="E74" s="21">
        <v>10560</v>
      </c>
      <c r="F74" s="21"/>
      <c r="G74" s="21">
        <v>13372</v>
      </c>
      <c r="H74" s="21"/>
      <c r="I74" s="21">
        <v>13372</v>
      </c>
      <c r="J74" s="21"/>
      <c r="K74" s="21"/>
      <c r="L74" s="21">
        <v>447</v>
      </c>
      <c r="M74" s="21">
        <v>447</v>
      </c>
      <c r="N74" s="21">
        <v>448</v>
      </c>
      <c r="O74" s="21">
        <v>1842</v>
      </c>
      <c r="P74" s="21">
        <v>1006</v>
      </c>
      <c r="Q74" s="21">
        <v>3296</v>
      </c>
      <c r="R74" s="21">
        <v>895</v>
      </c>
      <c r="S74" s="21">
        <v>1789</v>
      </c>
      <c r="T74" s="21">
        <v>1162</v>
      </c>
      <c r="U74" s="21">
        <v>3846</v>
      </c>
      <c r="V74" s="21">
        <v>20961</v>
      </c>
      <c r="W74" s="21">
        <v>10560</v>
      </c>
      <c r="X74" s="21"/>
      <c r="Y74" s="20"/>
      <c r="Z74" s="23">
        <v>10560</v>
      </c>
    </row>
    <row r="75" spans="1:26" ht="13.5" hidden="1">
      <c r="A75" s="40" t="s">
        <v>110</v>
      </c>
      <c r="B75" s="28">
        <v>363602</v>
      </c>
      <c r="C75" s="28"/>
      <c r="D75" s="29">
        <v>91832</v>
      </c>
      <c r="E75" s="30">
        <v>91832</v>
      </c>
      <c r="F75" s="30"/>
      <c r="G75" s="30">
        <v>20348</v>
      </c>
      <c r="H75" s="30">
        <v>13647</v>
      </c>
      <c r="I75" s="30">
        <v>33995</v>
      </c>
      <c r="J75" s="30">
        <v>20511</v>
      </c>
      <c r="K75" s="30">
        <v>14628</v>
      </c>
      <c r="L75" s="30">
        <v>22160</v>
      </c>
      <c r="M75" s="30">
        <v>57299</v>
      </c>
      <c r="N75" s="30">
        <v>22418</v>
      </c>
      <c r="O75" s="30">
        <v>20338</v>
      </c>
      <c r="P75" s="30">
        <v>87368</v>
      </c>
      <c r="Q75" s="30">
        <v>130124</v>
      </c>
      <c r="R75" s="30">
        <v>85953</v>
      </c>
      <c r="S75" s="30">
        <v>85856</v>
      </c>
      <c r="T75" s="30">
        <v>88215</v>
      </c>
      <c r="U75" s="30">
        <v>260024</v>
      </c>
      <c r="V75" s="30">
        <v>481442</v>
      </c>
      <c r="W75" s="30">
        <v>91832</v>
      </c>
      <c r="X75" s="30"/>
      <c r="Y75" s="29"/>
      <c r="Z75" s="31">
        <v>91832</v>
      </c>
    </row>
    <row r="76" spans="1:26" ht="13.5" hidden="1">
      <c r="A76" s="42" t="s">
        <v>286</v>
      </c>
      <c r="B76" s="32">
        <v>22240625</v>
      </c>
      <c r="C76" s="32"/>
      <c r="D76" s="33">
        <v>37403916</v>
      </c>
      <c r="E76" s="34">
        <v>43474278</v>
      </c>
      <c r="F76" s="34">
        <v>3456839</v>
      </c>
      <c r="G76" s="34">
        <v>1615549</v>
      </c>
      <c r="H76" s="34">
        <v>2007607</v>
      </c>
      <c r="I76" s="34">
        <v>7079995</v>
      </c>
      <c r="J76" s="34">
        <v>2977984</v>
      </c>
      <c r="K76" s="34">
        <v>2051283</v>
      </c>
      <c r="L76" s="34">
        <v>2410160</v>
      </c>
      <c r="M76" s="34">
        <v>7439427</v>
      </c>
      <c r="N76" s="34">
        <v>2081007</v>
      </c>
      <c r="O76" s="34">
        <v>2648114</v>
      </c>
      <c r="P76" s="34">
        <v>2474380</v>
      </c>
      <c r="Q76" s="34">
        <v>7203501</v>
      </c>
      <c r="R76" s="34">
        <v>2112732</v>
      </c>
      <c r="S76" s="34">
        <v>2289429</v>
      </c>
      <c r="T76" s="34">
        <v>2192302</v>
      </c>
      <c r="U76" s="34">
        <v>6594463</v>
      </c>
      <c r="V76" s="34">
        <v>28317386</v>
      </c>
      <c r="W76" s="34">
        <v>43474278</v>
      </c>
      <c r="X76" s="34"/>
      <c r="Y76" s="33"/>
      <c r="Z76" s="35">
        <v>43474278</v>
      </c>
    </row>
    <row r="77" spans="1:26" ht="13.5" hidden="1">
      <c r="A77" s="37" t="s">
        <v>31</v>
      </c>
      <c r="B77" s="19">
        <v>5555646</v>
      </c>
      <c r="C77" s="19"/>
      <c r="D77" s="20">
        <v>8618316</v>
      </c>
      <c r="E77" s="21">
        <v>11441167</v>
      </c>
      <c r="F77" s="21">
        <v>2287154</v>
      </c>
      <c r="G77" s="21">
        <v>739374</v>
      </c>
      <c r="H77" s="21">
        <v>673514</v>
      </c>
      <c r="I77" s="21">
        <v>3700042</v>
      </c>
      <c r="J77" s="21">
        <v>673514</v>
      </c>
      <c r="K77" s="21">
        <v>673514</v>
      </c>
      <c r="L77" s="21">
        <v>673514</v>
      </c>
      <c r="M77" s="21">
        <v>2020542</v>
      </c>
      <c r="N77" s="21">
        <v>673513</v>
      </c>
      <c r="O77" s="21">
        <v>673514</v>
      </c>
      <c r="P77" s="21">
        <v>673513</v>
      </c>
      <c r="Q77" s="21">
        <v>2020540</v>
      </c>
      <c r="R77" s="21">
        <v>673514</v>
      </c>
      <c r="S77" s="21">
        <v>673514</v>
      </c>
      <c r="T77" s="21">
        <v>673514</v>
      </c>
      <c r="U77" s="21">
        <v>2020542</v>
      </c>
      <c r="V77" s="21">
        <v>9761666</v>
      </c>
      <c r="W77" s="21">
        <v>11441167</v>
      </c>
      <c r="X77" s="21"/>
      <c r="Y77" s="20"/>
      <c r="Z77" s="23">
        <v>11441167</v>
      </c>
    </row>
    <row r="78" spans="1:26" ht="13.5" hidden="1">
      <c r="A78" s="38" t="s">
        <v>32</v>
      </c>
      <c r="B78" s="19">
        <v>16321377</v>
      </c>
      <c r="C78" s="19"/>
      <c r="D78" s="20">
        <v>28785600</v>
      </c>
      <c r="E78" s="21">
        <v>31941277</v>
      </c>
      <c r="F78" s="21">
        <v>1169685</v>
      </c>
      <c r="G78" s="21">
        <v>876175</v>
      </c>
      <c r="H78" s="21">
        <v>1320446</v>
      </c>
      <c r="I78" s="21">
        <v>3366306</v>
      </c>
      <c r="J78" s="21">
        <v>2283959</v>
      </c>
      <c r="K78" s="21">
        <v>1363141</v>
      </c>
      <c r="L78" s="21">
        <v>1714486</v>
      </c>
      <c r="M78" s="21">
        <v>5361586</v>
      </c>
      <c r="N78" s="21">
        <v>1385076</v>
      </c>
      <c r="O78" s="21">
        <v>1954262</v>
      </c>
      <c r="P78" s="21">
        <v>1800867</v>
      </c>
      <c r="Q78" s="21">
        <v>5140205</v>
      </c>
      <c r="R78" s="21">
        <v>1353265</v>
      </c>
      <c r="S78" s="21">
        <v>1530059</v>
      </c>
      <c r="T78" s="21">
        <v>1343205</v>
      </c>
      <c r="U78" s="21">
        <v>4226529</v>
      </c>
      <c r="V78" s="21">
        <v>18094626</v>
      </c>
      <c r="W78" s="21">
        <v>31941277</v>
      </c>
      <c r="X78" s="21"/>
      <c r="Y78" s="20"/>
      <c r="Z78" s="23">
        <v>31941277</v>
      </c>
    </row>
    <row r="79" spans="1:26" ht="13.5" hidden="1">
      <c r="A79" s="39" t="s">
        <v>103</v>
      </c>
      <c r="B79" s="19">
        <v>15192276</v>
      </c>
      <c r="C79" s="19"/>
      <c r="D79" s="20">
        <v>27953100</v>
      </c>
      <c r="E79" s="21">
        <v>31042850</v>
      </c>
      <c r="F79" s="21">
        <v>1031383</v>
      </c>
      <c r="G79" s="21">
        <v>794717</v>
      </c>
      <c r="H79" s="21">
        <v>1233239</v>
      </c>
      <c r="I79" s="21">
        <v>3059339</v>
      </c>
      <c r="J79" s="21">
        <v>2196546</v>
      </c>
      <c r="K79" s="21">
        <v>1275685</v>
      </c>
      <c r="L79" s="21">
        <v>1626637</v>
      </c>
      <c r="M79" s="21">
        <v>5098868</v>
      </c>
      <c r="N79" s="21">
        <v>1297737</v>
      </c>
      <c r="O79" s="21">
        <v>1865636</v>
      </c>
      <c r="P79" s="21">
        <v>1713286</v>
      </c>
      <c r="Q79" s="21">
        <v>4876659</v>
      </c>
      <c r="R79" s="21">
        <v>1267838</v>
      </c>
      <c r="S79" s="21">
        <v>1442353</v>
      </c>
      <c r="T79" s="21">
        <v>1255879</v>
      </c>
      <c r="U79" s="21">
        <v>3966070</v>
      </c>
      <c r="V79" s="21">
        <v>17000936</v>
      </c>
      <c r="W79" s="21">
        <v>31042850</v>
      </c>
      <c r="X79" s="21"/>
      <c r="Y79" s="20"/>
      <c r="Z79" s="23">
        <v>31042850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87207</v>
      </c>
      <c r="G81" s="21"/>
      <c r="H81" s="21"/>
      <c r="I81" s="21">
        <v>87207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87207</v>
      </c>
      <c r="W81" s="21"/>
      <c r="X81" s="21"/>
      <c r="Y81" s="20"/>
      <c r="Z81" s="23"/>
    </row>
    <row r="82" spans="1:26" ht="13.5" hidden="1">
      <c r="A82" s="39" t="s">
        <v>106</v>
      </c>
      <c r="B82" s="19">
        <v>984743</v>
      </c>
      <c r="C82" s="19"/>
      <c r="D82" s="20">
        <v>832500</v>
      </c>
      <c r="E82" s="21">
        <v>887869</v>
      </c>
      <c r="F82" s="21"/>
      <c r="G82" s="21">
        <v>81458</v>
      </c>
      <c r="H82" s="21">
        <v>87207</v>
      </c>
      <c r="I82" s="21">
        <v>168665</v>
      </c>
      <c r="J82" s="21">
        <v>87413</v>
      </c>
      <c r="K82" s="21">
        <v>87456</v>
      </c>
      <c r="L82" s="21">
        <v>87402</v>
      </c>
      <c r="M82" s="21">
        <v>262271</v>
      </c>
      <c r="N82" s="21">
        <v>86891</v>
      </c>
      <c r="O82" s="21">
        <v>86784</v>
      </c>
      <c r="P82" s="21">
        <v>86575</v>
      </c>
      <c r="Q82" s="21">
        <v>260250</v>
      </c>
      <c r="R82" s="21">
        <v>84532</v>
      </c>
      <c r="S82" s="21">
        <v>85917</v>
      </c>
      <c r="T82" s="21">
        <v>86164</v>
      </c>
      <c r="U82" s="21">
        <v>256613</v>
      </c>
      <c r="V82" s="21">
        <v>947799</v>
      </c>
      <c r="W82" s="21">
        <v>887869</v>
      </c>
      <c r="X82" s="21"/>
      <c r="Y82" s="20"/>
      <c r="Z82" s="23">
        <v>887869</v>
      </c>
    </row>
    <row r="83" spans="1:26" ht="13.5" hidden="1">
      <c r="A83" s="39" t="s">
        <v>107</v>
      </c>
      <c r="B83" s="19">
        <v>144358</v>
      </c>
      <c r="C83" s="19"/>
      <c r="D83" s="20"/>
      <c r="E83" s="21">
        <v>10558</v>
      </c>
      <c r="F83" s="21">
        <v>51095</v>
      </c>
      <c r="G83" s="21"/>
      <c r="H83" s="21"/>
      <c r="I83" s="21">
        <v>51095</v>
      </c>
      <c r="J83" s="21"/>
      <c r="K83" s="21"/>
      <c r="L83" s="21">
        <v>447</v>
      </c>
      <c r="M83" s="21">
        <v>447</v>
      </c>
      <c r="N83" s="21">
        <v>448</v>
      </c>
      <c r="O83" s="21">
        <v>1842</v>
      </c>
      <c r="P83" s="21">
        <v>1006</v>
      </c>
      <c r="Q83" s="21">
        <v>3296</v>
      </c>
      <c r="R83" s="21">
        <v>895</v>
      </c>
      <c r="S83" s="21">
        <v>1789</v>
      </c>
      <c r="T83" s="21">
        <v>1162</v>
      </c>
      <c r="U83" s="21">
        <v>3846</v>
      </c>
      <c r="V83" s="21">
        <v>58684</v>
      </c>
      <c r="W83" s="21">
        <v>10558</v>
      </c>
      <c r="X83" s="21"/>
      <c r="Y83" s="20"/>
      <c r="Z83" s="23">
        <v>10558</v>
      </c>
    </row>
    <row r="84" spans="1:26" ht="13.5" hidden="1">
      <c r="A84" s="40" t="s">
        <v>110</v>
      </c>
      <c r="B84" s="28">
        <v>363602</v>
      </c>
      <c r="C84" s="28"/>
      <c r="D84" s="29"/>
      <c r="E84" s="30">
        <v>91834</v>
      </c>
      <c r="F84" s="30"/>
      <c r="G84" s="30"/>
      <c r="H84" s="30">
        <v>13647</v>
      </c>
      <c r="I84" s="30">
        <v>13647</v>
      </c>
      <c r="J84" s="30">
        <v>20511</v>
      </c>
      <c r="K84" s="30">
        <v>14628</v>
      </c>
      <c r="L84" s="30">
        <v>22160</v>
      </c>
      <c r="M84" s="30">
        <v>57299</v>
      </c>
      <c r="N84" s="30">
        <v>22418</v>
      </c>
      <c r="O84" s="30">
        <v>20338</v>
      </c>
      <c r="P84" s="30"/>
      <c r="Q84" s="30">
        <v>42756</v>
      </c>
      <c r="R84" s="30">
        <v>85953</v>
      </c>
      <c r="S84" s="30">
        <v>85856</v>
      </c>
      <c r="T84" s="30">
        <v>175583</v>
      </c>
      <c r="U84" s="30">
        <v>347392</v>
      </c>
      <c r="V84" s="30">
        <v>461094</v>
      </c>
      <c r="W84" s="30">
        <v>91834</v>
      </c>
      <c r="X84" s="30"/>
      <c r="Y84" s="29"/>
      <c r="Z84" s="31">
        <v>91834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4515268</v>
      </c>
      <c r="D5" s="357">
        <f t="shared" si="0"/>
        <v>0</v>
      </c>
      <c r="E5" s="356">
        <f t="shared" si="0"/>
        <v>0</v>
      </c>
      <c r="F5" s="358">
        <f t="shared" si="0"/>
        <v>14835597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3140685</v>
      </c>
      <c r="L5" s="356">
        <f t="shared" si="0"/>
        <v>1018708</v>
      </c>
      <c r="M5" s="356">
        <f t="shared" si="0"/>
        <v>2214346</v>
      </c>
      <c r="N5" s="358">
        <f t="shared" si="0"/>
        <v>6373739</v>
      </c>
      <c r="O5" s="358">
        <f t="shared" si="0"/>
        <v>2213686</v>
      </c>
      <c r="P5" s="356">
        <f t="shared" si="0"/>
        <v>57901</v>
      </c>
      <c r="Q5" s="356">
        <f t="shared" si="0"/>
        <v>56000</v>
      </c>
      <c r="R5" s="358">
        <f t="shared" si="0"/>
        <v>2327587</v>
      </c>
      <c r="S5" s="358">
        <f t="shared" si="0"/>
        <v>583989</v>
      </c>
      <c r="T5" s="356">
        <f t="shared" si="0"/>
        <v>973947</v>
      </c>
      <c r="U5" s="356">
        <f t="shared" si="0"/>
        <v>-3571925</v>
      </c>
      <c r="V5" s="358">
        <f t="shared" si="0"/>
        <v>-2013989</v>
      </c>
      <c r="W5" s="358">
        <f t="shared" si="0"/>
        <v>6687337</v>
      </c>
      <c r="X5" s="356">
        <f t="shared" si="0"/>
        <v>14835597</v>
      </c>
      <c r="Y5" s="358">
        <f t="shared" si="0"/>
        <v>-8148260</v>
      </c>
      <c r="Z5" s="359">
        <f>+IF(X5&lt;&gt;0,+(Y5/X5)*100,0)</f>
        <v>-54.923708159503114</v>
      </c>
      <c r="AA5" s="360">
        <f>+AA6+AA8+AA11+AA13+AA15</f>
        <v>14835597</v>
      </c>
    </row>
    <row r="6" spans="1:27" ht="13.5">
      <c r="A6" s="361" t="s">
        <v>204</v>
      </c>
      <c r="B6" s="142"/>
      <c r="C6" s="60">
        <f>+C7</f>
        <v>4335068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14514297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3140685</v>
      </c>
      <c r="L6" s="60">
        <f t="shared" si="1"/>
        <v>1018708</v>
      </c>
      <c r="M6" s="60">
        <f t="shared" si="1"/>
        <v>2213686</v>
      </c>
      <c r="N6" s="59">
        <f t="shared" si="1"/>
        <v>6373079</v>
      </c>
      <c r="O6" s="59">
        <f t="shared" si="1"/>
        <v>2213686</v>
      </c>
      <c r="P6" s="60">
        <f t="shared" si="1"/>
        <v>42033</v>
      </c>
      <c r="Q6" s="60">
        <f t="shared" si="1"/>
        <v>56000</v>
      </c>
      <c r="R6" s="59">
        <f t="shared" si="1"/>
        <v>2311719</v>
      </c>
      <c r="S6" s="59">
        <f t="shared" si="1"/>
        <v>583989</v>
      </c>
      <c r="T6" s="60">
        <f t="shared" si="1"/>
        <v>891947</v>
      </c>
      <c r="U6" s="60">
        <f t="shared" si="1"/>
        <v>-3571925</v>
      </c>
      <c r="V6" s="59">
        <f t="shared" si="1"/>
        <v>-2095989</v>
      </c>
      <c r="W6" s="59">
        <f t="shared" si="1"/>
        <v>6588809</v>
      </c>
      <c r="X6" s="60">
        <f t="shared" si="1"/>
        <v>14514297</v>
      </c>
      <c r="Y6" s="59">
        <f t="shared" si="1"/>
        <v>-7925488</v>
      </c>
      <c r="Z6" s="61">
        <f>+IF(X6&lt;&gt;0,+(Y6/X6)*100,0)</f>
        <v>-54.60469769910317</v>
      </c>
      <c r="AA6" s="62">
        <f t="shared" si="1"/>
        <v>14514297</v>
      </c>
    </row>
    <row r="7" spans="1:27" ht="13.5">
      <c r="A7" s="291" t="s">
        <v>228</v>
      </c>
      <c r="B7" s="142"/>
      <c r="C7" s="60">
        <v>4335068</v>
      </c>
      <c r="D7" s="340"/>
      <c r="E7" s="60"/>
      <c r="F7" s="59">
        <v>14514297</v>
      </c>
      <c r="G7" s="59"/>
      <c r="H7" s="60"/>
      <c r="I7" s="60"/>
      <c r="J7" s="59"/>
      <c r="K7" s="59">
        <v>3140685</v>
      </c>
      <c r="L7" s="60">
        <v>1018708</v>
      </c>
      <c r="M7" s="60">
        <v>2213686</v>
      </c>
      <c r="N7" s="59">
        <v>6373079</v>
      </c>
      <c r="O7" s="59">
        <v>2213686</v>
      </c>
      <c r="P7" s="60">
        <v>42033</v>
      </c>
      <c r="Q7" s="60">
        <v>56000</v>
      </c>
      <c r="R7" s="59">
        <v>2311719</v>
      </c>
      <c r="S7" s="59">
        <v>583989</v>
      </c>
      <c r="T7" s="60">
        <v>891947</v>
      </c>
      <c r="U7" s="60">
        <v>-3571925</v>
      </c>
      <c r="V7" s="59">
        <v>-2095989</v>
      </c>
      <c r="W7" s="59">
        <v>6588809</v>
      </c>
      <c r="X7" s="60">
        <v>14514297</v>
      </c>
      <c r="Y7" s="59">
        <v>-7925488</v>
      </c>
      <c r="Z7" s="61">
        <v>-54.6</v>
      </c>
      <c r="AA7" s="62">
        <v>14514297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171300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660</v>
      </c>
      <c r="N8" s="59">
        <f t="shared" si="2"/>
        <v>660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660</v>
      </c>
      <c r="X8" s="60">
        <f t="shared" si="2"/>
        <v>171300</v>
      </c>
      <c r="Y8" s="59">
        <f t="shared" si="2"/>
        <v>-170640</v>
      </c>
      <c r="Z8" s="61">
        <f>+IF(X8&lt;&gt;0,+(Y8/X8)*100,0)</f>
        <v>-99.61471103327496</v>
      </c>
      <c r="AA8" s="62">
        <f>SUM(AA9:AA10)</f>
        <v>171300</v>
      </c>
    </row>
    <row r="9" spans="1:27" ht="13.5">
      <c r="A9" s="291" t="s">
        <v>229</v>
      </c>
      <c r="B9" s="142"/>
      <c r="C9" s="60"/>
      <c r="D9" s="340"/>
      <c r="E9" s="60"/>
      <c r="F9" s="59">
        <v>116000</v>
      </c>
      <c r="G9" s="59"/>
      <c r="H9" s="60"/>
      <c r="I9" s="60"/>
      <c r="J9" s="59"/>
      <c r="K9" s="59"/>
      <c r="L9" s="60"/>
      <c r="M9" s="60">
        <v>660</v>
      </c>
      <c r="N9" s="59">
        <v>660</v>
      </c>
      <c r="O9" s="59"/>
      <c r="P9" s="60"/>
      <c r="Q9" s="60"/>
      <c r="R9" s="59"/>
      <c r="S9" s="59"/>
      <c r="T9" s="60"/>
      <c r="U9" s="60"/>
      <c r="V9" s="59"/>
      <c r="W9" s="59">
        <v>660</v>
      </c>
      <c r="X9" s="60">
        <v>116000</v>
      </c>
      <c r="Y9" s="59">
        <v>-115340</v>
      </c>
      <c r="Z9" s="61">
        <v>-99.43</v>
      </c>
      <c r="AA9" s="62">
        <v>116000</v>
      </c>
    </row>
    <row r="10" spans="1:27" ht="13.5">
      <c r="A10" s="291" t="s">
        <v>230</v>
      </c>
      <c r="B10" s="142"/>
      <c r="C10" s="60"/>
      <c r="D10" s="340"/>
      <c r="E10" s="60"/>
      <c r="F10" s="59">
        <v>55300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55300</v>
      </c>
      <c r="Y10" s="59">
        <v>-55300</v>
      </c>
      <c r="Z10" s="61">
        <v>-100</v>
      </c>
      <c r="AA10" s="62">
        <v>55300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180200</v>
      </c>
      <c r="D15" s="340">
        <f t="shared" si="5"/>
        <v>0</v>
      </c>
      <c r="E15" s="60">
        <f t="shared" si="5"/>
        <v>0</v>
      </c>
      <c r="F15" s="59">
        <f t="shared" si="5"/>
        <v>150000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15868</v>
      </c>
      <c r="Q15" s="60">
        <f t="shared" si="5"/>
        <v>0</v>
      </c>
      <c r="R15" s="59">
        <f t="shared" si="5"/>
        <v>15868</v>
      </c>
      <c r="S15" s="59">
        <f t="shared" si="5"/>
        <v>0</v>
      </c>
      <c r="T15" s="60">
        <f t="shared" si="5"/>
        <v>82000</v>
      </c>
      <c r="U15" s="60">
        <f t="shared" si="5"/>
        <v>0</v>
      </c>
      <c r="V15" s="59">
        <f t="shared" si="5"/>
        <v>82000</v>
      </c>
      <c r="W15" s="59">
        <f t="shared" si="5"/>
        <v>97868</v>
      </c>
      <c r="X15" s="60">
        <f t="shared" si="5"/>
        <v>150000</v>
      </c>
      <c r="Y15" s="59">
        <f t="shared" si="5"/>
        <v>-52132</v>
      </c>
      <c r="Z15" s="61">
        <f>+IF(X15&lt;&gt;0,+(Y15/X15)*100,0)</f>
        <v>-34.754666666666665</v>
      </c>
      <c r="AA15" s="62">
        <f>SUM(AA16:AA20)</f>
        <v>150000</v>
      </c>
    </row>
    <row r="16" spans="1:27" ht="13.5">
      <c r="A16" s="291" t="s">
        <v>233</v>
      </c>
      <c r="B16" s="300"/>
      <c r="C16" s="60">
        <v>180200</v>
      </c>
      <c r="D16" s="340"/>
      <c r="E16" s="60"/>
      <c r="F16" s="59">
        <v>150000</v>
      </c>
      <c r="G16" s="59"/>
      <c r="H16" s="60"/>
      <c r="I16" s="60"/>
      <c r="J16" s="59"/>
      <c r="K16" s="59"/>
      <c r="L16" s="60"/>
      <c r="M16" s="60"/>
      <c r="N16" s="59"/>
      <c r="O16" s="59"/>
      <c r="P16" s="60">
        <v>15868</v>
      </c>
      <c r="Q16" s="60"/>
      <c r="R16" s="59">
        <v>15868</v>
      </c>
      <c r="S16" s="59"/>
      <c r="T16" s="60">
        <v>82000</v>
      </c>
      <c r="U16" s="60"/>
      <c r="V16" s="59">
        <v>82000</v>
      </c>
      <c r="W16" s="59">
        <v>97868</v>
      </c>
      <c r="X16" s="60">
        <v>150000</v>
      </c>
      <c r="Y16" s="59">
        <v>-52132</v>
      </c>
      <c r="Z16" s="61">
        <v>-34.75</v>
      </c>
      <c r="AA16" s="62">
        <v>150000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1065655</v>
      </c>
      <c r="D40" s="344">
        <f t="shared" si="9"/>
        <v>0</v>
      </c>
      <c r="E40" s="343">
        <f t="shared" si="9"/>
        <v>0</v>
      </c>
      <c r="F40" s="345">
        <f t="shared" si="9"/>
        <v>1966324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39720</v>
      </c>
      <c r="L40" s="343">
        <f t="shared" si="9"/>
        <v>24742</v>
      </c>
      <c r="M40" s="343">
        <f t="shared" si="9"/>
        <v>910619</v>
      </c>
      <c r="N40" s="345">
        <f t="shared" si="9"/>
        <v>975081</v>
      </c>
      <c r="O40" s="345">
        <f t="shared" si="9"/>
        <v>911279</v>
      </c>
      <c r="P40" s="343">
        <f t="shared" si="9"/>
        <v>49833</v>
      </c>
      <c r="Q40" s="343">
        <f t="shared" si="9"/>
        <v>45186</v>
      </c>
      <c r="R40" s="345">
        <f t="shared" si="9"/>
        <v>1006298</v>
      </c>
      <c r="S40" s="345">
        <f t="shared" si="9"/>
        <v>61727</v>
      </c>
      <c r="T40" s="343">
        <f t="shared" si="9"/>
        <v>286217</v>
      </c>
      <c r="U40" s="343">
        <f t="shared" si="9"/>
        <v>253000</v>
      </c>
      <c r="V40" s="345">
        <f t="shared" si="9"/>
        <v>600944</v>
      </c>
      <c r="W40" s="345">
        <f t="shared" si="9"/>
        <v>2582323</v>
      </c>
      <c r="X40" s="343">
        <f t="shared" si="9"/>
        <v>1966324</v>
      </c>
      <c r="Y40" s="345">
        <f t="shared" si="9"/>
        <v>615999</v>
      </c>
      <c r="Z40" s="336">
        <f>+IF(X40&lt;&gt;0,+(Y40/X40)*100,0)</f>
        <v>31.32744145929155</v>
      </c>
      <c r="AA40" s="350">
        <f>SUM(AA41:AA49)</f>
        <v>1966324</v>
      </c>
    </row>
    <row r="41" spans="1:27" ht="13.5">
      <c r="A41" s="361" t="s">
        <v>247</v>
      </c>
      <c r="B41" s="142"/>
      <c r="C41" s="362">
        <v>50010</v>
      </c>
      <c r="D41" s="363"/>
      <c r="E41" s="362"/>
      <c r="F41" s="364"/>
      <c r="G41" s="364"/>
      <c r="H41" s="362"/>
      <c r="I41" s="362"/>
      <c r="J41" s="364"/>
      <c r="K41" s="364"/>
      <c r="L41" s="362">
        <v>20442</v>
      </c>
      <c r="M41" s="362"/>
      <c r="N41" s="364">
        <v>20442</v>
      </c>
      <c r="O41" s="364"/>
      <c r="P41" s="362">
        <v>32115</v>
      </c>
      <c r="Q41" s="362">
        <v>35319</v>
      </c>
      <c r="R41" s="364">
        <v>67434</v>
      </c>
      <c r="S41" s="364"/>
      <c r="T41" s="362">
        <v>63589</v>
      </c>
      <c r="U41" s="362">
        <v>139290</v>
      </c>
      <c r="V41" s="364">
        <v>202879</v>
      </c>
      <c r="W41" s="364">
        <v>290755</v>
      </c>
      <c r="X41" s="362"/>
      <c r="Y41" s="364">
        <v>290755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609327</v>
      </c>
      <c r="D43" s="369"/>
      <c r="E43" s="305"/>
      <c r="F43" s="370">
        <v>202588</v>
      </c>
      <c r="G43" s="370"/>
      <c r="H43" s="305"/>
      <c r="I43" s="305"/>
      <c r="J43" s="370"/>
      <c r="K43" s="370">
        <v>24622</v>
      </c>
      <c r="L43" s="305"/>
      <c r="M43" s="305">
        <v>57179</v>
      </c>
      <c r="N43" s="370">
        <v>81801</v>
      </c>
      <c r="O43" s="370">
        <v>57839</v>
      </c>
      <c r="P43" s="305"/>
      <c r="Q43" s="305">
        <v>2615</v>
      </c>
      <c r="R43" s="370">
        <v>60454</v>
      </c>
      <c r="S43" s="370">
        <v>49507</v>
      </c>
      <c r="T43" s="305"/>
      <c r="U43" s="305">
        <v>1126</v>
      </c>
      <c r="V43" s="370">
        <v>50633</v>
      </c>
      <c r="W43" s="370">
        <v>192888</v>
      </c>
      <c r="X43" s="305">
        <v>202588</v>
      </c>
      <c r="Y43" s="370">
        <v>-9700</v>
      </c>
      <c r="Z43" s="371">
        <v>-4.79</v>
      </c>
      <c r="AA43" s="303">
        <v>202588</v>
      </c>
    </row>
    <row r="44" spans="1:27" ht="13.5">
      <c r="A44" s="361" t="s">
        <v>250</v>
      </c>
      <c r="B44" s="136"/>
      <c r="C44" s="60">
        <v>5315</v>
      </c>
      <c r="D44" s="368"/>
      <c r="E44" s="54"/>
      <c r="F44" s="53">
        <v>580736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580736</v>
      </c>
      <c r="Y44" s="53">
        <v>-580736</v>
      </c>
      <c r="Z44" s="94">
        <v>-100</v>
      </c>
      <c r="AA44" s="95">
        <v>580736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1183000</v>
      </c>
      <c r="G47" s="53"/>
      <c r="H47" s="54"/>
      <c r="I47" s="54"/>
      <c r="J47" s="53"/>
      <c r="K47" s="53"/>
      <c r="L47" s="54"/>
      <c r="M47" s="54"/>
      <c r="N47" s="53"/>
      <c r="O47" s="53">
        <v>853440</v>
      </c>
      <c r="P47" s="54">
        <v>17718</v>
      </c>
      <c r="Q47" s="54">
        <v>7252</v>
      </c>
      <c r="R47" s="53">
        <v>878410</v>
      </c>
      <c r="S47" s="53">
        <v>12220</v>
      </c>
      <c r="T47" s="54">
        <v>222628</v>
      </c>
      <c r="U47" s="54">
        <v>112584</v>
      </c>
      <c r="V47" s="53">
        <v>347432</v>
      </c>
      <c r="W47" s="53">
        <v>1225842</v>
      </c>
      <c r="X47" s="54">
        <v>1183000</v>
      </c>
      <c r="Y47" s="53">
        <v>42842</v>
      </c>
      <c r="Z47" s="94">
        <v>3.62</v>
      </c>
      <c r="AA47" s="95">
        <v>1183000</v>
      </c>
    </row>
    <row r="48" spans="1:27" ht="13.5">
      <c r="A48" s="361" t="s">
        <v>254</v>
      </c>
      <c r="B48" s="136"/>
      <c r="C48" s="60">
        <v>401003</v>
      </c>
      <c r="D48" s="368"/>
      <c r="E48" s="54"/>
      <c r="F48" s="53"/>
      <c r="G48" s="53"/>
      <c r="H48" s="54"/>
      <c r="I48" s="54"/>
      <c r="J48" s="53"/>
      <c r="K48" s="53">
        <v>15098</v>
      </c>
      <c r="L48" s="54">
        <v>4300</v>
      </c>
      <c r="M48" s="54">
        <v>853440</v>
      </c>
      <c r="N48" s="53">
        <v>872838</v>
      </c>
      <c r="O48" s="53"/>
      <c r="P48" s="54"/>
      <c r="Q48" s="54"/>
      <c r="R48" s="53"/>
      <c r="S48" s="53"/>
      <c r="T48" s="54"/>
      <c r="U48" s="54"/>
      <c r="V48" s="53"/>
      <c r="W48" s="53">
        <v>872838</v>
      </c>
      <c r="X48" s="54"/>
      <c r="Y48" s="53">
        <v>872838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5580923</v>
      </c>
      <c r="D60" s="346">
        <f t="shared" si="14"/>
        <v>0</v>
      </c>
      <c r="E60" s="219">
        <f t="shared" si="14"/>
        <v>0</v>
      </c>
      <c r="F60" s="264">
        <f t="shared" si="14"/>
        <v>16801921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3180405</v>
      </c>
      <c r="L60" s="219">
        <f t="shared" si="14"/>
        <v>1043450</v>
      </c>
      <c r="M60" s="219">
        <f t="shared" si="14"/>
        <v>3124965</v>
      </c>
      <c r="N60" s="264">
        <f t="shared" si="14"/>
        <v>7348820</v>
      </c>
      <c r="O60" s="264">
        <f t="shared" si="14"/>
        <v>3124965</v>
      </c>
      <c r="P60" s="219">
        <f t="shared" si="14"/>
        <v>107734</v>
      </c>
      <c r="Q60" s="219">
        <f t="shared" si="14"/>
        <v>101186</v>
      </c>
      <c r="R60" s="264">
        <f t="shared" si="14"/>
        <v>3333885</v>
      </c>
      <c r="S60" s="264">
        <f t="shared" si="14"/>
        <v>645716</v>
      </c>
      <c r="T60" s="219">
        <f t="shared" si="14"/>
        <v>1260164</v>
      </c>
      <c r="U60" s="219">
        <f t="shared" si="14"/>
        <v>-3318925</v>
      </c>
      <c r="V60" s="264">
        <f t="shared" si="14"/>
        <v>-1413045</v>
      </c>
      <c r="W60" s="264">
        <f t="shared" si="14"/>
        <v>9269660</v>
      </c>
      <c r="X60" s="219">
        <f t="shared" si="14"/>
        <v>16801921</v>
      </c>
      <c r="Y60" s="264">
        <f t="shared" si="14"/>
        <v>-7532261</v>
      </c>
      <c r="Z60" s="337">
        <f>+IF(X60&lt;&gt;0,+(Y60/X60)*100,0)</f>
        <v>-44.829760835085466</v>
      </c>
      <c r="AA60" s="232">
        <f>+AA57+AA54+AA51+AA40+AA37+AA34+AA22+AA5</f>
        <v>16801921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122053653</v>
      </c>
      <c r="D5" s="153">
        <f>SUM(D6:D8)</f>
        <v>0</v>
      </c>
      <c r="E5" s="154">
        <f t="shared" si="0"/>
        <v>96806412</v>
      </c>
      <c r="F5" s="100">
        <f t="shared" si="0"/>
        <v>132786465</v>
      </c>
      <c r="G5" s="100">
        <f t="shared" si="0"/>
        <v>57632398</v>
      </c>
      <c r="H5" s="100">
        <f t="shared" si="0"/>
        <v>11745438</v>
      </c>
      <c r="I5" s="100">
        <f t="shared" si="0"/>
        <v>10505005</v>
      </c>
      <c r="J5" s="100">
        <f t="shared" si="0"/>
        <v>79882841</v>
      </c>
      <c r="K5" s="100">
        <f t="shared" si="0"/>
        <v>5874439</v>
      </c>
      <c r="L5" s="100">
        <f t="shared" si="0"/>
        <v>42188499</v>
      </c>
      <c r="M5" s="100">
        <f t="shared" si="0"/>
        <v>1235081</v>
      </c>
      <c r="N5" s="100">
        <f t="shared" si="0"/>
        <v>49298019</v>
      </c>
      <c r="O5" s="100">
        <f t="shared" si="0"/>
        <v>1566157</v>
      </c>
      <c r="P5" s="100">
        <f t="shared" si="0"/>
        <v>636184</v>
      </c>
      <c r="Q5" s="100">
        <f t="shared" si="0"/>
        <v>32690472</v>
      </c>
      <c r="R5" s="100">
        <f t="shared" si="0"/>
        <v>34892813</v>
      </c>
      <c r="S5" s="100">
        <f t="shared" si="0"/>
        <v>2747488</v>
      </c>
      <c r="T5" s="100">
        <f t="shared" si="0"/>
        <v>3470338</v>
      </c>
      <c r="U5" s="100">
        <f t="shared" si="0"/>
        <v>1473463</v>
      </c>
      <c r="V5" s="100">
        <f t="shared" si="0"/>
        <v>7691289</v>
      </c>
      <c r="W5" s="100">
        <f t="shared" si="0"/>
        <v>171764962</v>
      </c>
      <c r="X5" s="100">
        <f t="shared" si="0"/>
        <v>132786465</v>
      </c>
      <c r="Y5" s="100">
        <f t="shared" si="0"/>
        <v>38978497</v>
      </c>
      <c r="Z5" s="137">
        <f>+IF(X5&lt;&gt;0,+(Y5/X5)*100,0)</f>
        <v>29.3542696539139</v>
      </c>
      <c r="AA5" s="153">
        <f>SUM(AA6:AA8)</f>
        <v>132786465</v>
      </c>
    </row>
    <row r="6" spans="1:27" ht="13.5">
      <c r="A6" s="138" t="s">
        <v>75</v>
      </c>
      <c r="B6" s="136"/>
      <c r="C6" s="155">
        <v>200000</v>
      </c>
      <c r="D6" s="155"/>
      <c r="E6" s="156">
        <v>48719780</v>
      </c>
      <c r="F6" s="60">
        <v>53909449</v>
      </c>
      <c r="G6" s="60">
        <v>3139568</v>
      </c>
      <c r="H6" s="60">
        <v>7449220</v>
      </c>
      <c r="I6" s="60">
        <v>7335610</v>
      </c>
      <c r="J6" s="60">
        <v>17924398</v>
      </c>
      <c r="K6" s="60">
        <v>3271537</v>
      </c>
      <c r="L6" s="60">
        <v>280500</v>
      </c>
      <c r="M6" s="60"/>
      <c r="N6" s="60">
        <v>3552037</v>
      </c>
      <c r="O6" s="60"/>
      <c r="P6" s="60"/>
      <c r="Q6" s="60"/>
      <c r="R6" s="60"/>
      <c r="S6" s="60"/>
      <c r="T6" s="60"/>
      <c r="U6" s="60"/>
      <c r="V6" s="60"/>
      <c r="W6" s="60">
        <v>21476435</v>
      </c>
      <c r="X6" s="60">
        <v>53909449</v>
      </c>
      <c r="Y6" s="60">
        <v>-32433014</v>
      </c>
      <c r="Z6" s="140">
        <v>-60.16</v>
      </c>
      <c r="AA6" s="155">
        <v>53909449</v>
      </c>
    </row>
    <row r="7" spans="1:27" ht="13.5">
      <c r="A7" s="138" t="s">
        <v>76</v>
      </c>
      <c r="B7" s="136"/>
      <c r="C7" s="157">
        <v>121619879</v>
      </c>
      <c r="D7" s="157"/>
      <c r="E7" s="158">
        <v>20207850</v>
      </c>
      <c r="F7" s="159">
        <v>50606287</v>
      </c>
      <c r="G7" s="159">
        <v>53038043</v>
      </c>
      <c r="H7" s="159">
        <v>2103123</v>
      </c>
      <c r="I7" s="159">
        <v>2340761</v>
      </c>
      <c r="J7" s="159">
        <v>57481927</v>
      </c>
      <c r="K7" s="159">
        <v>1490738</v>
      </c>
      <c r="L7" s="159">
        <v>41889320</v>
      </c>
      <c r="M7" s="159">
        <v>1235081</v>
      </c>
      <c r="N7" s="159">
        <v>44615139</v>
      </c>
      <c r="O7" s="159">
        <v>1558086</v>
      </c>
      <c r="P7" s="159">
        <v>630747</v>
      </c>
      <c r="Q7" s="159">
        <v>32690472</v>
      </c>
      <c r="R7" s="159">
        <v>34879305</v>
      </c>
      <c r="S7" s="159">
        <v>2747488</v>
      </c>
      <c r="T7" s="159">
        <v>3357938</v>
      </c>
      <c r="U7" s="159">
        <v>1445766</v>
      </c>
      <c r="V7" s="159">
        <v>7551192</v>
      </c>
      <c r="W7" s="159">
        <v>144527563</v>
      </c>
      <c r="X7" s="159">
        <v>50606287</v>
      </c>
      <c r="Y7" s="159">
        <v>93921276</v>
      </c>
      <c r="Z7" s="141">
        <v>185.59</v>
      </c>
      <c r="AA7" s="157">
        <v>50606287</v>
      </c>
    </row>
    <row r="8" spans="1:27" ht="13.5">
      <c r="A8" s="138" t="s">
        <v>77</v>
      </c>
      <c r="B8" s="136"/>
      <c r="C8" s="155">
        <v>233774</v>
      </c>
      <c r="D8" s="155"/>
      <c r="E8" s="156">
        <v>27878782</v>
      </c>
      <c r="F8" s="60">
        <v>28270729</v>
      </c>
      <c r="G8" s="60">
        <v>1454787</v>
      </c>
      <c r="H8" s="60">
        <v>2193095</v>
      </c>
      <c r="I8" s="60">
        <v>828634</v>
      </c>
      <c r="J8" s="60">
        <v>4476516</v>
      </c>
      <c r="K8" s="60">
        <v>1112164</v>
      </c>
      <c r="L8" s="60">
        <v>18679</v>
      </c>
      <c r="M8" s="60"/>
      <c r="N8" s="60">
        <v>1130843</v>
      </c>
      <c r="O8" s="60">
        <v>8071</v>
      </c>
      <c r="P8" s="60">
        <v>5437</v>
      </c>
      <c r="Q8" s="60"/>
      <c r="R8" s="60">
        <v>13508</v>
      </c>
      <c r="S8" s="60"/>
      <c r="T8" s="60">
        <v>112400</v>
      </c>
      <c r="U8" s="60">
        <v>27697</v>
      </c>
      <c r="V8" s="60">
        <v>140097</v>
      </c>
      <c r="W8" s="60">
        <v>5760964</v>
      </c>
      <c r="X8" s="60">
        <v>28270729</v>
      </c>
      <c r="Y8" s="60">
        <v>-22509765</v>
      </c>
      <c r="Z8" s="140">
        <v>-79.62</v>
      </c>
      <c r="AA8" s="155">
        <v>28270729</v>
      </c>
    </row>
    <row r="9" spans="1:27" ht="13.5">
      <c r="A9" s="135" t="s">
        <v>78</v>
      </c>
      <c r="B9" s="136"/>
      <c r="C9" s="153">
        <f aca="true" t="shared" si="1" ref="C9:Y9">SUM(C10:C14)</f>
        <v>256822</v>
      </c>
      <c r="D9" s="153">
        <f>SUM(D10:D14)</f>
        <v>0</v>
      </c>
      <c r="E9" s="154">
        <f t="shared" si="1"/>
        <v>17930615</v>
      </c>
      <c r="F9" s="100">
        <f t="shared" si="1"/>
        <v>12956536</v>
      </c>
      <c r="G9" s="100">
        <f t="shared" si="1"/>
        <v>693411</v>
      </c>
      <c r="H9" s="100">
        <f t="shared" si="1"/>
        <v>918525</v>
      </c>
      <c r="I9" s="100">
        <f t="shared" si="1"/>
        <v>1010926</v>
      </c>
      <c r="J9" s="100">
        <f t="shared" si="1"/>
        <v>2622862</v>
      </c>
      <c r="K9" s="100">
        <f t="shared" si="1"/>
        <v>964529</v>
      </c>
      <c r="L9" s="100">
        <f t="shared" si="1"/>
        <v>16658</v>
      </c>
      <c r="M9" s="100">
        <f t="shared" si="1"/>
        <v>55164</v>
      </c>
      <c r="N9" s="100">
        <f t="shared" si="1"/>
        <v>1036351</v>
      </c>
      <c r="O9" s="100">
        <f t="shared" si="1"/>
        <v>1843</v>
      </c>
      <c r="P9" s="100">
        <f t="shared" si="1"/>
        <v>25335</v>
      </c>
      <c r="Q9" s="100">
        <f t="shared" si="1"/>
        <v>1756</v>
      </c>
      <c r="R9" s="100">
        <f t="shared" si="1"/>
        <v>28934</v>
      </c>
      <c r="S9" s="100">
        <f t="shared" si="1"/>
        <v>32920</v>
      </c>
      <c r="T9" s="100">
        <f t="shared" si="1"/>
        <v>32158</v>
      </c>
      <c r="U9" s="100">
        <f t="shared" si="1"/>
        <v>163219</v>
      </c>
      <c r="V9" s="100">
        <f t="shared" si="1"/>
        <v>228297</v>
      </c>
      <c r="W9" s="100">
        <f t="shared" si="1"/>
        <v>3916444</v>
      </c>
      <c r="X9" s="100">
        <f t="shared" si="1"/>
        <v>12956536</v>
      </c>
      <c r="Y9" s="100">
        <f t="shared" si="1"/>
        <v>-9040092</v>
      </c>
      <c r="Z9" s="137">
        <f>+IF(X9&lt;&gt;0,+(Y9/X9)*100,0)</f>
        <v>-69.77244535113397</v>
      </c>
      <c r="AA9" s="153">
        <f>SUM(AA10:AA14)</f>
        <v>12956536</v>
      </c>
    </row>
    <row r="10" spans="1:27" ht="13.5">
      <c r="A10" s="138" t="s">
        <v>79</v>
      </c>
      <c r="B10" s="136"/>
      <c r="C10" s="155">
        <v>98094</v>
      </c>
      <c r="D10" s="155"/>
      <c r="E10" s="156">
        <v>17930615</v>
      </c>
      <c r="F10" s="60">
        <v>12656536</v>
      </c>
      <c r="G10" s="60">
        <v>693411</v>
      </c>
      <c r="H10" s="60">
        <v>918525</v>
      </c>
      <c r="I10" s="60">
        <v>1010926</v>
      </c>
      <c r="J10" s="60">
        <v>2622862</v>
      </c>
      <c r="K10" s="60">
        <v>964529</v>
      </c>
      <c r="L10" s="60">
        <v>16658</v>
      </c>
      <c r="M10" s="60">
        <v>7464</v>
      </c>
      <c r="N10" s="60">
        <v>988651</v>
      </c>
      <c r="O10" s="60">
        <v>642</v>
      </c>
      <c r="P10" s="60">
        <v>2035</v>
      </c>
      <c r="Q10" s="60">
        <v>1006</v>
      </c>
      <c r="R10" s="60">
        <v>3683</v>
      </c>
      <c r="S10" s="60">
        <v>18970</v>
      </c>
      <c r="T10" s="60">
        <v>31408</v>
      </c>
      <c r="U10" s="60">
        <v>136094</v>
      </c>
      <c r="V10" s="60">
        <v>186472</v>
      </c>
      <c r="W10" s="60">
        <v>3801668</v>
      </c>
      <c r="X10" s="60">
        <v>12656536</v>
      </c>
      <c r="Y10" s="60">
        <v>-8854868</v>
      </c>
      <c r="Z10" s="140">
        <v>-69.96</v>
      </c>
      <c r="AA10" s="155">
        <v>12656536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158728</v>
      </c>
      <c r="D12" s="155"/>
      <c r="E12" s="156"/>
      <c r="F12" s="60">
        <v>300000</v>
      </c>
      <c r="G12" s="60"/>
      <c r="H12" s="60"/>
      <c r="I12" s="60"/>
      <c r="J12" s="60"/>
      <c r="K12" s="60"/>
      <c r="L12" s="60"/>
      <c r="M12" s="60">
        <v>47700</v>
      </c>
      <c r="N12" s="60">
        <v>47700</v>
      </c>
      <c r="O12" s="60">
        <v>1200</v>
      </c>
      <c r="P12" s="60">
        <v>23300</v>
      </c>
      <c r="Q12" s="60">
        <v>750</v>
      </c>
      <c r="R12" s="60">
        <v>25250</v>
      </c>
      <c r="S12" s="60">
        <v>13950</v>
      </c>
      <c r="T12" s="60">
        <v>750</v>
      </c>
      <c r="U12" s="60">
        <v>21600</v>
      </c>
      <c r="V12" s="60">
        <v>36300</v>
      </c>
      <c r="W12" s="60">
        <v>109250</v>
      </c>
      <c r="X12" s="60">
        <v>300000</v>
      </c>
      <c r="Y12" s="60">
        <v>-190750</v>
      </c>
      <c r="Z12" s="140">
        <v>-63.58</v>
      </c>
      <c r="AA12" s="155">
        <v>300000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>
        <v>1</v>
      </c>
      <c r="P13" s="60"/>
      <c r="Q13" s="60"/>
      <c r="R13" s="60">
        <v>1</v>
      </c>
      <c r="S13" s="60"/>
      <c r="T13" s="60"/>
      <c r="U13" s="60">
        <v>5525</v>
      </c>
      <c r="V13" s="60">
        <v>5525</v>
      </c>
      <c r="W13" s="60">
        <v>5526</v>
      </c>
      <c r="X13" s="60"/>
      <c r="Y13" s="60">
        <v>5526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30116483</v>
      </c>
      <c r="D15" s="153">
        <f>SUM(D16:D18)</f>
        <v>0</v>
      </c>
      <c r="E15" s="154">
        <f t="shared" si="2"/>
        <v>29725183</v>
      </c>
      <c r="F15" s="100">
        <f t="shared" si="2"/>
        <v>91122301</v>
      </c>
      <c r="G15" s="100">
        <f t="shared" si="2"/>
        <v>921032</v>
      </c>
      <c r="H15" s="100">
        <f t="shared" si="2"/>
        <v>3244673</v>
      </c>
      <c r="I15" s="100">
        <f t="shared" si="2"/>
        <v>2007446</v>
      </c>
      <c r="J15" s="100">
        <f t="shared" si="2"/>
        <v>6173151</v>
      </c>
      <c r="K15" s="100">
        <f t="shared" si="2"/>
        <v>4100465</v>
      </c>
      <c r="L15" s="100">
        <f t="shared" si="2"/>
        <v>151806</v>
      </c>
      <c r="M15" s="100">
        <f t="shared" si="2"/>
        <v>3092086</v>
      </c>
      <c r="N15" s="100">
        <f t="shared" si="2"/>
        <v>7344357</v>
      </c>
      <c r="O15" s="100">
        <f t="shared" si="2"/>
        <v>7083360</v>
      </c>
      <c r="P15" s="100">
        <f t="shared" si="2"/>
        <v>1544680</v>
      </c>
      <c r="Q15" s="100">
        <f t="shared" si="2"/>
        <v>4586458</v>
      </c>
      <c r="R15" s="100">
        <f t="shared" si="2"/>
        <v>13214498</v>
      </c>
      <c r="S15" s="100">
        <f t="shared" si="2"/>
        <v>1613449</v>
      </c>
      <c r="T15" s="100">
        <f t="shared" si="2"/>
        <v>2809751</v>
      </c>
      <c r="U15" s="100">
        <f t="shared" si="2"/>
        <v>16690108</v>
      </c>
      <c r="V15" s="100">
        <f t="shared" si="2"/>
        <v>21113308</v>
      </c>
      <c r="W15" s="100">
        <f t="shared" si="2"/>
        <v>47845314</v>
      </c>
      <c r="X15" s="100">
        <f t="shared" si="2"/>
        <v>91122301</v>
      </c>
      <c r="Y15" s="100">
        <f t="shared" si="2"/>
        <v>-43276987</v>
      </c>
      <c r="Z15" s="137">
        <f>+IF(X15&lt;&gt;0,+(Y15/X15)*100,0)</f>
        <v>-47.49329914309342</v>
      </c>
      <c r="AA15" s="153">
        <f>SUM(AA16:AA18)</f>
        <v>91122301</v>
      </c>
    </row>
    <row r="16" spans="1:27" ht="13.5">
      <c r="A16" s="138" t="s">
        <v>85</v>
      </c>
      <c r="B16" s="136"/>
      <c r="C16" s="155">
        <v>711383</v>
      </c>
      <c r="D16" s="155"/>
      <c r="E16" s="156">
        <v>29725183</v>
      </c>
      <c r="F16" s="60">
        <v>7094663</v>
      </c>
      <c r="G16" s="60">
        <v>181532</v>
      </c>
      <c r="H16" s="60">
        <v>3244673</v>
      </c>
      <c r="I16" s="60">
        <v>300058</v>
      </c>
      <c r="J16" s="60">
        <v>3726263</v>
      </c>
      <c r="K16" s="60">
        <v>307838</v>
      </c>
      <c r="L16" s="60">
        <v>1096</v>
      </c>
      <c r="M16" s="60">
        <v>1056</v>
      </c>
      <c r="N16" s="60">
        <v>309990</v>
      </c>
      <c r="O16" s="60">
        <v>24828</v>
      </c>
      <c r="P16" s="60">
        <v>1309</v>
      </c>
      <c r="Q16" s="60">
        <v>30817</v>
      </c>
      <c r="R16" s="60">
        <v>56954</v>
      </c>
      <c r="S16" s="60">
        <v>8621</v>
      </c>
      <c r="T16" s="60">
        <v>9350</v>
      </c>
      <c r="U16" s="60">
        <v>491899</v>
      </c>
      <c r="V16" s="60">
        <v>509870</v>
      </c>
      <c r="W16" s="60">
        <v>4603077</v>
      </c>
      <c r="X16" s="60">
        <v>7094663</v>
      </c>
      <c r="Y16" s="60">
        <v>-2491586</v>
      </c>
      <c r="Z16" s="140">
        <v>-35.12</v>
      </c>
      <c r="AA16" s="155">
        <v>7094663</v>
      </c>
    </row>
    <row r="17" spans="1:27" ht="13.5">
      <c r="A17" s="138" t="s">
        <v>86</v>
      </c>
      <c r="B17" s="136"/>
      <c r="C17" s="155">
        <v>29405100</v>
      </c>
      <c r="D17" s="155"/>
      <c r="E17" s="156"/>
      <c r="F17" s="60">
        <v>84027638</v>
      </c>
      <c r="G17" s="60">
        <v>739500</v>
      </c>
      <c r="H17" s="60"/>
      <c r="I17" s="60">
        <v>1707388</v>
      </c>
      <c r="J17" s="60">
        <v>2446888</v>
      </c>
      <c r="K17" s="60">
        <v>3792627</v>
      </c>
      <c r="L17" s="60">
        <v>150710</v>
      </c>
      <c r="M17" s="60">
        <v>3091030</v>
      </c>
      <c r="N17" s="60">
        <v>7034367</v>
      </c>
      <c r="O17" s="60">
        <v>7058532</v>
      </c>
      <c r="P17" s="60">
        <v>1543371</v>
      </c>
      <c r="Q17" s="60">
        <v>4555641</v>
      </c>
      <c r="R17" s="60">
        <v>13157544</v>
      </c>
      <c r="S17" s="60">
        <v>1604828</v>
      </c>
      <c r="T17" s="60">
        <v>2800401</v>
      </c>
      <c r="U17" s="60">
        <v>16198209</v>
      </c>
      <c r="V17" s="60">
        <v>20603438</v>
      </c>
      <c r="W17" s="60">
        <v>43242237</v>
      </c>
      <c r="X17" s="60">
        <v>84027638</v>
      </c>
      <c r="Y17" s="60">
        <v>-40785401</v>
      </c>
      <c r="Z17" s="140">
        <v>-48.54</v>
      </c>
      <c r="AA17" s="155">
        <v>84027638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48695011</v>
      </c>
      <c r="D19" s="153">
        <f>SUM(D20:D23)</f>
        <v>0</v>
      </c>
      <c r="E19" s="154">
        <f t="shared" si="3"/>
        <v>42098808</v>
      </c>
      <c r="F19" s="100">
        <f t="shared" si="3"/>
        <v>60596200</v>
      </c>
      <c r="G19" s="100">
        <f t="shared" si="3"/>
        <v>3583981</v>
      </c>
      <c r="H19" s="100">
        <f t="shared" si="3"/>
        <v>2942043</v>
      </c>
      <c r="I19" s="100">
        <f t="shared" si="3"/>
        <v>1811056</v>
      </c>
      <c r="J19" s="100">
        <f t="shared" si="3"/>
        <v>8337080</v>
      </c>
      <c r="K19" s="100">
        <f t="shared" si="3"/>
        <v>3073837</v>
      </c>
      <c r="L19" s="100">
        <f t="shared" si="3"/>
        <v>1365597</v>
      </c>
      <c r="M19" s="100">
        <f t="shared" si="3"/>
        <v>3083609</v>
      </c>
      <c r="N19" s="100">
        <f t="shared" si="3"/>
        <v>7523043</v>
      </c>
      <c r="O19" s="100">
        <f t="shared" si="3"/>
        <v>9557677</v>
      </c>
      <c r="P19" s="100">
        <f t="shared" si="3"/>
        <v>5057395</v>
      </c>
      <c r="Q19" s="100">
        <f t="shared" si="3"/>
        <v>5164800</v>
      </c>
      <c r="R19" s="100">
        <f t="shared" si="3"/>
        <v>19779872</v>
      </c>
      <c r="S19" s="100">
        <f t="shared" si="3"/>
        <v>2234827</v>
      </c>
      <c r="T19" s="100">
        <f t="shared" si="3"/>
        <v>2300178</v>
      </c>
      <c r="U19" s="100">
        <f t="shared" si="3"/>
        <v>1434505</v>
      </c>
      <c r="V19" s="100">
        <f t="shared" si="3"/>
        <v>5969510</v>
      </c>
      <c r="W19" s="100">
        <f t="shared" si="3"/>
        <v>41609505</v>
      </c>
      <c r="X19" s="100">
        <f t="shared" si="3"/>
        <v>60596200</v>
      </c>
      <c r="Y19" s="100">
        <f t="shared" si="3"/>
        <v>-18986695</v>
      </c>
      <c r="Z19" s="137">
        <f>+IF(X19&lt;&gt;0,+(Y19/X19)*100,0)</f>
        <v>-31.33314465263498</v>
      </c>
      <c r="AA19" s="153">
        <f>SUM(AA20:AA23)</f>
        <v>60596200</v>
      </c>
    </row>
    <row r="20" spans="1:27" ht="13.5">
      <c r="A20" s="138" t="s">
        <v>89</v>
      </c>
      <c r="B20" s="136"/>
      <c r="C20" s="155">
        <v>46960366</v>
      </c>
      <c r="D20" s="155"/>
      <c r="E20" s="156">
        <v>32173547</v>
      </c>
      <c r="F20" s="60">
        <v>51190379</v>
      </c>
      <c r="G20" s="60">
        <v>2443153</v>
      </c>
      <c r="H20" s="60">
        <v>2364861</v>
      </c>
      <c r="I20" s="60">
        <v>1261241</v>
      </c>
      <c r="J20" s="60">
        <v>6069255</v>
      </c>
      <c r="K20" s="60">
        <v>2522966</v>
      </c>
      <c r="L20" s="60">
        <v>1278141</v>
      </c>
      <c r="M20" s="60">
        <v>2859077</v>
      </c>
      <c r="N20" s="60">
        <v>6660184</v>
      </c>
      <c r="O20" s="60">
        <v>9120907</v>
      </c>
      <c r="P20" s="60">
        <v>4852216</v>
      </c>
      <c r="Q20" s="60">
        <v>4552545</v>
      </c>
      <c r="R20" s="60">
        <v>18525668</v>
      </c>
      <c r="S20" s="60">
        <v>2019065</v>
      </c>
      <c r="T20" s="60">
        <v>2124451</v>
      </c>
      <c r="U20" s="60">
        <v>1775031</v>
      </c>
      <c r="V20" s="60">
        <v>5918547</v>
      </c>
      <c r="W20" s="60">
        <v>37173654</v>
      </c>
      <c r="X20" s="60">
        <v>51190379</v>
      </c>
      <c r="Y20" s="60">
        <v>-14016725</v>
      </c>
      <c r="Z20" s="140">
        <v>-27.38</v>
      </c>
      <c r="AA20" s="155">
        <v>51190379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570414</v>
      </c>
      <c r="H22" s="159"/>
      <c r="I22" s="159"/>
      <c r="J22" s="159">
        <v>570414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570414</v>
      </c>
      <c r="X22" s="159"/>
      <c r="Y22" s="159">
        <v>570414</v>
      </c>
      <c r="Z22" s="141">
        <v>0</v>
      </c>
      <c r="AA22" s="157"/>
    </row>
    <row r="23" spans="1:27" ht="13.5">
      <c r="A23" s="138" t="s">
        <v>92</v>
      </c>
      <c r="B23" s="136"/>
      <c r="C23" s="155">
        <v>1734645</v>
      </c>
      <c r="D23" s="155"/>
      <c r="E23" s="156">
        <v>9925261</v>
      </c>
      <c r="F23" s="60">
        <v>9405821</v>
      </c>
      <c r="G23" s="60">
        <v>570414</v>
      </c>
      <c r="H23" s="60">
        <v>577182</v>
      </c>
      <c r="I23" s="60">
        <v>549815</v>
      </c>
      <c r="J23" s="60">
        <v>1697411</v>
      </c>
      <c r="K23" s="60">
        <v>550871</v>
      </c>
      <c r="L23" s="60">
        <v>87456</v>
      </c>
      <c r="M23" s="60">
        <v>224532</v>
      </c>
      <c r="N23" s="60">
        <v>862859</v>
      </c>
      <c r="O23" s="60">
        <v>436770</v>
      </c>
      <c r="P23" s="60">
        <v>205179</v>
      </c>
      <c r="Q23" s="60">
        <v>612255</v>
      </c>
      <c r="R23" s="60">
        <v>1254204</v>
      </c>
      <c r="S23" s="60">
        <v>215762</v>
      </c>
      <c r="T23" s="60">
        <v>175727</v>
      </c>
      <c r="U23" s="60">
        <v>-340526</v>
      </c>
      <c r="V23" s="60">
        <v>50963</v>
      </c>
      <c r="W23" s="60">
        <v>3865437</v>
      </c>
      <c r="X23" s="60">
        <v>9405821</v>
      </c>
      <c r="Y23" s="60">
        <v>-5540384</v>
      </c>
      <c r="Z23" s="140">
        <v>-58.9</v>
      </c>
      <c r="AA23" s="155">
        <v>9405821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201121969</v>
      </c>
      <c r="D25" s="168">
        <f>+D5+D9+D15+D19+D24</f>
        <v>0</v>
      </c>
      <c r="E25" s="169">
        <f t="shared" si="4"/>
        <v>186561018</v>
      </c>
      <c r="F25" s="73">
        <f t="shared" si="4"/>
        <v>297461502</v>
      </c>
      <c r="G25" s="73">
        <f t="shared" si="4"/>
        <v>62830822</v>
      </c>
      <c r="H25" s="73">
        <f t="shared" si="4"/>
        <v>18850679</v>
      </c>
      <c r="I25" s="73">
        <f t="shared" si="4"/>
        <v>15334433</v>
      </c>
      <c r="J25" s="73">
        <f t="shared" si="4"/>
        <v>97015934</v>
      </c>
      <c r="K25" s="73">
        <f t="shared" si="4"/>
        <v>14013270</v>
      </c>
      <c r="L25" s="73">
        <f t="shared" si="4"/>
        <v>43722560</v>
      </c>
      <c r="M25" s="73">
        <f t="shared" si="4"/>
        <v>7465940</v>
      </c>
      <c r="N25" s="73">
        <f t="shared" si="4"/>
        <v>65201770</v>
      </c>
      <c r="O25" s="73">
        <f t="shared" si="4"/>
        <v>18209037</v>
      </c>
      <c r="P25" s="73">
        <f t="shared" si="4"/>
        <v>7263594</v>
      </c>
      <c r="Q25" s="73">
        <f t="shared" si="4"/>
        <v>42443486</v>
      </c>
      <c r="R25" s="73">
        <f t="shared" si="4"/>
        <v>67916117</v>
      </c>
      <c r="S25" s="73">
        <f t="shared" si="4"/>
        <v>6628684</v>
      </c>
      <c r="T25" s="73">
        <f t="shared" si="4"/>
        <v>8612425</v>
      </c>
      <c r="U25" s="73">
        <f t="shared" si="4"/>
        <v>19761295</v>
      </c>
      <c r="V25" s="73">
        <f t="shared" si="4"/>
        <v>35002404</v>
      </c>
      <c r="W25" s="73">
        <f t="shared" si="4"/>
        <v>265136225</v>
      </c>
      <c r="X25" s="73">
        <f t="shared" si="4"/>
        <v>297461502</v>
      </c>
      <c r="Y25" s="73">
        <f t="shared" si="4"/>
        <v>-32325277</v>
      </c>
      <c r="Z25" s="170">
        <f>+IF(X25&lt;&gt;0,+(Y25/X25)*100,0)</f>
        <v>-10.867045578220742</v>
      </c>
      <c r="AA25" s="168">
        <f>+AA5+AA9+AA15+AA19+AA24</f>
        <v>297461502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100355222</v>
      </c>
      <c r="D28" s="153">
        <f>SUM(D29:D31)</f>
        <v>0</v>
      </c>
      <c r="E28" s="154">
        <f t="shared" si="5"/>
        <v>93475444</v>
      </c>
      <c r="F28" s="100">
        <f t="shared" si="5"/>
        <v>132197247</v>
      </c>
      <c r="G28" s="100">
        <f t="shared" si="5"/>
        <v>5234141</v>
      </c>
      <c r="H28" s="100">
        <f t="shared" si="5"/>
        <v>10500206</v>
      </c>
      <c r="I28" s="100">
        <f t="shared" si="5"/>
        <v>8661735</v>
      </c>
      <c r="J28" s="100">
        <f t="shared" si="5"/>
        <v>24396082</v>
      </c>
      <c r="K28" s="100">
        <f t="shared" si="5"/>
        <v>5206559</v>
      </c>
      <c r="L28" s="100">
        <f t="shared" si="5"/>
        <v>6131857</v>
      </c>
      <c r="M28" s="100">
        <f t="shared" si="5"/>
        <v>6297137</v>
      </c>
      <c r="N28" s="100">
        <f t="shared" si="5"/>
        <v>17635553</v>
      </c>
      <c r="O28" s="100">
        <f t="shared" si="5"/>
        <v>5268842</v>
      </c>
      <c r="P28" s="100">
        <f t="shared" si="5"/>
        <v>5777072</v>
      </c>
      <c r="Q28" s="100">
        <f t="shared" si="5"/>
        <v>10388850</v>
      </c>
      <c r="R28" s="100">
        <f t="shared" si="5"/>
        <v>21434764</v>
      </c>
      <c r="S28" s="100">
        <f t="shared" si="5"/>
        <v>5602241</v>
      </c>
      <c r="T28" s="100">
        <f t="shared" si="5"/>
        <v>7268368</v>
      </c>
      <c r="U28" s="100">
        <f t="shared" si="5"/>
        <v>9341543</v>
      </c>
      <c r="V28" s="100">
        <f t="shared" si="5"/>
        <v>22212152</v>
      </c>
      <c r="W28" s="100">
        <f t="shared" si="5"/>
        <v>85678551</v>
      </c>
      <c r="X28" s="100">
        <f t="shared" si="5"/>
        <v>132197247</v>
      </c>
      <c r="Y28" s="100">
        <f t="shared" si="5"/>
        <v>-46518696</v>
      </c>
      <c r="Z28" s="137">
        <f>+IF(X28&lt;&gt;0,+(Y28/X28)*100,0)</f>
        <v>-35.188853819323484</v>
      </c>
      <c r="AA28" s="153">
        <f>SUM(AA29:AA31)</f>
        <v>132197247</v>
      </c>
    </row>
    <row r="29" spans="1:27" ht="13.5">
      <c r="A29" s="138" t="s">
        <v>75</v>
      </c>
      <c r="B29" s="136"/>
      <c r="C29" s="155">
        <v>41659090</v>
      </c>
      <c r="D29" s="155"/>
      <c r="E29" s="156">
        <v>48719780</v>
      </c>
      <c r="F29" s="60">
        <v>53909449</v>
      </c>
      <c r="G29" s="60">
        <v>3139568</v>
      </c>
      <c r="H29" s="60">
        <v>7449220</v>
      </c>
      <c r="I29" s="60">
        <v>7335610</v>
      </c>
      <c r="J29" s="60">
        <v>17924398</v>
      </c>
      <c r="K29" s="60">
        <v>3271537</v>
      </c>
      <c r="L29" s="60">
        <v>4358542</v>
      </c>
      <c r="M29" s="60">
        <v>4234706</v>
      </c>
      <c r="N29" s="60">
        <v>11864785</v>
      </c>
      <c r="O29" s="60">
        <v>2974005</v>
      </c>
      <c r="P29" s="60">
        <v>3501916</v>
      </c>
      <c r="Q29" s="60">
        <v>4682244</v>
      </c>
      <c r="R29" s="60">
        <v>11158165</v>
      </c>
      <c r="S29" s="60">
        <v>3236757</v>
      </c>
      <c r="T29" s="60">
        <v>3779738</v>
      </c>
      <c r="U29" s="60">
        <v>4193750</v>
      </c>
      <c r="V29" s="60">
        <v>11210245</v>
      </c>
      <c r="W29" s="60">
        <v>52157593</v>
      </c>
      <c r="X29" s="60">
        <v>53909449</v>
      </c>
      <c r="Y29" s="60">
        <v>-1751856</v>
      </c>
      <c r="Z29" s="140">
        <v>-3.25</v>
      </c>
      <c r="AA29" s="155">
        <v>53909449</v>
      </c>
    </row>
    <row r="30" spans="1:27" ht="13.5">
      <c r="A30" s="138" t="s">
        <v>76</v>
      </c>
      <c r="B30" s="136"/>
      <c r="C30" s="157">
        <v>43561065</v>
      </c>
      <c r="D30" s="157"/>
      <c r="E30" s="158">
        <v>20207850</v>
      </c>
      <c r="F30" s="159">
        <v>50017069</v>
      </c>
      <c r="G30" s="159">
        <v>639786</v>
      </c>
      <c r="H30" s="159">
        <v>857891</v>
      </c>
      <c r="I30" s="159">
        <v>497491</v>
      </c>
      <c r="J30" s="159">
        <v>1995168</v>
      </c>
      <c r="K30" s="159">
        <v>822858</v>
      </c>
      <c r="L30" s="159">
        <v>746667</v>
      </c>
      <c r="M30" s="159">
        <v>684481</v>
      </c>
      <c r="N30" s="159">
        <v>2254006</v>
      </c>
      <c r="O30" s="159">
        <v>1257705</v>
      </c>
      <c r="P30" s="159">
        <v>1021649</v>
      </c>
      <c r="Q30" s="159">
        <v>2911276</v>
      </c>
      <c r="R30" s="159">
        <v>5190630</v>
      </c>
      <c r="S30" s="159">
        <v>883307</v>
      </c>
      <c r="T30" s="159">
        <v>1241436</v>
      </c>
      <c r="U30" s="159">
        <v>2742089</v>
      </c>
      <c r="V30" s="159">
        <v>4866832</v>
      </c>
      <c r="W30" s="159">
        <v>14306636</v>
      </c>
      <c r="X30" s="159">
        <v>50017069</v>
      </c>
      <c r="Y30" s="159">
        <v>-35710433</v>
      </c>
      <c r="Z30" s="141">
        <v>-71.4</v>
      </c>
      <c r="AA30" s="157">
        <v>50017069</v>
      </c>
    </row>
    <row r="31" spans="1:27" ht="13.5">
      <c r="A31" s="138" t="s">
        <v>77</v>
      </c>
      <c r="B31" s="136"/>
      <c r="C31" s="155">
        <v>15135067</v>
      </c>
      <c r="D31" s="155"/>
      <c r="E31" s="156">
        <v>24547814</v>
      </c>
      <c r="F31" s="60">
        <v>28270729</v>
      </c>
      <c r="G31" s="60">
        <v>1454787</v>
      </c>
      <c r="H31" s="60">
        <v>2193095</v>
      </c>
      <c r="I31" s="60">
        <v>828634</v>
      </c>
      <c r="J31" s="60">
        <v>4476516</v>
      </c>
      <c r="K31" s="60">
        <v>1112164</v>
      </c>
      <c r="L31" s="60">
        <v>1026648</v>
      </c>
      <c r="M31" s="60">
        <v>1377950</v>
      </c>
      <c r="N31" s="60">
        <v>3516762</v>
      </c>
      <c r="O31" s="60">
        <v>1037132</v>
      </c>
      <c r="P31" s="60">
        <v>1253507</v>
      </c>
      <c r="Q31" s="60">
        <v>2795330</v>
      </c>
      <c r="R31" s="60">
        <v>5085969</v>
      </c>
      <c r="S31" s="60">
        <v>1482177</v>
      </c>
      <c r="T31" s="60">
        <v>2247194</v>
      </c>
      <c r="U31" s="60">
        <v>2405704</v>
      </c>
      <c r="V31" s="60">
        <v>6135075</v>
      </c>
      <c r="W31" s="60">
        <v>19214322</v>
      </c>
      <c r="X31" s="60">
        <v>28270729</v>
      </c>
      <c r="Y31" s="60">
        <v>-9056407</v>
      </c>
      <c r="Z31" s="140">
        <v>-32.03</v>
      </c>
      <c r="AA31" s="155">
        <v>28270729</v>
      </c>
    </row>
    <row r="32" spans="1:27" ht="13.5">
      <c r="A32" s="135" t="s">
        <v>78</v>
      </c>
      <c r="B32" s="136"/>
      <c r="C32" s="153">
        <f aca="true" t="shared" si="6" ref="C32:Y32">SUM(C33:C37)</f>
        <v>9069156</v>
      </c>
      <c r="D32" s="153">
        <f>SUM(D33:D37)</f>
        <v>0</v>
      </c>
      <c r="E32" s="154">
        <f t="shared" si="6"/>
        <v>14825015</v>
      </c>
      <c r="F32" s="100">
        <f t="shared" si="6"/>
        <v>13688145</v>
      </c>
      <c r="G32" s="100">
        <f t="shared" si="6"/>
        <v>693411</v>
      </c>
      <c r="H32" s="100">
        <f t="shared" si="6"/>
        <v>918525</v>
      </c>
      <c r="I32" s="100">
        <f t="shared" si="6"/>
        <v>1010926</v>
      </c>
      <c r="J32" s="100">
        <f t="shared" si="6"/>
        <v>2622862</v>
      </c>
      <c r="K32" s="100">
        <f t="shared" si="6"/>
        <v>964529</v>
      </c>
      <c r="L32" s="100">
        <f t="shared" si="6"/>
        <v>756260</v>
      </c>
      <c r="M32" s="100">
        <f t="shared" si="6"/>
        <v>1222564</v>
      </c>
      <c r="N32" s="100">
        <f t="shared" si="6"/>
        <v>2943353</v>
      </c>
      <c r="O32" s="100">
        <f t="shared" si="6"/>
        <v>806004</v>
      </c>
      <c r="P32" s="100">
        <f t="shared" si="6"/>
        <v>836840</v>
      </c>
      <c r="Q32" s="100">
        <f t="shared" si="6"/>
        <v>960408</v>
      </c>
      <c r="R32" s="100">
        <f t="shared" si="6"/>
        <v>2603252</v>
      </c>
      <c r="S32" s="100">
        <f t="shared" si="6"/>
        <v>954436</v>
      </c>
      <c r="T32" s="100">
        <f t="shared" si="6"/>
        <v>985662</v>
      </c>
      <c r="U32" s="100">
        <f t="shared" si="6"/>
        <v>1188657</v>
      </c>
      <c r="V32" s="100">
        <f t="shared" si="6"/>
        <v>3128755</v>
      </c>
      <c r="W32" s="100">
        <f t="shared" si="6"/>
        <v>11298222</v>
      </c>
      <c r="X32" s="100">
        <f t="shared" si="6"/>
        <v>13688145</v>
      </c>
      <c r="Y32" s="100">
        <f t="shared" si="6"/>
        <v>-2389923</v>
      </c>
      <c r="Z32" s="137">
        <f>+IF(X32&lt;&gt;0,+(Y32/X32)*100,0)</f>
        <v>-17.4598018942669</v>
      </c>
      <c r="AA32" s="153">
        <f>SUM(AA33:AA37)</f>
        <v>13688145</v>
      </c>
    </row>
    <row r="33" spans="1:27" ht="13.5">
      <c r="A33" s="138" t="s">
        <v>79</v>
      </c>
      <c r="B33" s="136"/>
      <c r="C33" s="155">
        <v>7964489</v>
      </c>
      <c r="D33" s="155"/>
      <c r="E33" s="156">
        <v>14825015</v>
      </c>
      <c r="F33" s="60">
        <v>11555045</v>
      </c>
      <c r="G33" s="60">
        <v>693411</v>
      </c>
      <c r="H33" s="60">
        <v>918525</v>
      </c>
      <c r="I33" s="60">
        <v>1010926</v>
      </c>
      <c r="J33" s="60">
        <v>2622862</v>
      </c>
      <c r="K33" s="60">
        <v>964529</v>
      </c>
      <c r="L33" s="60">
        <v>634791</v>
      </c>
      <c r="M33" s="60">
        <v>1068754</v>
      </c>
      <c r="N33" s="60">
        <v>2668074</v>
      </c>
      <c r="O33" s="60">
        <v>728557</v>
      </c>
      <c r="P33" s="60">
        <v>704874</v>
      </c>
      <c r="Q33" s="60">
        <v>858556</v>
      </c>
      <c r="R33" s="60">
        <v>2291987</v>
      </c>
      <c r="S33" s="60">
        <v>787278</v>
      </c>
      <c r="T33" s="60">
        <v>944862</v>
      </c>
      <c r="U33" s="60">
        <v>1099819</v>
      </c>
      <c r="V33" s="60">
        <v>2831959</v>
      </c>
      <c r="W33" s="60">
        <v>10414882</v>
      </c>
      <c r="X33" s="60">
        <v>11555045</v>
      </c>
      <c r="Y33" s="60">
        <v>-1140163</v>
      </c>
      <c r="Z33" s="140">
        <v>-9.87</v>
      </c>
      <c r="AA33" s="155">
        <v>11555045</v>
      </c>
    </row>
    <row r="34" spans="1:27" ht="13.5">
      <c r="A34" s="138" t="s">
        <v>80</v>
      </c>
      <c r="B34" s="136"/>
      <c r="C34" s="155"/>
      <c r="D34" s="155"/>
      <c r="E34" s="156"/>
      <c r="F34" s="60">
        <v>100000</v>
      </c>
      <c r="G34" s="60"/>
      <c r="H34" s="60"/>
      <c r="I34" s="60"/>
      <c r="J34" s="60"/>
      <c r="K34" s="60"/>
      <c r="L34" s="60"/>
      <c r="M34" s="60">
        <v>7895</v>
      </c>
      <c r="N34" s="60">
        <v>7895</v>
      </c>
      <c r="O34" s="60"/>
      <c r="P34" s="60"/>
      <c r="Q34" s="60"/>
      <c r="R34" s="60"/>
      <c r="S34" s="60"/>
      <c r="T34" s="60">
        <v>6000</v>
      </c>
      <c r="U34" s="60">
        <v>25500</v>
      </c>
      <c r="V34" s="60">
        <v>31500</v>
      </c>
      <c r="W34" s="60">
        <v>39395</v>
      </c>
      <c r="X34" s="60">
        <v>100000</v>
      </c>
      <c r="Y34" s="60">
        <v>-60605</v>
      </c>
      <c r="Z34" s="140">
        <v>-60.61</v>
      </c>
      <c r="AA34" s="155">
        <v>100000</v>
      </c>
    </row>
    <row r="35" spans="1:27" ht="13.5">
      <c r="A35" s="138" t="s">
        <v>81</v>
      </c>
      <c r="B35" s="136"/>
      <c r="C35" s="155">
        <v>1104667</v>
      </c>
      <c r="D35" s="155"/>
      <c r="E35" s="156"/>
      <c r="F35" s="60">
        <v>2033100</v>
      </c>
      <c r="G35" s="60"/>
      <c r="H35" s="60"/>
      <c r="I35" s="60"/>
      <c r="J35" s="60"/>
      <c r="K35" s="60"/>
      <c r="L35" s="60">
        <v>121469</v>
      </c>
      <c r="M35" s="60">
        <v>145915</v>
      </c>
      <c r="N35" s="60">
        <v>267384</v>
      </c>
      <c r="O35" s="60">
        <v>77447</v>
      </c>
      <c r="P35" s="60">
        <v>131966</v>
      </c>
      <c r="Q35" s="60">
        <v>101852</v>
      </c>
      <c r="R35" s="60">
        <v>311265</v>
      </c>
      <c r="S35" s="60">
        <v>167158</v>
      </c>
      <c r="T35" s="60">
        <v>34800</v>
      </c>
      <c r="U35" s="60">
        <v>58491</v>
      </c>
      <c r="V35" s="60">
        <v>260449</v>
      </c>
      <c r="W35" s="60">
        <v>839098</v>
      </c>
      <c r="X35" s="60">
        <v>2033100</v>
      </c>
      <c r="Y35" s="60">
        <v>-1194002</v>
      </c>
      <c r="Z35" s="140">
        <v>-58.73</v>
      </c>
      <c r="AA35" s="155">
        <v>2033100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>
        <v>4847</v>
      </c>
      <c r="V36" s="60">
        <v>4847</v>
      </c>
      <c r="W36" s="60">
        <v>4847</v>
      </c>
      <c r="X36" s="60"/>
      <c r="Y36" s="60">
        <v>4847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16733998</v>
      </c>
      <c r="D38" s="153">
        <f>SUM(D39:D41)</f>
        <v>0</v>
      </c>
      <c r="E38" s="154">
        <f t="shared" si="7"/>
        <v>29725183</v>
      </c>
      <c r="F38" s="100">
        <f t="shared" si="7"/>
        <v>81778948</v>
      </c>
      <c r="G38" s="100">
        <f t="shared" si="7"/>
        <v>921038</v>
      </c>
      <c r="H38" s="100">
        <f t="shared" si="7"/>
        <v>3244673</v>
      </c>
      <c r="I38" s="100">
        <f t="shared" si="7"/>
        <v>2007446</v>
      </c>
      <c r="J38" s="100">
        <f t="shared" si="7"/>
        <v>6173157</v>
      </c>
      <c r="K38" s="100">
        <f t="shared" si="7"/>
        <v>4100465</v>
      </c>
      <c r="L38" s="100">
        <f t="shared" si="7"/>
        <v>3967742</v>
      </c>
      <c r="M38" s="100">
        <f t="shared" si="7"/>
        <v>6511073</v>
      </c>
      <c r="N38" s="100">
        <f t="shared" si="7"/>
        <v>14579280</v>
      </c>
      <c r="O38" s="100">
        <f t="shared" si="7"/>
        <v>2177026</v>
      </c>
      <c r="P38" s="100">
        <f t="shared" si="7"/>
        <v>2191817</v>
      </c>
      <c r="Q38" s="100">
        <f t="shared" si="7"/>
        <v>6654679</v>
      </c>
      <c r="R38" s="100">
        <f t="shared" si="7"/>
        <v>11023522</v>
      </c>
      <c r="S38" s="100">
        <f t="shared" si="7"/>
        <v>4316253</v>
      </c>
      <c r="T38" s="100">
        <f t="shared" si="7"/>
        <v>5055240</v>
      </c>
      <c r="U38" s="100">
        <f t="shared" si="7"/>
        <v>12002981</v>
      </c>
      <c r="V38" s="100">
        <f t="shared" si="7"/>
        <v>21374474</v>
      </c>
      <c r="W38" s="100">
        <f t="shared" si="7"/>
        <v>53150433</v>
      </c>
      <c r="X38" s="100">
        <f t="shared" si="7"/>
        <v>81778948</v>
      </c>
      <c r="Y38" s="100">
        <f t="shared" si="7"/>
        <v>-28628515</v>
      </c>
      <c r="Z38" s="137">
        <f>+IF(X38&lt;&gt;0,+(Y38/X38)*100,0)</f>
        <v>-35.00719402748981</v>
      </c>
      <c r="AA38" s="153">
        <f>SUM(AA39:AA41)</f>
        <v>81778948</v>
      </c>
    </row>
    <row r="39" spans="1:27" ht="13.5">
      <c r="A39" s="138" t="s">
        <v>85</v>
      </c>
      <c r="B39" s="136"/>
      <c r="C39" s="155">
        <v>4352492</v>
      </c>
      <c r="D39" s="155"/>
      <c r="E39" s="156">
        <v>29725183</v>
      </c>
      <c r="F39" s="60">
        <v>8328546</v>
      </c>
      <c r="G39" s="60">
        <v>181538</v>
      </c>
      <c r="H39" s="60">
        <v>3244673</v>
      </c>
      <c r="I39" s="60">
        <v>300058</v>
      </c>
      <c r="J39" s="60">
        <v>3726269</v>
      </c>
      <c r="K39" s="60">
        <v>307838</v>
      </c>
      <c r="L39" s="60">
        <v>829236</v>
      </c>
      <c r="M39" s="60">
        <v>285384</v>
      </c>
      <c r="N39" s="60">
        <v>1422458</v>
      </c>
      <c r="O39" s="60">
        <v>-151004</v>
      </c>
      <c r="P39" s="60">
        <v>259969</v>
      </c>
      <c r="Q39" s="60">
        <v>208088</v>
      </c>
      <c r="R39" s="60">
        <v>317053</v>
      </c>
      <c r="S39" s="60">
        <v>759407</v>
      </c>
      <c r="T39" s="60">
        <v>433595</v>
      </c>
      <c r="U39" s="60">
        <v>1657837</v>
      </c>
      <c r="V39" s="60">
        <v>2850839</v>
      </c>
      <c r="W39" s="60">
        <v>8316619</v>
      </c>
      <c r="X39" s="60">
        <v>8328546</v>
      </c>
      <c r="Y39" s="60">
        <v>-11927</v>
      </c>
      <c r="Z39" s="140">
        <v>-0.14</v>
      </c>
      <c r="AA39" s="155">
        <v>8328546</v>
      </c>
    </row>
    <row r="40" spans="1:27" ht="13.5">
      <c r="A40" s="138" t="s">
        <v>86</v>
      </c>
      <c r="B40" s="136"/>
      <c r="C40" s="155">
        <v>12134206</v>
      </c>
      <c r="D40" s="155"/>
      <c r="E40" s="156"/>
      <c r="F40" s="60">
        <v>73050402</v>
      </c>
      <c r="G40" s="60">
        <v>739500</v>
      </c>
      <c r="H40" s="60"/>
      <c r="I40" s="60">
        <v>1707388</v>
      </c>
      <c r="J40" s="60">
        <v>2446888</v>
      </c>
      <c r="K40" s="60">
        <v>3792627</v>
      </c>
      <c r="L40" s="60">
        <v>3138506</v>
      </c>
      <c r="M40" s="60">
        <v>6225689</v>
      </c>
      <c r="N40" s="60">
        <v>13156822</v>
      </c>
      <c r="O40" s="60">
        <v>2328030</v>
      </c>
      <c r="P40" s="60">
        <v>1931848</v>
      </c>
      <c r="Q40" s="60">
        <v>6446591</v>
      </c>
      <c r="R40" s="60">
        <v>10706469</v>
      </c>
      <c r="S40" s="60">
        <v>3556846</v>
      </c>
      <c r="T40" s="60">
        <v>4606645</v>
      </c>
      <c r="U40" s="60">
        <v>10330394</v>
      </c>
      <c r="V40" s="60">
        <v>18493885</v>
      </c>
      <c r="W40" s="60">
        <v>44804064</v>
      </c>
      <c r="X40" s="60">
        <v>73050402</v>
      </c>
      <c r="Y40" s="60">
        <v>-28246338</v>
      </c>
      <c r="Z40" s="140">
        <v>-38.67</v>
      </c>
      <c r="AA40" s="155">
        <v>73050402</v>
      </c>
    </row>
    <row r="41" spans="1:27" ht="13.5">
      <c r="A41" s="138" t="s">
        <v>87</v>
      </c>
      <c r="B41" s="136"/>
      <c r="C41" s="155">
        <v>247300</v>
      </c>
      <c r="D41" s="155"/>
      <c r="E41" s="156"/>
      <c r="F41" s="60">
        <v>400000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>
        <v>15000</v>
      </c>
      <c r="U41" s="60">
        <v>14750</v>
      </c>
      <c r="V41" s="60">
        <v>29750</v>
      </c>
      <c r="W41" s="60">
        <v>29750</v>
      </c>
      <c r="X41" s="60">
        <v>400000</v>
      </c>
      <c r="Y41" s="60">
        <v>-370250</v>
      </c>
      <c r="Z41" s="140">
        <v>-92.56</v>
      </c>
      <c r="AA41" s="155">
        <v>400000</v>
      </c>
    </row>
    <row r="42" spans="1:27" ht="13.5">
      <c r="A42" s="135" t="s">
        <v>88</v>
      </c>
      <c r="B42" s="142"/>
      <c r="C42" s="153">
        <f aca="true" t="shared" si="8" ref="C42:Y42">SUM(C43:C46)</f>
        <v>58499669</v>
      </c>
      <c r="D42" s="153">
        <f>SUM(D43:D46)</f>
        <v>0</v>
      </c>
      <c r="E42" s="154">
        <f t="shared" si="8"/>
        <v>37815640</v>
      </c>
      <c r="F42" s="100">
        <f t="shared" si="8"/>
        <v>69797162</v>
      </c>
      <c r="G42" s="100">
        <f t="shared" si="8"/>
        <v>3583981</v>
      </c>
      <c r="H42" s="100">
        <f t="shared" si="8"/>
        <v>2942043</v>
      </c>
      <c r="I42" s="100">
        <f t="shared" si="8"/>
        <v>712262</v>
      </c>
      <c r="J42" s="100">
        <f t="shared" si="8"/>
        <v>7238286</v>
      </c>
      <c r="K42" s="100">
        <f t="shared" si="8"/>
        <v>2526684</v>
      </c>
      <c r="L42" s="100">
        <f t="shared" si="8"/>
        <v>3392579</v>
      </c>
      <c r="M42" s="100">
        <f t="shared" si="8"/>
        <v>2695442</v>
      </c>
      <c r="N42" s="100">
        <f t="shared" si="8"/>
        <v>8614705</v>
      </c>
      <c r="O42" s="100">
        <f t="shared" si="8"/>
        <v>8599067</v>
      </c>
      <c r="P42" s="100">
        <f t="shared" si="8"/>
        <v>3708167</v>
      </c>
      <c r="Q42" s="100">
        <f t="shared" si="8"/>
        <v>8235442</v>
      </c>
      <c r="R42" s="100">
        <f t="shared" si="8"/>
        <v>20542676</v>
      </c>
      <c r="S42" s="100">
        <f t="shared" si="8"/>
        <v>2573300</v>
      </c>
      <c r="T42" s="100">
        <f t="shared" si="8"/>
        <v>4489533</v>
      </c>
      <c r="U42" s="100">
        <f t="shared" si="8"/>
        <v>5561075</v>
      </c>
      <c r="V42" s="100">
        <f t="shared" si="8"/>
        <v>12623908</v>
      </c>
      <c r="W42" s="100">
        <f t="shared" si="8"/>
        <v>49019575</v>
      </c>
      <c r="X42" s="100">
        <f t="shared" si="8"/>
        <v>69797162</v>
      </c>
      <c r="Y42" s="100">
        <f t="shared" si="8"/>
        <v>-20777587</v>
      </c>
      <c r="Z42" s="137">
        <f>+IF(X42&lt;&gt;0,+(Y42/X42)*100,0)</f>
        <v>-29.768526978217253</v>
      </c>
      <c r="AA42" s="153">
        <f>SUM(AA43:AA46)</f>
        <v>69797162</v>
      </c>
    </row>
    <row r="43" spans="1:27" ht="13.5">
      <c r="A43" s="138" t="s">
        <v>89</v>
      </c>
      <c r="B43" s="136"/>
      <c r="C43" s="155">
        <v>52415859</v>
      </c>
      <c r="D43" s="155"/>
      <c r="E43" s="156">
        <v>27890379</v>
      </c>
      <c r="F43" s="60">
        <v>60391341</v>
      </c>
      <c r="G43" s="60">
        <v>2443153</v>
      </c>
      <c r="H43" s="60">
        <v>2364861</v>
      </c>
      <c r="I43" s="60">
        <v>162447</v>
      </c>
      <c r="J43" s="60">
        <v>4970461</v>
      </c>
      <c r="K43" s="60">
        <v>1975813</v>
      </c>
      <c r="L43" s="60">
        <v>3274184</v>
      </c>
      <c r="M43" s="60">
        <v>1382490</v>
      </c>
      <c r="N43" s="60">
        <v>6632487</v>
      </c>
      <c r="O43" s="60">
        <v>7682957</v>
      </c>
      <c r="P43" s="60">
        <v>3183977</v>
      </c>
      <c r="Q43" s="60">
        <v>7687334</v>
      </c>
      <c r="R43" s="60">
        <v>18554268</v>
      </c>
      <c r="S43" s="60">
        <v>2005857</v>
      </c>
      <c r="T43" s="60">
        <v>3969287</v>
      </c>
      <c r="U43" s="60">
        <v>5021605</v>
      </c>
      <c r="V43" s="60">
        <v>10996749</v>
      </c>
      <c r="W43" s="60">
        <v>41153965</v>
      </c>
      <c r="X43" s="60">
        <v>60391341</v>
      </c>
      <c r="Y43" s="60">
        <v>-19237376</v>
      </c>
      <c r="Z43" s="140">
        <v>-31.85</v>
      </c>
      <c r="AA43" s="155">
        <v>60391341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570414</v>
      </c>
      <c r="H45" s="159"/>
      <c r="I45" s="159"/>
      <c r="J45" s="159">
        <v>570414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570414</v>
      </c>
      <c r="X45" s="159"/>
      <c r="Y45" s="159">
        <v>570414</v>
      </c>
      <c r="Z45" s="141">
        <v>0</v>
      </c>
      <c r="AA45" s="157"/>
    </row>
    <row r="46" spans="1:27" ht="13.5">
      <c r="A46" s="138" t="s">
        <v>92</v>
      </c>
      <c r="B46" s="136"/>
      <c r="C46" s="155">
        <v>6083810</v>
      </c>
      <c r="D46" s="155"/>
      <c r="E46" s="156">
        <v>9925261</v>
      </c>
      <c r="F46" s="60">
        <v>9405821</v>
      </c>
      <c r="G46" s="60">
        <v>570414</v>
      </c>
      <c r="H46" s="60">
        <v>577182</v>
      </c>
      <c r="I46" s="60">
        <v>549815</v>
      </c>
      <c r="J46" s="60">
        <v>1697411</v>
      </c>
      <c r="K46" s="60">
        <v>550871</v>
      </c>
      <c r="L46" s="60">
        <v>118395</v>
      </c>
      <c r="M46" s="60">
        <v>1312952</v>
      </c>
      <c r="N46" s="60">
        <v>1982218</v>
      </c>
      <c r="O46" s="60">
        <v>916110</v>
      </c>
      <c r="P46" s="60">
        <v>524190</v>
      </c>
      <c r="Q46" s="60">
        <v>548108</v>
      </c>
      <c r="R46" s="60">
        <v>1988408</v>
      </c>
      <c r="S46" s="60">
        <v>567443</v>
      </c>
      <c r="T46" s="60">
        <v>520246</v>
      </c>
      <c r="U46" s="60">
        <v>539470</v>
      </c>
      <c r="V46" s="60">
        <v>1627159</v>
      </c>
      <c r="W46" s="60">
        <v>7295196</v>
      </c>
      <c r="X46" s="60">
        <v>9405821</v>
      </c>
      <c r="Y46" s="60">
        <v>-2110625</v>
      </c>
      <c r="Z46" s="140">
        <v>-22.44</v>
      </c>
      <c r="AA46" s="155">
        <v>9405821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184658045</v>
      </c>
      <c r="D48" s="168">
        <f>+D28+D32+D38+D42+D47</f>
        <v>0</v>
      </c>
      <c r="E48" s="169">
        <f t="shared" si="9"/>
        <v>175841282</v>
      </c>
      <c r="F48" s="73">
        <f t="shared" si="9"/>
        <v>297461502</v>
      </c>
      <c r="G48" s="73">
        <f t="shared" si="9"/>
        <v>10432571</v>
      </c>
      <c r="H48" s="73">
        <f t="shared" si="9"/>
        <v>17605447</v>
      </c>
      <c r="I48" s="73">
        <f t="shared" si="9"/>
        <v>12392369</v>
      </c>
      <c r="J48" s="73">
        <f t="shared" si="9"/>
        <v>40430387</v>
      </c>
      <c r="K48" s="73">
        <f t="shared" si="9"/>
        <v>12798237</v>
      </c>
      <c r="L48" s="73">
        <f t="shared" si="9"/>
        <v>14248438</v>
      </c>
      <c r="M48" s="73">
        <f t="shared" si="9"/>
        <v>16726216</v>
      </c>
      <c r="N48" s="73">
        <f t="shared" si="9"/>
        <v>43772891</v>
      </c>
      <c r="O48" s="73">
        <f t="shared" si="9"/>
        <v>16850939</v>
      </c>
      <c r="P48" s="73">
        <f t="shared" si="9"/>
        <v>12513896</v>
      </c>
      <c r="Q48" s="73">
        <f t="shared" si="9"/>
        <v>26239379</v>
      </c>
      <c r="R48" s="73">
        <f t="shared" si="9"/>
        <v>55604214</v>
      </c>
      <c r="S48" s="73">
        <f t="shared" si="9"/>
        <v>13446230</v>
      </c>
      <c r="T48" s="73">
        <f t="shared" si="9"/>
        <v>17798803</v>
      </c>
      <c r="U48" s="73">
        <f t="shared" si="9"/>
        <v>28094256</v>
      </c>
      <c r="V48" s="73">
        <f t="shared" si="9"/>
        <v>59339289</v>
      </c>
      <c r="W48" s="73">
        <f t="shared" si="9"/>
        <v>199146781</v>
      </c>
      <c r="X48" s="73">
        <f t="shared" si="9"/>
        <v>297461502</v>
      </c>
      <c r="Y48" s="73">
        <f t="shared" si="9"/>
        <v>-98314721</v>
      </c>
      <c r="Z48" s="170">
        <f>+IF(X48&lt;&gt;0,+(Y48/X48)*100,0)</f>
        <v>-33.05124203938162</v>
      </c>
      <c r="AA48" s="168">
        <f>+AA28+AA32+AA38+AA42+AA47</f>
        <v>297461502</v>
      </c>
    </row>
    <row r="49" spans="1:27" ht="13.5">
      <c r="A49" s="148" t="s">
        <v>49</v>
      </c>
      <c r="B49" s="149"/>
      <c r="C49" s="171">
        <f aca="true" t="shared" si="10" ref="C49:Y49">+C25-C48</f>
        <v>16463924</v>
      </c>
      <c r="D49" s="171">
        <f>+D25-D48</f>
        <v>0</v>
      </c>
      <c r="E49" s="172">
        <f t="shared" si="10"/>
        <v>10719736</v>
      </c>
      <c r="F49" s="173">
        <f t="shared" si="10"/>
        <v>0</v>
      </c>
      <c r="G49" s="173">
        <f t="shared" si="10"/>
        <v>52398251</v>
      </c>
      <c r="H49" s="173">
        <f t="shared" si="10"/>
        <v>1245232</v>
      </c>
      <c r="I49" s="173">
        <f t="shared" si="10"/>
        <v>2942064</v>
      </c>
      <c r="J49" s="173">
        <f t="shared" si="10"/>
        <v>56585547</v>
      </c>
      <c r="K49" s="173">
        <f t="shared" si="10"/>
        <v>1215033</v>
      </c>
      <c r="L49" s="173">
        <f t="shared" si="10"/>
        <v>29474122</v>
      </c>
      <c r="M49" s="173">
        <f t="shared" si="10"/>
        <v>-9260276</v>
      </c>
      <c r="N49" s="173">
        <f t="shared" si="10"/>
        <v>21428879</v>
      </c>
      <c r="O49" s="173">
        <f t="shared" si="10"/>
        <v>1358098</v>
      </c>
      <c r="P49" s="173">
        <f t="shared" si="10"/>
        <v>-5250302</v>
      </c>
      <c r="Q49" s="173">
        <f t="shared" si="10"/>
        <v>16204107</v>
      </c>
      <c r="R49" s="173">
        <f t="shared" si="10"/>
        <v>12311903</v>
      </c>
      <c r="S49" s="173">
        <f t="shared" si="10"/>
        <v>-6817546</v>
      </c>
      <c r="T49" s="173">
        <f t="shared" si="10"/>
        <v>-9186378</v>
      </c>
      <c r="U49" s="173">
        <f t="shared" si="10"/>
        <v>-8332961</v>
      </c>
      <c r="V49" s="173">
        <f t="shared" si="10"/>
        <v>-24336885</v>
      </c>
      <c r="W49" s="173">
        <f t="shared" si="10"/>
        <v>65989444</v>
      </c>
      <c r="X49" s="173">
        <f>IF(F25=F48,0,X25-X48)</f>
        <v>0</v>
      </c>
      <c r="Y49" s="173">
        <f t="shared" si="10"/>
        <v>65989444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7199305</v>
      </c>
      <c r="D5" s="155">
        <v>0</v>
      </c>
      <c r="E5" s="156">
        <v>12673801</v>
      </c>
      <c r="F5" s="60">
        <v>11441169</v>
      </c>
      <c r="G5" s="60">
        <v>82491</v>
      </c>
      <c r="H5" s="60">
        <v>739374</v>
      </c>
      <c r="I5" s="60">
        <v>673514</v>
      </c>
      <c r="J5" s="60">
        <v>1495379</v>
      </c>
      <c r="K5" s="60">
        <v>673514</v>
      </c>
      <c r="L5" s="60">
        <v>673514</v>
      </c>
      <c r="M5" s="60">
        <v>673514</v>
      </c>
      <c r="N5" s="60">
        <v>2020542</v>
      </c>
      <c r="O5" s="60">
        <v>673513</v>
      </c>
      <c r="P5" s="60">
        <v>673514</v>
      </c>
      <c r="Q5" s="60">
        <v>673513</v>
      </c>
      <c r="R5" s="60">
        <v>2020540</v>
      </c>
      <c r="S5" s="60">
        <v>673514</v>
      </c>
      <c r="T5" s="60">
        <v>673514</v>
      </c>
      <c r="U5" s="60">
        <v>673514</v>
      </c>
      <c r="V5" s="60">
        <v>2020542</v>
      </c>
      <c r="W5" s="60">
        <v>7557003</v>
      </c>
      <c r="X5" s="60">
        <v>11441169</v>
      </c>
      <c r="Y5" s="60">
        <v>-3884166</v>
      </c>
      <c r="Z5" s="140">
        <v>-33.95</v>
      </c>
      <c r="AA5" s="155">
        <v>11441169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15192276</v>
      </c>
      <c r="D7" s="155">
        <v>0</v>
      </c>
      <c r="E7" s="156">
        <v>31190379</v>
      </c>
      <c r="F7" s="60">
        <v>31042851</v>
      </c>
      <c r="G7" s="60">
        <v>2143730</v>
      </c>
      <c r="H7" s="60">
        <v>794717</v>
      </c>
      <c r="I7" s="60">
        <v>1233239</v>
      </c>
      <c r="J7" s="60">
        <v>4171686</v>
      </c>
      <c r="K7" s="60">
        <v>2504062</v>
      </c>
      <c r="L7" s="60">
        <v>1275685</v>
      </c>
      <c r="M7" s="60">
        <v>1626637</v>
      </c>
      <c r="N7" s="60">
        <v>5406384</v>
      </c>
      <c r="O7" s="60">
        <v>1297737</v>
      </c>
      <c r="P7" s="60">
        <v>1865636</v>
      </c>
      <c r="Q7" s="60">
        <v>1099839</v>
      </c>
      <c r="R7" s="60">
        <v>4263212</v>
      </c>
      <c r="S7" s="60">
        <v>1267838</v>
      </c>
      <c r="T7" s="60">
        <v>1442353</v>
      </c>
      <c r="U7" s="60">
        <v>1255879</v>
      </c>
      <c r="V7" s="60">
        <v>3966070</v>
      </c>
      <c r="W7" s="60">
        <v>17807352</v>
      </c>
      <c r="X7" s="60">
        <v>31042851</v>
      </c>
      <c r="Y7" s="60">
        <v>-13235499</v>
      </c>
      <c r="Z7" s="140">
        <v>-42.64</v>
      </c>
      <c r="AA7" s="155">
        <v>31042851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984743</v>
      </c>
      <c r="D10" s="155">
        <v>0</v>
      </c>
      <c r="E10" s="156">
        <v>920776</v>
      </c>
      <c r="F10" s="54">
        <v>887871</v>
      </c>
      <c r="G10" s="54">
        <v>87207</v>
      </c>
      <c r="H10" s="54">
        <v>81458</v>
      </c>
      <c r="I10" s="54">
        <v>87207</v>
      </c>
      <c r="J10" s="54">
        <v>255872</v>
      </c>
      <c r="K10" s="54">
        <v>87413</v>
      </c>
      <c r="L10" s="54">
        <v>87456</v>
      </c>
      <c r="M10" s="54">
        <v>87402</v>
      </c>
      <c r="N10" s="54">
        <v>262271</v>
      </c>
      <c r="O10" s="54">
        <v>86891</v>
      </c>
      <c r="P10" s="54">
        <v>86784</v>
      </c>
      <c r="Q10" s="54">
        <v>86575</v>
      </c>
      <c r="R10" s="54">
        <v>260250</v>
      </c>
      <c r="S10" s="54">
        <v>84532</v>
      </c>
      <c r="T10" s="54">
        <v>85917</v>
      </c>
      <c r="U10" s="54">
        <v>86163</v>
      </c>
      <c r="V10" s="54">
        <v>256612</v>
      </c>
      <c r="W10" s="54">
        <v>1035005</v>
      </c>
      <c r="X10" s="54">
        <v>887871</v>
      </c>
      <c r="Y10" s="54">
        <v>147134</v>
      </c>
      <c r="Z10" s="184">
        <v>16.57</v>
      </c>
      <c r="AA10" s="130">
        <v>887871</v>
      </c>
    </row>
    <row r="11" spans="1:27" ht="13.5">
      <c r="A11" s="183" t="s">
        <v>107</v>
      </c>
      <c r="B11" s="185"/>
      <c r="C11" s="155">
        <v>144358</v>
      </c>
      <c r="D11" s="155">
        <v>0</v>
      </c>
      <c r="E11" s="156">
        <v>0</v>
      </c>
      <c r="F11" s="60">
        <v>10560</v>
      </c>
      <c r="G11" s="60">
        <v>0</v>
      </c>
      <c r="H11" s="60">
        <v>13372</v>
      </c>
      <c r="I11" s="60">
        <v>0</v>
      </c>
      <c r="J11" s="60">
        <v>13372</v>
      </c>
      <c r="K11" s="60">
        <v>0</v>
      </c>
      <c r="L11" s="60">
        <v>0</v>
      </c>
      <c r="M11" s="60">
        <v>447</v>
      </c>
      <c r="N11" s="60">
        <v>447</v>
      </c>
      <c r="O11" s="60">
        <v>448</v>
      </c>
      <c r="P11" s="60">
        <v>1842</v>
      </c>
      <c r="Q11" s="60">
        <v>1006</v>
      </c>
      <c r="R11" s="60">
        <v>3296</v>
      </c>
      <c r="S11" s="60">
        <v>895</v>
      </c>
      <c r="T11" s="60">
        <v>1789</v>
      </c>
      <c r="U11" s="60">
        <v>1162</v>
      </c>
      <c r="V11" s="60">
        <v>3846</v>
      </c>
      <c r="W11" s="60">
        <v>20961</v>
      </c>
      <c r="X11" s="60">
        <v>10560</v>
      </c>
      <c r="Y11" s="60">
        <v>10401</v>
      </c>
      <c r="Z11" s="140">
        <v>98.49</v>
      </c>
      <c r="AA11" s="155">
        <v>10560</v>
      </c>
    </row>
    <row r="12" spans="1:27" ht="13.5">
      <c r="A12" s="183" t="s">
        <v>108</v>
      </c>
      <c r="B12" s="185"/>
      <c r="C12" s="155">
        <v>1045783</v>
      </c>
      <c r="D12" s="155">
        <v>0</v>
      </c>
      <c r="E12" s="156">
        <v>0</v>
      </c>
      <c r="F12" s="60">
        <v>687837</v>
      </c>
      <c r="G12" s="60">
        <v>85024</v>
      </c>
      <c r="H12" s="60">
        <v>3314</v>
      </c>
      <c r="I12" s="60">
        <v>2010</v>
      </c>
      <c r="J12" s="60">
        <v>90348</v>
      </c>
      <c r="K12" s="60">
        <v>0</v>
      </c>
      <c r="L12" s="60">
        <v>67753</v>
      </c>
      <c r="M12" s="60">
        <v>58112</v>
      </c>
      <c r="N12" s="60">
        <v>125865</v>
      </c>
      <c r="O12" s="60">
        <v>51287</v>
      </c>
      <c r="P12" s="60">
        <v>77928</v>
      </c>
      <c r="Q12" s="60">
        <v>51095</v>
      </c>
      <c r="R12" s="60">
        <v>180310</v>
      </c>
      <c r="S12" s="60">
        <v>97100</v>
      </c>
      <c r="T12" s="60">
        <v>90714</v>
      </c>
      <c r="U12" s="60">
        <v>68498</v>
      </c>
      <c r="V12" s="60">
        <v>256312</v>
      </c>
      <c r="W12" s="60">
        <v>652835</v>
      </c>
      <c r="X12" s="60">
        <v>687837</v>
      </c>
      <c r="Y12" s="60">
        <v>-35002</v>
      </c>
      <c r="Z12" s="140">
        <v>-5.09</v>
      </c>
      <c r="AA12" s="155">
        <v>687837</v>
      </c>
    </row>
    <row r="13" spans="1:27" ht="13.5">
      <c r="A13" s="181" t="s">
        <v>109</v>
      </c>
      <c r="B13" s="185"/>
      <c r="C13" s="155">
        <v>4827020</v>
      </c>
      <c r="D13" s="155">
        <v>0</v>
      </c>
      <c r="E13" s="156">
        <v>4065487</v>
      </c>
      <c r="F13" s="60">
        <v>4090268</v>
      </c>
      <c r="G13" s="60">
        <v>354913</v>
      </c>
      <c r="H13" s="60">
        <v>449093</v>
      </c>
      <c r="I13" s="60">
        <v>499991</v>
      </c>
      <c r="J13" s="60">
        <v>1303997</v>
      </c>
      <c r="K13" s="60">
        <v>412361</v>
      </c>
      <c r="L13" s="60">
        <v>442253</v>
      </c>
      <c r="M13" s="60">
        <v>439471</v>
      </c>
      <c r="N13" s="60">
        <v>1294085</v>
      </c>
      <c r="O13" s="60">
        <v>486975</v>
      </c>
      <c r="P13" s="60">
        <v>459772</v>
      </c>
      <c r="Q13" s="60">
        <v>453640</v>
      </c>
      <c r="R13" s="60">
        <v>1400387</v>
      </c>
      <c r="S13" s="60">
        <v>515840</v>
      </c>
      <c r="T13" s="60">
        <v>679457</v>
      </c>
      <c r="U13" s="60">
        <v>508456</v>
      </c>
      <c r="V13" s="60">
        <v>1703753</v>
      </c>
      <c r="W13" s="60">
        <v>5702222</v>
      </c>
      <c r="X13" s="60">
        <v>4090268</v>
      </c>
      <c r="Y13" s="60">
        <v>1611954</v>
      </c>
      <c r="Z13" s="140">
        <v>39.41</v>
      </c>
      <c r="AA13" s="155">
        <v>4090268</v>
      </c>
    </row>
    <row r="14" spans="1:27" ht="13.5">
      <c r="A14" s="181" t="s">
        <v>110</v>
      </c>
      <c r="B14" s="185"/>
      <c r="C14" s="155">
        <v>363602</v>
      </c>
      <c r="D14" s="155">
        <v>0</v>
      </c>
      <c r="E14" s="156">
        <v>91832</v>
      </c>
      <c r="F14" s="60">
        <v>91832</v>
      </c>
      <c r="G14" s="60">
        <v>0</v>
      </c>
      <c r="H14" s="60">
        <v>20348</v>
      </c>
      <c r="I14" s="60">
        <v>13647</v>
      </c>
      <c r="J14" s="60">
        <v>33995</v>
      </c>
      <c r="K14" s="60">
        <v>20511</v>
      </c>
      <c r="L14" s="60">
        <v>14628</v>
      </c>
      <c r="M14" s="60">
        <v>22160</v>
      </c>
      <c r="N14" s="60">
        <v>57299</v>
      </c>
      <c r="O14" s="60">
        <v>22418</v>
      </c>
      <c r="P14" s="60">
        <v>20338</v>
      </c>
      <c r="Q14" s="60">
        <v>87368</v>
      </c>
      <c r="R14" s="60">
        <v>130124</v>
      </c>
      <c r="S14" s="60">
        <v>85953</v>
      </c>
      <c r="T14" s="60">
        <v>85856</v>
      </c>
      <c r="U14" s="60">
        <v>88215</v>
      </c>
      <c r="V14" s="60">
        <v>260024</v>
      </c>
      <c r="W14" s="60">
        <v>481442</v>
      </c>
      <c r="X14" s="60">
        <v>91832</v>
      </c>
      <c r="Y14" s="60">
        <v>389610</v>
      </c>
      <c r="Z14" s="140">
        <v>424.26</v>
      </c>
      <c r="AA14" s="155">
        <v>91832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218800</v>
      </c>
      <c r="D16" s="155">
        <v>0</v>
      </c>
      <c r="E16" s="156">
        <v>300000</v>
      </c>
      <c r="F16" s="60">
        <v>367680</v>
      </c>
      <c r="G16" s="60">
        <v>6550</v>
      </c>
      <c r="H16" s="60">
        <v>6750</v>
      </c>
      <c r="I16" s="60">
        <v>20800</v>
      </c>
      <c r="J16" s="60">
        <v>34100</v>
      </c>
      <c r="K16" s="60">
        <v>6700</v>
      </c>
      <c r="L16" s="60">
        <v>0</v>
      </c>
      <c r="M16" s="60">
        <v>47700</v>
      </c>
      <c r="N16" s="60">
        <v>54400</v>
      </c>
      <c r="O16" s="60">
        <v>21649</v>
      </c>
      <c r="P16" s="60">
        <v>24150</v>
      </c>
      <c r="Q16" s="60">
        <v>18750</v>
      </c>
      <c r="R16" s="60">
        <v>64549</v>
      </c>
      <c r="S16" s="60">
        <v>49660</v>
      </c>
      <c r="T16" s="60">
        <v>54560</v>
      </c>
      <c r="U16" s="60">
        <v>79090</v>
      </c>
      <c r="V16" s="60">
        <v>183310</v>
      </c>
      <c r="W16" s="60">
        <v>336359</v>
      </c>
      <c r="X16" s="60">
        <v>367680</v>
      </c>
      <c r="Y16" s="60">
        <v>-31321</v>
      </c>
      <c r="Z16" s="140">
        <v>-8.52</v>
      </c>
      <c r="AA16" s="155">
        <v>367680</v>
      </c>
    </row>
    <row r="17" spans="1:27" ht="13.5">
      <c r="A17" s="181" t="s">
        <v>113</v>
      </c>
      <c r="B17" s="185"/>
      <c r="C17" s="155">
        <v>1107493</v>
      </c>
      <c r="D17" s="155">
        <v>0</v>
      </c>
      <c r="E17" s="156">
        <v>1161600</v>
      </c>
      <c r="F17" s="60">
        <v>1476037</v>
      </c>
      <c r="G17" s="60">
        <v>123425</v>
      </c>
      <c r="H17" s="60">
        <v>114589</v>
      </c>
      <c r="I17" s="60">
        <v>17519</v>
      </c>
      <c r="J17" s="60">
        <v>255533</v>
      </c>
      <c r="K17" s="60">
        <v>81229</v>
      </c>
      <c r="L17" s="60">
        <v>97932</v>
      </c>
      <c r="M17" s="60">
        <v>69633</v>
      </c>
      <c r="N17" s="60">
        <v>248794</v>
      </c>
      <c r="O17" s="60">
        <v>62756</v>
      </c>
      <c r="P17" s="60">
        <v>143828</v>
      </c>
      <c r="Q17" s="60">
        <v>112853</v>
      </c>
      <c r="R17" s="60">
        <v>319437</v>
      </c>
      <c r="S17" s="60">
        <v>94716</v>
      </c>
      <c r="T17" s="60">
        <v>160038</v>
      </c>
      <c r="U17" s="60">
        <v>112657</v>
      </c>
      <c r="V17" s="60">
        <v>367411</v>
      </c>
      <c r="W17" s="60">
        <v>1191175</v>
      </c>
      <c r="X17" s="60">
        <v>1476037</v>
      </c>
      <c r="Y17" s="60">
        <v>-284862</v>
      </c>
      <c r="Z17" s="140">
        <v>-19.3</v>
      </c>
      <c r="AA17" s="155">
        <v>1476037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583029</v>
      </c>
      <c r="F18" s="60">
        <v>628907</v>
      </c>
      <c r="G18" s="60">
        <v>77182</v>
      </c>
      <c r="H18" s="60">
        <v>43483</v>
      </c>
      <c r="I18" s="60">
        <v>73725</v>
      </c>
      <c r="J18" s="60">
        <v>194390</v>
      </c>
      <c r="K18" s="60">
        <v>43053</v>
      </c>
      <c r="L18" s="60">
        <v>45900</v>
      </c>
      <c r="M18" s="60">
        <v>59290</v>
      </c>
      <c r="N18" s="60">
        <v>148243</v>
      </c>
      <c r="O18" s="60">
        <v>24838</v>
      </c>
      <c r="P18" s="60">
        <v>66661</v>
      </c>
      <c r="Q18" s="60">
        <v>45683</v>
      </c>
      <c r="R18" s="60">
        <v>137182</v>
      </c>
      <c r="S18" s="60">
        <v>64188</v>
      </c>
      <c r="T18" s="60">
        <v>50070</v>
      </c>
      <c r="U18" s="60">
        <v>58912</v>
      </c>
      <c r="V18" s="60">
        <v>173170</v>
      </c>
      <c r="W18" s="60">
        <v>652985</v>
      </c>
      <c r="X18" s="60">
        <v>628907</v>
      </c>
      <c r="Y18" s="60">
        <v>24078</v>
      </c>
      <c r="Z18" s="140">
        <v>3.83</v>
      </c>
      <c r="AA18" s="155">
        <v>628907</v>
      </c>
    </row>
    <row r="19" spans="1:27" ht="13.5">
      <c r="A19" s="181" t="s">
        <v>34</v>
      </c>
      <c r="B19" s="185"/>
      <c r="C19" s="155">
        <v>109146944</v>
      </c>
      <c r="D19" s="155">
        <v>0</v>
      </c>
      <c r="E19" s="156">
        <v>113440356</v>
      </c>
      <c r="F19" s="60">
        <v>130812857</v>
      </c>
      <c r="G19" s="60">
        <v>59765002</v>
      </c>
      <c r="H19" s="60">
        <v>12299575</v>
      </c>
      <c r="I19" s="60">
        <v>11537351</v>
      </c>
      <c r="J19" s="60">
        <v>83601928</v>
      </c>
      <c r="K19" s="60">
        <v>9679875</v>
      </c>
      <c r="L19" s="60">
        <v>40420179</v>
      </c>
      <c r="M19" s="60">
        <v>185971</v>
      </c>
      <c r="N19" s="60">
        <v>50286025</v>
      </c>
      <c r="O19" s="60">
        <v>985611</v>
      </c>
      <c r="P19" s="60">
        <v>282239</v>
      </c>
      <c r="Q19" s="60">
        <v>32093777</v>
      </c>
      <c r="R19" s="60">
        <v>33361627</v>
      </c>
      <c r="S19" s="60">
        <v>221084</v>
      </c>
      <c r="T19" s="60">
        <v>752890</v>
      </c>
      <c r="U19" s="60">
        <v>1612671</v>
      </c>
      <c r="V19" s="60">
        <v>2586645</v>
      </c>
      <c r="W19" s="60">
        <v>169836225</v>
      </c>
      <c r="X19" s="60">
        <v>130812857</v>
      </c>
      <c r="Y19" s="60">
        <v>39023368</v>
      </c>
      <c r="Z19" s="140">
        <v>29.83</v>
      </c>
      <c r="AA19" s="155">
        <v>130812857</v>
      </c>
    </row>
    <row r="20" spans="1:27" ht="13.5">
      <c r="A20" s="181" t="s">
        <v>35</v>
      </c>
      <c r="B20" s="185"/>
      <c r="C20" s="155">
        <v>1147960</v>
      </c>
      <c r="D20" s="155">
        <v>0</v>
      </c>
      <c r="E20" s="156">
        <v>20235080</v>
      </c>
      <c r="F20" s="54">
        <v>51526633</v>
      </c>
      <c r="G20" s="54">
        <v>105298</v>
      </c>
      <c r="H20" s="54">
        <v>4284606</v>
      </c>
      <c r="I20" s="54">
        <v>1175430</v>
      </c>
      <c r="J20" s="54">
        <v>5565334</v>
      </c>
      <c r="K20" s="54">
        <v>504552</v>
      </c>
      <c r="L20" s="54">
        <v>597260</v>
      </c>
      <c r="M20" s="54">
        <v>7149</v>
      </c>
      <c r="N20" s="54">
        <v>1108961</v>
      </c>
      <c r="O20" s="54">
        <v>-193093</v>
      </c>
      <c r="P20" s="54">
        <v>-758052</v>
      </c>
      <c r="Q20" s="54">
        <v>-70698</v>
      </c>
      <c r="R20" s="54">
        <v>-1021843</v>
      </c>
      <c r="S20" s="54">
        <v>1380803</v>
      </c>
      <c r="T20" s="54">
        <v>1341511</v>
      </c>
      <c r="U20" s="54">
        <v>-1306781</v>
      </c>
      <c r="V20" s="54">
        <v>1415533</v>
      </c>
      <c r="W20" s="54">
        <v>7067985</v>
      </c>
      <c r="X20" s="54">
        <v>51526633</v>
      </c>
      <c r="Y20" s="54">
        <v>-44458648</v>
      </c>
      <c r="Z20" s="184">
        <v>-86.28</v>
      </c>
      <c r="AA20" s="130">
        <v>51526633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141378284</v>
      </c>
      <c r="D22" s="188">
        <f>SUM(D5:D21)</f>
        <v>0</v>
      </c>
      <c r="E22" s="189">
        <f t="shared" si="0"/>
        <v>184662340</v>
      </c>
      <c r="F22" s="190">
        <f t="shared" si="0"/>
        <v>233064502</v>
      </c>
      <c r="G22" s="190">
        <f t="shared" si="0"/>
        <v>62830822</v>
      </c>
      <c r="H22" s="190">
        <f t="shared" si="0"/>
        <v>18850679</v>
      </c>
      <c r="I22" s="190">
        <f t="shared" si="0"/>
        <v>15334433</v>
      </c>
      <c r="J22" s="190">
        <f t="shared" si="0"/>
        <v>97015934</v>
      </c>
      <c r="K22" s="190">
        <f t="shared" si="0"/>
        <v>14013270</v>
      </c>
      <c r="L22" s="190">
        <f t="shared" si="0"/>
        <v>43722560</v>
      </c>
      <c r="M22" s="190">
        <f t="shared" si="0"/>
        <v>3277486</v>
      </c>
      <c r="N22" s="190">
        <f t="shared" si="0"/>
        <v>61013316</v>
      </c>
      <c r="O22" s="190">
        <f t="shared" si="0"/>
        <v>3521030</v>
      </c>
      <c r="P22" s="190">
        <f t="shared" si="0"/>
        <v>2944640</v>
      </c>
      <c r="Q22" s="190">
        <f t="shared" si="0"/>
        <v>34653401</v>
      </c>
      <c r="R22" s="190">
        <f t="shared" si="0"/>
        <v>41119071</v>
      </c>
      <c r="S22" s="190">
        <f t="shared" si="0"/>
        <v>4536123</v>
      </c>
      <c r="T22" s="190">
        <f t="shared" si="0"/>
        <v>5418669</v>
      </c>
      <c r="U22" s="190">
        <f t="shared" si="0"/>
        <v>3238436</v>
      </c>
      <c r="V22" s="190">
        <f t="shared" si="0"/>
        <v>13193228</v>
      </c>
      <c r="W22" s="190">
        <f t="shared" si="0"/>
        <v>212341549</v>
      </c>
      <c r="X22" s="190">
        <f t="shared" si="0"/>
        <v>233064502</v>
      </c>
      <c r="Y22" s="190">
        <f t="shared" si="0"/>
        <v>-20722953</v>
      </c>
      <c r="Z22" s="191">
        <f>+IF(X22&lt;&gt;0,+(Y22/X22)*100,0)</f>
        <v>-8.891509784703292</v>
      </c>
      <c r="AA22" s="188">
        <f>SUM(AA5:AA21)</f>
        <v>233064502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44883275</v>
      </c>
      <c r="D25" s="155">
        <v>0</v>
      </c>
      <c r="E25" s="156">
        <v>67735688</v>
      </c>
      <c r="F25" s="60">
        <v>54320798</v>
      </c>
      <c r="G25" s="60">
        <v>4145236</v>
      </c>
      <c r="H25" s="60">
        <v>8352395</v>
      </c>
      <c r="I25" s="60">
        <v>3559824</v>
      </c>
      <c r="J25" s="60">
        <v>16057455</v>
      </c>
      <c r="K25" s="60">
        <v>3404980</v>
      </c>
      <c r="L25" s="60">
        <v>3014661</v>
      </c>
      <c r="M25" s="60">
        <v>4615739</v>
      </c>
      <c r="N25" s="60">
        <v>11035380</v>
      </c>
      <c r="O25" s="60">
        <v>4095271</v>
      </c>
      <c r="P25" s="60">
        <v>3775495</v>
      </c>
      <c r="Q25" s="60">
        <v>5261976</v>
      </c>
      <c r="R25" s="60">
        <v>13132742</v>
      </c>
      <c r="S25" s="60">
        <v>3796224</v>
      </c>
      <c r="T25" s="60">
        <v>4060505</v>
      </c>
      <c r="U25" s="60">
        <v>3902121</v>
      </c>
      <c r="V25" s="60">
        <v>11758850</v>
      </c>
      <c r="W25" s="60">
        <v>51984427</v>
      </c>
      <c r="X25" s="60">
        <v>54320798</v>
      </c>
      <c r="Y25" s="60">
        <v>-2336371</v>
      </c>
      <c r="Z25" s="140">
        <v>-4.3</v>
      </c>
      <c r="AA25" s="155">
        <v>54320798</v>
      </c>
    </row>
    <row r="26" spans="1:27" ht="13.5">
      <c r="A26" s="183" t="s">
        <v>38</v>
      </c>
      <c r="B26" s="182"/>
      <c r="C26" s="155">
        <v>16198965</v>
      </c>
      <c r="D26" s="155">
        <v>0</v>
      </c>
      <c r="E26" s="156">
        <v>15262206</v>
      </c>
      <c r="F26" s="60">
        <v>15998210</v>
      </c>
      <c r="G26" s="60">
        <v>1274522</v>
      </c>
      <c r="H26" s="60">
        <v>1310050</v>
      </c>
      <c r="I26" s="60">
        <v>1269523</v>
      </c>
      <c r="J26" s="60">
        <v>3854095</v>
      </c>
      <c r="K26" s="60">
        <v>1216801</v>
      </c>
      <c r="L26" s="60">
        <v>1249847</v>
      </c>
      <c r="M26" s="60">
        <v>1249847</v>
      </c>
      <c r="N26" s="60">
        <v>3716495</v>
      </c>
      <c r="O26" s="60">
        <v>1249853</v>
      </c>
      <c r="P26" s="60">
        <v>1249847</v>
      </c>
      <c r="Q26" s="60">
        <v>2165738</v>
      </c>
      <c r="R26" s="60">
        <v>4665438</v>
      </c>
      <c r="S26" s="60">
        <v>1376328</v>
      </c>
      <c r="T26" s="60">
        <v>1374288</v>
      </c>
      <c r="U26" s="60">
        <v>1355470</v>
      </c>
      <c r="V26" s="60">
        <v>4106086</v>
      </c>
      <c r="W26" s="60">
        <v>16342114</v>
      </c>
      <c r="X26" s="60">
        <v>15998210</v>
      </c>
      <c r="Y26" s="60">
        <v>343904</v>
      </c>
      <c r="Z26" s="140">
        <v>2.15</v>
      </c>
      <c r="AA26" s="155">
        <v>15998210</v>
      </c>
    </row>
    <row r="27" spans="1:27" ht="13.5">
      <c r="A27" s="183" t="s">
        <v>118</v>
      </c>
      <c r="B27" s="182"/>
      <c r="C27" s="155">
        <v>1803642</v>
      </c>
      <c r="D27" s="155">
        <v>0</v>
      </c>
      <c r="E27" s="156">
        <v>0</v>
      </c>
      <c r="F27" s="60">
        <v>4035962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4035962</v>
      </c>
      <c r="Y27" s="60">
        <v>-4035962</v>
      </c>
      <c r="Z27" s="140">
        <v>-100</v>
      </c>
      <c r="AA27" s="155">
        <v>4035962</v>
      </c>
    </row>
    <row r="28" spans="1:27" ht="13.5">
      <c r="A28" s="183" t="s">
        <v>39</v>
      </c>
      <c r="B28" s="182"/>
      <c r="C28" s="155">
        <v>30067524</v>
      </c>
      <c r="D28" s="155">
        <v>0</v>
      </c>
      <c r="E28" s="156">
        <v>0</v>
      </c>
      <c r="F28" s="60">
        <v>30067523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30067523</v>
      </c>
      <c r="Y28" s="60">
        <v>-30067523</v>
      </c>
      <c r="Z28" s="140">
        <v>-100</v>
      </c>
      <c r="AA28" s="155">
        <v>30067523</v>
      </c>
    </row>
    <row r="29" spans="1:27" ht="13.5">
      <c r="A29" s="183" t="s">
        <v>40</v>
      </c>
      <c r="B29" s="182"/>
      <c r="C29" s="155">
        <v>148120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92814</v>
      </c>
      <c r="R29" s="60">
        <v>92814</v>
      </c>
      <c r="S29" s="60">
        <v>0</v>
      </c>
      <c r="T29" s="60">
        <v>29649</v>
      </c>
      <c r="U29" s="60">
        <v>0</v>
      </c>
      <c r="V29" s="60">
        <v>29649</v>
      </c>
      <c r="W29" s="60">
        <v>122463</v>
      </c>
      <c r="X29" s="60">
        <v>0</v>
      </c>
      <c r="Y29" s="60">
        <v>122463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16250966</v>
      </c>
      <c r="D30" s="155">
        <v>0</v>
      </c>
      <c r="E30" s="156">
        <v>24000000</v>
      </c>
      <c r="F30" s="60">
        <v>20500000</v>
      </c>
      <c r="G30" s="60">
        <v>2361846</v>
      </c>
      <c r="H30" s="60">
        <v>2200430</v>
      </c>
      <c r="I30" s="60">
        <v>0</v>
      </c>
      <c r="J30" s="60">
        <v>4562276</v>
      </c>
      <c r="K30" s="60">
        <v>1851074</v>
      </c>
      <c r="L30" s="60">
        <v>1701691</v>
      </c>
      <c r="M30" s="60">
        <v>0</v>
      </c>
      <c r="N30" s="60">
        <v>3552765</v>
      </c>
      <c r="O30" s="60">
        <v>3360547</v>
      </c>
      <c r="P30" s="60">
        <v>0</v>
      </c>
      <c r="Q30" s="60">
        <v>5255862</v>
      </c>
      <c r="R30" s="60">
        <v>8616409</v>
      </c>
      <c r="S30" s="60">
        <v>0</v>
      </c>
      <c r="T30" s="60">
        <v>3170986</v>
      </c>
      <c r="U30" s="60">
        <v>1693373</v>
      </c>
      <c r="V30" s="60">
        <v>4864359</v>
      </c>
      <c r="W30" s="60">
        <v>21595809</v>
      </c>
      <c r="X30" s="60">
        <v>20500000</v>
      </c>
      <c r="Y30" s="60">
        <v>1095809</v>
      </c>
      <c r="Z30" s="140">
        <v>5.35</v>
      </c>
      <c r="AA30" s="155">
        <v>20500000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580736</v>
      </c>
      <c r="F32" s="60">
        <v>0</v>
      </c>
      <c r="G32" s="60">
        <v>0</v>
      </c>
      <c r="H32" s="60">
        <v>2235972</v>
      </c>
      <c r="I32" s="60">
        <v>0</v>
      </c>
      <c r="J32" s="60">
        <v>2235972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2235972</v>
      </c>
      <c r="X32" s="60">
        <v>0</v>
      </c>
      <c r="Y32" s="60">
        <v>2235972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614106</v>
      </c>
      <c r="D33" s="155">
        <v>0</v>
      </c>
      <c r="E33" s="156">
        <v>4035962</v>
      </c>
      <c r="F33" s="60">
        <v>1400000</v>
      </c>
      <c r="G33" s="60">
        <v>0</v>
      </c>
      <c r="H33" s="60">
        <v>404389</v>
      </c>
      <c r="I33" s="60">
        <v>0</v>
      </c>
      <c r="J33" s="60">
        <v>404389</v>
      </c>
      <c r="K33" s="60">
        <v>0</v>
      </c>
      <c r="L33" s="60">
        <v>0</v>
      </c>
      <c r="M33" s="60">
        <v>0</v>
      </c>
      <c r="N33" s="60">
        <v>0</v>
      </c>
      <c r="O33" s="60">
        <v>159345</v>
      </c>
      <c r="P33" s="60">
        <v>43670</v>
      </c>
      <c r="Q33" s="60">
        <v>0</v>
      </c>
      <c r="R33" s="60">
        <v>203015</v>
      </c>
      <c r="S33" s="60">
        <v>0</v>
      </c>
      <c r="T33" s="60">
        <v>0</v>
      </c>
      <c r="U33" s="60">
        <v>450384</v>
      </c>
      <c r="V33" s="60">
        <v>450384</v>
      </c>
      <c r="W33" s="60">
        <v>1057788</v>
      </c>
      <c r="X33" s="60">
        <v>1400000</v>
      </c>
      <c r="Y33" s="60">
        <v>-342212</v>
      </c>
      <c r="Z33" s="140">
        <v>-24.44</v>
      </c>
      <c r="AA33" s="155">
        <v>1400000</v>
      </c>
    </row>
    <row r="34" spans="1:27" ht="13.5">
      <c r="A34" s="183" t="s">
        <v>43</v>
      </c>
      <c r="B34" s="182"/>
      <c r="C34" s="155">
        <v>72234739</v>
      </c>
      <c r="D34" s="155">
        <v>0</v>
      </c>
      <c r="E34" s="156">
        <v>64226690</v>
      </c>
      <c r="F34" s="60">
        <v>171139009</v>
      </c>
      <c r="G34" s="60">
        <v>2650967</v>
      </c>
      <c r="H34" s="60">
        <v>3102211</v>
      </c>
      <c r="I34" s="60">
        <v>7563022</v>
      </c>
      <c r="J34" s="60">
        <v>13316200</v>
      </c>
      <c r="K34" s="60">
        <v>6325382</v>
      </c>
      <c r="L34" s="60">
        <v>8282239</v>
      </c>
      <c r="M34" s="60">
        <v>10860630</v>
      </c>
      <c r="N34" s="60">
        <v>25468251</v>
      </c>
      <c r="O34" s="60">
        <v>7985923</v>
      </c>
      <c r="P34" s="60">
        <v>7444884</v>
      </c>
      <c r="Q34" s="60">
        <v>13462989</v>
      </c>
      <c r="R34" s="60">
        <v>28893796</v>
      </c>
      <c r="S34" s="60">
        <v>8273678</v>
      </c>
      <c r="T34" s="60">
        <v>9091751</v>
      </c>
      <c r="U34" s="60">
        <v>20692908</v>
      </c>
      <c r="V34" s="60">
        <v>38058337</v>
      </c>
      <c r="W34" s="60">
        <v>105736584</v>
      </c>
      <c r="X34" s="60">
        <v>171139009</v>
      </c>
      <c r="Y34" s="60">
        <v>-65402425</v>
      </c>
      <c r="Z34" s="140">
        <v>-38.22</v>
      </c>
      <c r="AA34" s="155">
        <v>171139009</v>
      </c>
    </row>
    <row r="35" spans="1:27" ht="13.5">
      <c r="A35" s="181" t="s">
        <v>122</v>
      </c>
      <c r="B35" s="185"/>
      <c r="C35" s="155">
        <v>2456708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71624</v>
      </c>
      <c r="U35" s="60">
        <v>0</v>
      </c>
      <c r="V35" s="60">
        <v>71624</v>
      </c>
      <c r="W35" s="60">
        <v>71624</v>
      </c>
      <c r="X35" s="60">
        <v>0</v>
      </c>
      <c r="Y35" s="60">
        <v>71624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184658045</v>
      </c>
      <c r="D36" s="188">
        <f>SUM(D25:D35)</f>
        <v>0</v>
      </c>
      <c r="E36" s="189">
        <f t="shared" si="1"/>
        <v>175841282</v>
      </c>
      <c r="F36" s="190">
        <f t="shared" si="1"/>
        <v>297461502</v>
      </c>
      <c r="G36" s="190">
        <f t="shared" si="1"/>
        <v>10432571</v>
      </c>
      <c r="H36" s="190">
        <f t="shared" si="1"/>
        <v>17605447</v>
      </c>
      <c r="I36" s="190">
        <f t="shared" si="1"/>
        <v>12392369</v>
      </c>
      <c r="J36" s="190">
        <f t="shared" si="1"/>
        <v>40430387</v>
      </c>
      <c r="K36" s="190">
        <f t="shared" si="1"/>
        <v>12798237</v>
      </c>
      <c r="L36" s="190">
        <f t="shared" si="1"/>
        <v>14248438</v>
      </c>
      <c r="M36" s="190">
        <f t="shared" si="1"/>
        <v>16726216</v>
      </c>
      <c r="N36" s="190">
        <f t="shared" si="1"/>
        <v>43772891</v>
      </c>
      <c r="O36" s="190">
        <f t="shared" si="1"/>
        <v>16850939</v>
      </c>
      <c r="P36" s="190">
        <f t="shared" si="1"/>
        <v>12513896</v>
      </c>
      <c r="Q36" s="190">
        <f t="shared" si="1"/>
        <v>26239379</v>
      </c>
      <c r="R36" s="190">
        <f t="shared" si="1"/>
        <v>55604214</v>
      </c>
      <c r="S36" s="190">
        <f t="shared" si="1"/>
        <v>13446230</v>
      </c>
      <c r="T36" s="190">
        <f t="shared" si="1"/>
        <v>17798803</v>
      </c>
      <c r="U36" s="190">
        <f t="shared" si="1"/>
        <v>28094256</v>
      </c>
      <c r="V36" s="190">
        <f t="shared" si="1"/>
        <v>59339289</v>
      </c>
      <c r="W36" s="190">
        <f t="shared" si="1"/>
        <v>199146781</v>
      </c>
      <c r="X36" s="190">
        <f t="shared" si="1"/>
        <v>297461502</v>
      </c>
      <c r="Y36" s="190">
        <f t="shared" si="1"/>
        <v>-98314721</v>
      </c>
      <c r="Z36" s="191">
        <f>+IF(X36&lt;&gt;0,+(Y36/X36)*100,0)</f>
        <v>-33.05124203938162</v>
      </c>
      <c r="AA36" s="188">
        <f>SUM(AA25:AA35)</f>
        <v>297461502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-43279761</v>
      </c>
      <c r="D38" s="199">
        <f>+D22-D36</f>
        <v>0</v>
      </c>
      <c r="E38" s="200">
        <f t="shared" si="2"/>
        <v>8821058</v>
      </c>
      <c r="F38" s="106">
        <f t="shared" si="2"/>
        <v>-64397000</v>
      </c>
      <c r="G38" s="106">
        <f t="shared" si="2"/>
        <v>52398251</v>
      </c>
      <c r="H38" s="106">
        <f t="shared" si="2"/>
        <v>1245232</v>
      </c>
      <c r="I38" s="106">
        <f t="shared" si="2"/>
        <v>2942064</v>
      </c>
      <c r="J38" s="106">
        <f t="shared" si="2"/>
        <v>56585547</v>
      </c>
      <c r="K38" s="106">
        <f t="shared" si="2"/>
        <v>1215033</v>
      </c>
      <c r="L38" s="106">
        <f t="shared" si="2"/>
        <v>29474122</v>
      </c>
      <c r="M38" s="106">
        <f t="shared" si="2"/>
        <v>-13448730</v>
      </c>
      <c r="N38" s="106">
        <f t="shared" si="2"/>
        <v>17240425</v>
      </c>
      <c r="O38" s="106">
        <f t="shared" si="2"/>
        <v>-13329909</v>
      </c>
      <c r="P38" s="106">
        <f t="shared" si="2"/>
        <v>-9569256</v>
      </c>
      <c r="Q38" s="106">
        <f t="shared" si="2"/>
        <v>8414022</v>
      </c>
      <c r="R38" s="106">
        <f t="shared" si="2"/>
        <v>-14485143</v>
      </c>
      <c r="S38" s="106">
        <f t="shared" si="2"/>
        <v>-8910107</v>
      </c>
      <c r="T38" s="106">
        <f t="shared" si="2"/>
        <v>-12380134</v>
      </c>
      <c r="U38" s="106">
        <f t="shared" si="2"/>
        <v>-24855820</v>
      </c>
      <c r="V38" s="106">
        <f t="shared" si="2"/>
        <v>-46146061</v>
      </c>
      <c r="W38" s="106">
        <f t="shared" si="2"/>
        <v>13194768</v>
      </c>
      <c r="X38" s="106">
        <f>IF(F22=F36,0,X22-X36)</f>
        <v>-64397000</v>
      </c>
      <c r="Y38" s="106">
        <f t="shared" si="2"/>
        <v>77591768</v>
      </c>
      <c r="Z38" s="201">
        <f>+IF(X38&lt;&gt;0,+(Y38/X38)*100,0)</f>
        <v>-120.48972467661537</v>
      </c>
      <c r="AA38" s="199">
        <f>+AA22-AA36</f>
        <v>-64397000</v>
      </c>
    </row>
    <row r="39" spans="1:27" ht="13.5">
      <c r="A39" s="181" t="s">
        <v>46</v>
      </c>
      <c r="B39" s="185"/>
      <c r="C39" s="155">
        <v>59743685</v>
      </c>
      <c r="D39" s="155">
        <v>0</v>
      </c>
      <c r="E39" s="156">
        <v>345878</v>
      </c>
      <c r="F39" s="60">
        <v>64397000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4188454</v>
      </c>
      <c r="N39" s="60">
        <v>4188454</v>
      </c>
      <c r="O39" s="60">
        <v>14688007</v>
      </c>
      <c r="P39" s="60">
        <v>4318954</v>
      </c>
      <c r="Q39" s="60">
        <v>7790085</v>
      </c>
      <c r="R39" s="60">
        <v>26797046</v>
      </c>
      <c r="S39" s="60">
        <v>2092561</v>
      </c>
      <c r="T39" s="60">
        <v>3193756</v>
      </c>
      <c r="U39" s="60">
        <v>16522859</v>
      </c>
      <c r="V39" s="60">
        <v>21809176</v>
      </c>
      <c r="W39" s="60">
        <v>52794676</v>
      </c>
      <c r="X39" s="60">
        <v>64397000</v>
      </c>
      <c r="Y39" s="60">
        <v>-11602324</v>
      </c>
      <c r="Z39" s="140">
        <v>-18.02</v>
      </c>
      <c r="AA39" s="155">
        <v>64397000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1552800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16463924</v>
      </c>
      <c r="D42" s="206">
        <f>SUM(D38:D41)</f>
        <v>0</v>
      </c>
      <c r="E42" s="207">
        <f t="shared" si="3"/>
        <v>10719736</v>
      </c>
      <c r="F42" s="88">
        <f t="shared" si="3"/>
        <v>0</v>
      </c>
      <c r="G42" s="88">
        <f t="shared" si="3"/>
        <v>52398251</v>
      </c>
      <c r="H42" s="88">
        <f t="shared" si="3"/>
        <v>1245232</v>
      </c>
      <c r="I42" s="88">
        <f t="shared" si="3"/>
        <v>2942064</v>
      </c>
      <c r="J42" s="88">
        <f t="shared" si="3"/>
        <v>56585547</v>
      </c>
      <c r="K42" s="88">
        <f t="shared" si="3"/>
        <v>1215033</v>
      </c>
      <c r="L42" s="88">
        <f t="shared" si="3"/>
        <v>29474122</v>
      </c>
      <c r="M42" s="88">
        <f t="shared" si="3"/>
        <v>-9260276</v>
      </c>
      <c r="N42" s="88">
        <f t="shared" si="3"/>
        <v>21428879</v>
      </c>
      <c r="O42" s="88">
        <f t="shared" si="3"/>
        <v>1358098</v>
      </c>
      <c r="P42" s="88">
        <f t="shared" si="3"/>
        <v>-5250302</v>
      </c>
      <c r="Q42" s="88">
        <f t="shared" si="3"/>
        <v>16204107</v>
      </c>
      <c r="R42" s="88">
        <f t="shared" si="3"/>
        <v>12311903</v>
      </c>
      <c r="S42" s="88">
        <f t="shared" si="3"/>
        <v>-6817546</v>
      </c>
      <c r="T42" s="88">
        <f t="shared" si="3"/>
        <v>-9186378</v>
      </c>
      <c r="U42" s="88">
        <f t="shared" si="3"/>
        <v>-8332961</v>
      </c>
      <c r="V42" s="88">
        <f t="shared" si="3"/>
        <v>-24336885</v>
      </c>
      <c r="W42" s="88">
        <f t="shared" si="3"/>
        <v>65989444</v>
      </c>
      <c r="X42" s="88">
        <f t="shared" si="3"/>
        <v>0</v>
      </c>
      <c r="Y42" s="88">
        <f t="shared" si="3"/>
        <v>65989444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16463924</v>
      </c>
      <c r="D44" s="210">
        <f>+D42-D43</f>
        <v>0</v>
      </c>
      <c r="E44" s="211">
        <f t="shared" si="4"/>
        <v>10719736</v>
      </c>
      <c r="F44" s="77">
        <f t="shared" si="4"/>
        <v>0</v>
      </c>
      <c r="G44" s="77">
        <f t="shared" si="4"/>
        <v>52398251</v>
      </c>
      <c r="H44" s="77">
        <f t="shared" si="4"/>
        <v>1245232</v>
      </c>
      <c r="I44" s="77">
        <f t="shared" si="4"/>
        <v>2942064</v>
      </c>
      <c r="J44" s="77">
        <f t="shared" si="4"/>
        <v>56585547</v>
      </c>
      <c r="K44" s="77">
        <f t="shared" si="4"/>
        <v>1215033</v>
      </c>
      <c r="L44" s="77">
        <f t="shared" si="4"/>
        <v>29474122</v>
      </c>
      <c r="M44" s="77">
        <f t="shared" si="4"/>
        <v>-9260276</v>
      </c>
      <c r="N44" s="77">
        <f t="shared" si="4"/>
        <v>21428879</v>
      </c>
      <c r="O44" s="77">
        <f t="shared" si="4"/>
        <v>1358098</v>
      </c>
      <c r="P44" s="77">
        <f t="shared" si="4"/>
        <v>-5250302</v>
      </c>
      <c r="Q44" s="77">
        <f t="shared" si="4"/>
        <v>16204107</v>
      </c>
      <c r="R44" s="77">
        <f t="shared" si="4"/>
        <v>12311903</v>
      </c>
      <c r="S44" s="77">
        <f t="shared" si="4"/>
        <v>-6817546</v>
      </c>
      <c r="T44" s="77">
        <f t="shared" si="4"/>
        <v>-9186378</v>
      </c>
      <c r="U44" s="77">
        <f t="shared" si="4"/>
        <v>-8332961</v>
      </c>
      <c r="V44" s="77">
        <f t="shared" si="4"/>
        <v>-24336885</v>
      </c>
      <c r="W44" s="77">
        <f t="shared" si="4"/>
        <v>65989444</v>
      </c>
      <c r="X44" s="77">
        <f t="shared" si="4"/>
        <v>0</v>
      </c>
      <c r="Y44" s="77">
        <f t="shared" si="4"/>
        <v>65989444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16463924</v>
      </c>
      <c r="D46" s="206">
        <f>SUM(D44:D45)</f>
        <v>0</v>
      </c>
      <c r="E46" s="207">
        <f t="shared" si="5"/>
        <v>10719736</v>
      </c>
      <c r="F46" s="88">
        <f t="shared" si="5"/>
        <v>0</v>
      </c>
      <c r="G46" s="88">
        <f t="shared" si="5"/>
        <v>52398251</v>
      </c>
      <c r="H46" s="88">
        <f t="shared" si="5"/>
        <v>1245232</v>
      </c>
      <c r="I46" s="88">
        <f t="shared" si="5"/>
        <v>2942064</v>
      </c>
      <c r="J46" s="88">
        <f t="shared" si="5"/>
        <v>56585547</v>
      </c>
      <c r="K46" s="88">
        <f t="shared" si="5"/>
        <v>1215033</v>
      </c>
      <c r="L46" s="88">
        <f t="shared" si="5"/>
        <v>29474122</v>
      </c>
      <c r="M46" s="88">
        <f t="shared" si="5"/>
        <v>-9260276</v>
      </c>
      <c r="N46" s="88">
        <f t="shared" si="5"/>
        <v>21428879</v>
      </c>
      <c r="O46" s="88">
        <f t="shared" si="5"/>
        <v>1358098</v>
      </c>
      <c r="P46" s="88">
        <f t="shared" si="5"/>
        <v>-5250302</v>
      </c>
      <c r="Q46" s="88">
        <f t="shared" si="5"/>
        <v>16204107</v>
      </c>
      <c r="R46" s="88">
        <f t="shared" si="5"/>
        <v>12311903</v>
      </c>
      <c r="S46" s="88">
        <f t="shared" si="5"/>
        <v>-6817546</v>
      </c>
      <c r="T46" s="88">
        <f t="shared" si="5"/>
        <v>-9186378</v>
      </c>
      <c r="U46" s="88">
        <f t="shared" si="5"/>
        <v>-8332961</v>
      </c>
      <c r="V46" s="88">
        <f t="shared" si="5"/>
        <v>-24336885</v>
      </c>
      <c r="W46" s="88">
        <f t="shared" si="5"/>
        <v>65989444</v>
      </c>
      <c r="X46" s="88">
        <f t="shared" si="5"/>
        <v>0</v>
      </c>
      <c r="Y46" s="88">
        <f t="shared" si="5"/>
        <v>65989444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16463924</v>
      </c>
      <c r="D48" s="217">
        <f>SUM(D46:D47)</f>
        <v>0</v>
      </c>
      <c r="E48" s="218">
        <f t="shared" si="6"/>
        <v>10719736</v>
      </c>
      <c r="F48" s="219">
        <f t="shared" si="6"/>
        <v>0</v>
      </c>
      <c r="G48" s="219">
        <f t="shared" si="6"/>
        <v>52398251</v>
      </c>
      <c r="H48" s="220">
        <f t="shared" si="6"/>
        <v>1245232</v>
      </c>
      <c r="I48" s="220">
        <f t="shared" si="6"/>
        <v>2942064</v>
      </c>
      <c r="J48" s="220">
        <f t="shared" si="6"/>
        <v>56585547</v>
      </c>
      <c r="K48" s="220">
        <f t="shared" si="6"/>
        <v>1215033</v>
      </c>
      <c r="L48" s="220">
        <f t="shared" si="6"/>
        <v>29474122</v>
      </c>
      <c r="M48" s="219">
        <f t="shared" si="6"/>
        <v>-9260276</v>
      </c>
      <c r="N48" s="219">
        <f t="shared" si="6"/>
        <v>21428879</v>
      </c>
      <c r="O48" s="220">
        <f t="shared" si="6"/>
        <v>1358098</v>
      </c>
      <c r="P48" s="220">
        <f t="shared" si="6"/>
        <v>-5250302</v>
      </c>
      <c r="Q48" s="220">
        <f t="shared" si="6"/>
        <v>16204107</v>
      </c>
      <c r="R48" s="220">
        <f t="shared" si="6"/>
        <v>12311903</v>
      </c>
      <c r="S48" s="220">
        <f t="shared" si="6"/>
        <v>-6817546</v>
      </c>
      <c r="T48" s="219">
        <f t="shared" si="6"/>
        <v>-9186378</v>
      </c>
      <c r="U48" s="219">
        <f t="shared" si="6"/>
        <v>-8332961</v>
      </c>
      <c r="V48" s="220">
        <f t="shared" si="6"/>
        <v>-24336885</v>
      </c>
      <c r="W48" s="220">
        <f t="shared" si="6"/>
        <v>65989444</v>
      </c>
      <c r="X48" s="220">
        <f t="shared" si="6"/>
        <v>0</v>
      </c>
      <c r="Y48" s="220">
        <f t="shared" si="6"/>
        <v>65989444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1345570</v>
      </c>
      <c r="D5" s="153">
        <f>SUM(D6:D8)</f>
        <v>0</v>
      </c>
      <c r="E5" s="154">
        <f t="shared" si="0"/>
        <v>1897200</v>
      </c>
      <c r="F5" s="100">
        <f t="shared" si="0"/>
        <v>2630967</v>
      </c>
      <c r="G5" s="100">
        <f t="shared" si="0"/>
        <v>297000</v>
      </c>
      <c r="H5" s="100">
        <f t="shared" si="0"/>
        <v>25500</v>
      </c>
      <c r="I5" s="100">
        <f t="shared" si="0"/>
        <v>0</v>
      </c>
      <c r="J5" s="100">
        <f t="shared" si="0"/>
        <v>322500</v>
      </c>
      <c r="K5" s="100">
        <f t="shared" si="0"/>
        <v>50539</v>
      </c>
      <c r="L5" s="100">
        <f t="shared" si="0"/>
        <v>0</v>
      </c>
      <c r="M5" s="100">
        <f t="shared" si="0"/>
        <v>166699</v>
      </c>
      <c r="N5" s="100">
        <f t="shared" si="0"/>
        <v>217238</v>
      </c>
      <c r="O5" s="100">
        <f t="shared" si="0"/>
        <v>166699</v>
      </c>
      <c r="P5" s="100">
        <f t="shared" si="0"/>
        <v>174500</v>
      </c>
      <c r="Q5" s="100">
        <f t="shared" si="0"/>
        <v>811921</v>
      </c>
      <c r="R5" s="100">
        <f t="shared" si="0"/>
        <v>1153120</v>
      </c>
      <c r="S5" s="100">
        <f t="shared" si="0"/>
        <v>14500</v>
      </c>
      <c r="T5" s="100">
        <f t="shared" si="0"/>
        <v>518859</v>
      </c>
      <c r="U5" s="100">
        <f t="shared" si="0"/>
        <v>196410</v>
      </c>
      <c r="V5" s="100">
        <f t="shared" si="0"/>
        <v>729769</v>
      </c>
      <c r="W5" s="100">
        <f t="shared" si="0"/>
        <v>2422627</v>
      </c>
      <c r="X5" s="100">
        <f t="shared" si="0"/>
        <v>2630967</v>
      </c>
      <c r="Y5" s="100">
        <f t="shared" si="0"/>
        <v>-208340</v>
      </c>
      <c r="Z5" s="137">
        <f>+IF(X5&lt;&gt;0,+(Y5/X5)*100,0)</f>
        <v>-7.918761428782648</v>
      </c>
      <c r="AA5" s="153">
        <f>SUM(AA6:AA8)</f>
        <v>2630967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499967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845603</v>
      </c>
      <c r="D8" s="155"/>
      <c r="E8" s="156">
        <v>1897200</v>
      </c>
      <c r="F8" s="60">
        <v>2630967</v>
      </c>
      <c r="G8" s="60">
        <v>297000</v>
      </c>
      <c r="H8" s="60">
        <v>25500</v>
      </c>
      <c r="I8" s="60"/>
      <c r="J8" s="60">
        <v>322500</v>
      </c>
      <c r="K8" s="60">
        <v>50539</v>
      </c>
      <c r="L8" s="60"/>
      <c r="M8" s="60">
        <v>166699</v>
      </c>
      <c r="N8" s="60">
        <v>217238</v>
      </c>
      <c r="O8" s="60">
        <v>166699</v>
      </c>
      <c r="P8" s="60">
        <v>174500</v>
      </c>
      <c r="Q8" s="60">
        <v>811921</v>
      </c>
      <c r="R8" s="60">
        <v>1153120</v>
      </c>
      <c r="S8" s="60">
        <v>14500</v>
      </c>
      <c r="T8" s="60">
        <v>518859</v>
      </c>
      <c r="U8" s="60">
        <v>196410</v>
      </c>
      <c r="V8" s="60">
        <v>729769</v>
      </c>
      <c r="W8" s="60">
        <v>2422627</v>
      </c>
      <c r="X8" s="60">
        <v>2630967</v>
      </c>
      <c r="Y8" s="60">
        <v>-208340</v>
      </c>
      <c r="Z8" s="140">
        <v>-7.92</v>
      </c>
      <c r="AA8" s="62">
        <v>2630967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1900000</v>
      </c>
      <c r="G9" s="100">
        <f t="shared" si="1"/>
        <v>0</v>
      </c>
      <c r="H9" s="100">
        <f t="shared" si="1"/>
        <v>2536</v>
      </c>
      <c r="I9" s="100">
        <f t="shared" si="1"/>
        <v>14893</v>
      </c>
      <c r="J9" s="100">
        <f t="shared" si="1"/>
        <v>17429</v>
      </c>
      <c r="K9" s="100">
        <f t="shared" si="1"/>
        <v>11210</v>
      </c>
      <c r="L9" s="100">
        <f t="shared" si="1"/>
        <v>0</v>
      </c>
      <c r="M9" s="100">
        <f t="shared" si="1"/>
        <v>28639</v>
      </c>
      <c r="N9" s="100">
        <f t="shared" si="1"/>
        <v>39849</v>
      </c>
      <c r="O9" s="100">
        <f t="shared" si="1"/>
        <v>36282</v>
      </c>
      <c r="P9" s="100">
        <f t="shared" si="1"/>
        <v>0</v>
      </c>
      <c r="Q9" s="100">
        <f t="shared" si="1"/>
        <v>0</v>
      </c>
      <c r="R9" s="100">
        <f t="shared" si="1"/>
        <v>36282</v>
      </c>
      <c r="S9" s="100">
        <f t="shared" si="1"/>
        <v>65508</v>
      </c>
      <c r="T9" s="100">
        <f t="shared" si="1"/>
        <v>24000</v>
      </c>
      <c r="U9" s="100">
        <f t="shared" si="1"/>
        <v>90839</v>
      </c>
      <c r="V9" s="100">
        <f t="shared" si="1"/>
        <v>180347</v>
      </c>
      <c r="W9" s="100">
        <f t="shared" si="1"/>
        <v>273907</v>
      </c>
      <c r="X9" s="100">
        <f t="shared" si="1"/>
        <v>1900000</v>
      </c>
      <c r="Y9" s="100">
        <f t="shared" si="1"/>
        <v>-1626093</v>
      </c>
      <c r="Z9" s="137">
        <f>+IF(X9&lt;&gt;0,+(Y9/X9)*100,0)</f>
        <v>-85.58384210526316</v>
      </c>
      <c r="AA9" s="102">
        <f>SUM(AA10:AA14)</f>
        <v>1900000</v>
      </c>
    </row>
    <row r="10" spans="1:27" ht="13.5">
      <c r="A10" s="138" t="s">
        <v>79</v>
      </c>
      <c r="B10" s="136"/>
      <c r="C10" s="155"/>
      <c r="D10" s="155"/>
      <c r="E10" s="156"/>
      <c r="F10" s="60">
        <v>1500000</v>
      </c>
      <c r="G10" s="60"/>
      <c r="H10" s="60">
        <v>2536</v>
      </c>
      <c r="I10" s="60">
        <v>14893</v>
      </c>
      <c r="J10" s="60">
        <v>17429</v>
      </c>
      <c r="K10" s="60"/>
      <c r="L10" s="60"/>
      <c r="M10" s="60"/>
      <c r="N10" s="60"/>
      <c r="O10" s="60">
        <v>5500</v>
      </c>
      <c r="P10" s="60"/>
      <c r="Q10" s="60"/>
      <c r="R10" s="60">
        <v>5500</v>
      </c>
      <c r="S10" s="60"/>
      <c r="T10" s="60"/>
      <c r="U10" s="60">
        <v>63000</v>
      </c>
      <c r="V10" s="60">
        <v>63000</v>
      </c>
      <c r="W10" s="60">
        <v>85929</v>
      </c>
      <c r="X10" s="60">
        <v>1500000</v>
      </c>
      <c r="Y10" s="60">
        <v>-1414071</v>
      </c>
      <c r="Z10" s="140">
        <v>-94.27</v>
      </c>
      <c r="AA10" s="62">
        <v>1500000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>
        <v>2143</v>
      </c>
      <c r="P11" s="60"/>
      <c r="Q11" s="60"/>
      <c r="R11" s="60">
        <v>2143</v>
      </c>
      <c r="S11" s="60"/>
      <c r="T11" s="60"/>
      <c r="U11" s="60"/>
      <c r="V11" s="60"/>
      <c r="W11" s="60">
        <v>2143</v>
      </c>
      <c r="X11" s="60"/>
      <c r="Y11" s="60">
        <v>2143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>
        <v>400000</v>
      </c>
      <c r="G12" s="60"/>
      <c r="H12" s="60"/>
      <c r="I12" s="60"/>
      <c r="J12" s="60"/>
      <c r="K12" s="60">
        <v>11210</v>
      </c>
      <c r="L12" s="60"/>
      <c r="M12" s="60">
        <v>28639</v>
      </c>
      <c r="N12" s="60">
        <v>39849</v>
      </c>
      <c r="O12" s="60">
        <v>28639</v>
      </c>
      <c r="P12" s="60"/>
      <c r="Q12" s="60"/>
      <c r="R12" s="60">
        <v>28639</v>
      </c>
      <c r="S12" s="60">
        <v>65508</v>
      </c>
      <c r="T12" s="60">
        <v>24000</v>
      </c>
      <c r="U12" s="60">
        <v>27839</v>
      </c>
      <c r="V12" s="60">
        <v>117347</v>
      </c>
      <c r="W12" s="60">
        <v>185835</v>
      </c>
      <c r="X12" s="60">
        <v>400000</v>
      </c>
      <c r="Y12" s="60">
        <v>-214165</v>
      </c>
      <c r="Z12" s="140">
        <v>-53.54</v>
      </c>
      <c r="AA12" s="62">
        <v>400000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34918072</v>
      </c>
      <c r="D15" s="153">
        <f>SUM(D16:D18)</f>
        <v>0</v>
      </c>
      <c r="E15" s="154">
        <f t="shared" si="2"/>
        <v>0</v>
      </c>
      <c r="F15" s="100">
        <f t="shared" si="2"/>
        <v>50625598</v>
      </c>
      <c r="G15" s="100">
        <f t="shared" si="2"/>
        <v>3275869</v>
      </c>
      <c r="H15" s="100">
        <f t="shared" si="2"/>
        <v>1990723</v>
      </c>
      <c r="I15" s="100">
        <f t="shared" si="2"/>
        <v>2329453</v>
      </c>
      <c r="J15" s="100">
        <f t="shared" si="2"/>
        <v>7596045</v>
      </c>
      <c r="K15" s="100">
        <f t="shared" si="2"/>
        <v>2809376</v>
      </c>
      <c r="L15" s="100">
        <f t="shared" si="2"/>
        <v>1682259</v>
      </c>
      <c r="M15" s="100">
        <f t="shared" si="2"/>
        <v>2781949</v>
      </c>
      <c r="N15" s="100">
        <f t="shared" si="2"/>
        <v>7273584</v>
      </c>
      <c r="O15" s="100">
        <f t="shared" si="2"/>
        <v>2774306</v>
      </c>
      <c r="P15" s="100">
        <f t="shared" si="2"/>
        <v>1338312</v>
      </c>
      <c r="Q15" s="100">
        <f t="shared" si="2"/>
        <v>5571068</v>
      </c>
      <c r="R15" s="100">
        <f t="shared" si="2"/>
        <v>9683686</v>
      </c>
      <c r="S15" s="100">
        <f t="shared" si="2"/>
        <v>2630474</v>
      </c>
      <c r="T15" s="100">
        <f t="shared" si="2"/>
        <v>2814188</v>
      </c>
      <c r="U15" s="100">
        <f t="shared" si="2"/>
        <v>13599171</v>
      </c>
      <c r="V15" s="100">
        <f t="shared" si="2"/>
        <v>19043833</v>
      </c>
      <c r="W15" s="100">
        <f t="shared" si="2"/>
        <v>43597148</v>
      </c>
      <c r="X15" s="100">
        <f t="shared" si="2"/>
        <v>50625598</v>
      </c>
      <c r="Y15" s="100">
        <f t="shared" si="2"/>
        <v>-7028450</v>
      </c>
      <c r="Z15" s="137">
        <f>+IF(X15&lt;&gt;0,+(Y15/X15)*100,0)</f>
        <v>-13.88319403160433</v>
      </c>
      <c r="AA15" s="102">
        <f>SUM(AA16:AA18)</f>
        <v>50625598</v>
      </c>
    </row>
    <row r="16" spans="1:27" ht="13.5">
      <c r="A16" s="138" t="s">
        <v>85</v>
      </c>
      <c r="B16" s="136"/>
      <c r="C16" s="155"/>
      <c r="D16" s="155"/>
      <c r="E16" s="156"/>
      <c r="F16" s="60">
        <v>1000000</v>
      </c>
      <c r="G16" s="60">
        <v>34900</v>
      </c>
      <c r="H16" s="60">
        <v>1990723</v>
      </c>
      <c r="I16" s="60"/>
      <c r="J16" s="60">
        <v>2025623</v>
      </c>
      <c r="K16" s="60">
        <v>55000</v>
      </c>
      <c r="L16" s="60"/>
      <c r="M16" s="60"/>
      <c r="N16" s="60">
        <v>55000</v>
      </c>
      <c r="O16" s="60"/>
      <c r="P16" s="60"/>
      <c r="Q16" s="60"/>
      <c r="R16" s="60"/>
      <c r="S16" s="60">
        <v>219000</v>
      </c>
      <c r="T16" s="60"/>
      <c r="U16" s="60">
        <v>519679</v>
      </c>
      <c r="V16" s="60">
        <v>738679</v>
      </c>
      <c r="W16" s="60">
        <v>2819302</v>
      </c>
      <c r="X16" s="60">
        <v>1000000</v>
      </c>
      <c r="Y16" s="60">
        <v>1819302</v>
      </c>
      <c r="Z16" s="140">
        <v>181.93</v>
      </c>
      <c r="AA16" s="62">
        <v>1000000</v>
      </c>
    </row>
    <row r="17" spans="1:27" ht="13.5">
      <c r="A17" s="138" t="s">
        <v>86</v>
      </c>
      <c r="B17" s="136"/>
      <c r="C17" s="155">
        <v>34918072</v>
      </c>
      <c r="D17" s="155"/>
      <c r="E17" s="156"/>
      <c r="F17" s="60">
        <v>49625598</v>
      </c>
      <c r="G17" s="60">
        <v>3240969</v>
      </c>
      <c r="H17" s="60"/>
      <c r="I17" s="60">
        <v>2329453</v>
      </c>
      <c r="J17" s="60">
        <v>5570422</v>
      </c>
      <c r="K17" s="60">
        <v>2754376</v>
      </c>
      <c r="L17" s="60">
        <v>1682259</v>
      </c>
      <c r="M17" s="60">
        <v>2781949</v>
      </c>
      <c r="N17" s="60">
        <v>7218584</v>
      </c>
      <c r="O17" s="60">
        <v>2774306</v>
      </c>
      <c r="P17" s="60">
        <v>1338312</v>
      </c>
      <c r="Q17" s="60">
        <v>5571068</v>
      </c>
      <c r="R17" s="60">
        <v>9683686</v>
      </c>
      <c r="S17" s="60">
        <v>2411474</v>
      </c>
      <c r="T17" s="60">
        <v>2814188</v>
      </c>
      <c r="U17" s="60">
        <v>13079492</v>
      </c>
      <c r="V17" s="60">
        <v>18305154</v>
      </c>
      <c r="W17" s="60">
        <v>40777846</v>
      </c>
      <c r="X17" s="60">
        <v>49625598</v>
      </c>
      <c r="Y17" s="60">
        <v>-8847752</v>
      </c>
      <c r="Z17" s="140">
        <v>-17.83</v>
      </c>
      <c r="AA17" s="62">
        <v>49625598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38104658</v>
      </c>
      <c r="G19" s="100">
        <f t="shared" si="3"/>
        <v>7724566</v>
      </c>
      <c r="H19" s="100">
        <f t="shared" si="3"/>
        <v>6091276</v>
      </c>
      <c r="I19" s="100">
        <f t="shared" si="3"/>
        <v>3429791</v>
      </c>
      <c r="J19" s="100">
        <f t="shared" si="3"/>
        <v>17245633</v>
      </c>
      <c r="K19" s="100">
        <f t="shared" si="3"/>
        <v>1511032</v>
      </c>
      <c r="L19" s="100">
        <f t="shared" si="3"/>
        <v>1448771</v>
      </c>
      <c r="M19" s="100">
        <f t="shared" si="3"/>
        <v>1264691</v>
      </c>
      <c r="N19" s="100">
        <f t="shared" si="3"/>
        <v>4224494</v>
      </c>
      <c r="O19" s="100">
        <f t="shared" si="3"/>
        <v>1264691</v>
      </c>
      <c r="P19" s="100">
        <f t="shared" si="3"/>
        <v>2980642</v>
      </c>
      <c r="Q19" s="100">
        <f t="shared" si="3"/>
        <v>2236745</v>
      </c>
      <c r="R19" s="100">
        <f t="shared" si="3"/>
        <v>6482078</v>
      </c>
      <c r="S19" s="100">
        <f t="shared" si="3"/>
        <v>1840266</v>
      </c>
      <c r="T19" s="100">
        <f t="shared" si="3"/>
        <v>615021</v>
      </c>
      <c r="U19" s="100">
        <f t="shared" si="3"/>
        <v>2677113</v>
      </c>
      <c r="V19" s="100">
        <f t="shared" si="3"/>
        <v>5132400</v>
      </c>
      <c r="W19" s="100">
        <f t="shared" si="3"/>
        <v>33084605</v>
      </c>
      <c r="X19" s="100">
        <f t="shared" si="3"/>
        <v>38104658</v>
      </c>
      <c r="Y19" s="100">
        <f t="shared" si="3"/>
        <v>-5020053</v>
      </c>
      <c r="Z19" s="137">
        <f>+IF(X19&lt;&gt;0,+(Y19/X19)*100,0)</f>
        <v>-13.174381462759749</v>
      </c>
      <c r="AA19" s="102">
        <f>SUM(AA20:AA23)</f>
        <v>38104658</v>
      </c>
    </row>
    <row r="20" spans="1:27" ht="13.5">
      <c r="A20" s="138" t="s">
        <v>89</v>
      </c>
      <c r="B20" s="136"/>
      <c r="C20" s="155"/>
      <c r="D20" s="155"/>
      <c r="E20" s="156"/>
      <c r="F20" s="60">
        <v>36304658</v>
      </c>
      <c r="G20" s="60">
        <v>7724566</v>
      </c>
      <c r="H20" s="60">
        <v>6041855</v>
      </c>
      <c r="I20" s="60">
        <v>3429791</v>
      </c>
      <c r="J20" s="60">
        <v>17196212</v>
      </c>
      <c r="K20" s="60">
        <v>1511032</v>
      </c>
      <c r="L20" s="60">
        <v>1448771</v>
      </c>
      <c r="M20" s="60">
        <v>1190720</v>
      </c>
      <c r="N20" s="60">
        <v>4150523</v>
      </c>
      <c r="O20" s="60">
        <v>1190720</v>
      </c>
      <c r="P20" s="60">
        <v>2980642</v>
      </c>
      <c r="Q20" s="60">
        <v>2236745</v>
      </c>
      <c r="R20" s="60">
        <v>6408107</v>
      </c>
      <c r="S20" s="60">
        <v>1840266</v>
      </c>
      <c r="T20" s="60">
        <v>615021</v>
      </c>
      <c r="U20" s="60">
        <v>2677113</v>
      </c>
      <c r="V20" s="60">
        <v>5132400</v>
      </c>
      <c r="W20" s="60">
        <v>32887242</v>
      </c>
      <c r="X20" s="60">
        <v>36304658</v>
      </c>
      <c r="Y20" s="60">
        <v>-3417416</v>
      </c>
      <c r="Z20" s="140">
        <v>-9.41</v>
      </c>
      <c r="AA20" s="62">
        <v>36304658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>
        <v>1800000</v>
      </c>
      <c r="G23" s="60"/>
      <c r="H23" s="60">
        <v>49421</v>
      </c>
      <c r="I23" s="60"/>
      <c r="J23" s="60">
        <v>49421</v>
      </c>
      <c r="K23" s="60"/>
      <c r="L23" s="60"/>
      <c r="M23" s="60">
        <v>73971</v>
      </c>
      <c r="N23" s="60">
        <v>73971</v>
      </c>
      <c r="O23" s="60">
        <v>73971</v>
      </c>
      <c r="P23" s="60"/>
      <c r="Q23" s="60"/>
      <c r="R23" s="60">
        <v>73971</v>
      </c>
      <c r="S23" s="60"/>
      <c r="T23" s="60"/>
      <c r="U23" s="60"/>
      <c r="V23" s="60"/>
      <c r="W23" s="60">
        <v>197363</v>
      </c>
      <c r="X23" s="60">
        <v>1800000</v>
      </c>
      <c r="Y23" s="60">
        <v>-1602637</v>
      </c>
      <c r="Z23" s="140">
        <v>-89.04</v>
      </c>
      <c r="AA23" s="62">
        <v>1800000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36263642</v>
      </c>
      <c r="D25" s="217">
        <f>+D5+D9+D15+D19+D24</f>
        <v>0</v>
      </c>
      <c r="E25" s="230">
        <f t="shared" si="4"/>
        <v>1897200</v>
      </c>
      <c r="F25" s="219">
        <f t="shared" si="4"/>
        <v>93261223</v>
      </c>
      <c r="G25" s="219">
        <f t="shared" si="4"/>
        <v>11297435</v>
      </c>
      <c r="H25" s="219">
        <f t="shared" si="4"/>
        <v>8110035</v>
      </c>
      <c r="I25" s="219">
        <f t="shared" si="4"/>
        <v>5774137</v>
      </c>
      <c r="J25" s="219">
        <f t="shared" si="4"/>
        <v>25181607</v>
      </c>
      <c r="K25" s="219">
        <f t="shared" si="4"/>
        <v>4382157</v>
      </c>
      <c r="L25" s="219">
        <f t="shared" si="4"/>
        <v>3131030</v>
      </c>
      <c r="M25" s="219">
        <f t="shared" si="4"/>
        <v>4241978</v>
      </c>
      <c r="N25" s="219">
        <f t="shared" si="4"/>
        <v>11755165</v>
      </c>
      <c r="O25" s="219">
        <f t="shared" si="4"/>
        <v>4241978</v>
      </c>
      <c r="P25" s="219">
        <f t="shared" si="4"/>
        <v>4493454</v>
      </c>
      <c r="Q25" s="219">
        <f t="shared" si="4"/>
        <v>8619734</v>
      </c>
      <c r="R25" s="219">
        <f t="shared" si="4"/>
        <v>17355166</v>
      </c>
      <c r="S25" s="219">
        <f t="shared" si="4"/>
        <v>4550748</v>
      </c>
      <c r="T25" s="219">
        <f t="shared" si="4"/>
        <v>3972068</v>
      </c>
      <c r="U25" s="219">
        <f t="shared" si="4"/>
        <v>16563533</v>
      </c>
      <c r="V25" s="219">
        <f t="shared" si="4"/>
        <v>25086349</v>
      </c>
      <c r="W25" s="219">
        <f t="shared" si="4"/>
        <v>79378287</v>
      </c>
      <c r="X25" s="219">
        <f t="shared" si="4"/>
        <v>93261223</v>
      </c>
      <c r="Y25" s="219">
        <f t="shared" si="4"/>
        <v>-13882936</v>
      </c>
      <c r="Z25" s="231">
        <f>+IF(X25&lt;&gt;0,+(Y25/X25)*100,0)</f>
        <v>-14.886075427082915</v>
      </c>
      <c r="AA25" s="232">
        <f>+AA5+AA9+AA15+AA19+AA24</f>
        <v>93261223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33481828</v>
      </c>
      <c r="D28" s="155"/>
      <c r="E28" s="156"/>
      <c r="F28" s="60">
        <v>62382150</v>
      </c>
      <c r="G28" s="60">
        <v>8056466</v>
      </c>
      <c r="H28" s="60">
        <v>8107499</v>
      </c>
      <c r="I28" s="60">
        <v>5759244</v>
      </c>
      <c r="J28" s="60">
        <v>21923209</v>
      </c>
      <c r="K28" s="60">
        <v>4171050</v>
      </c>
      <c r="L28" s="60">
        <v>2321438</v>
      </c>
      <c r="M28" s="60">
        <v>3965026</v>
      </c>
      <c r="N28" s="60">
        <v>10457514</v>
      </c>
      <c r="O28" s="60">
        <v>3857010</v>
      </c>
      <c r="P28" s="60">
        <v>4318954</v>
      </c>
      <c r="Q28" s="60">
        <v>7273684</v>
      </c>
      <c r="R28" s="60">
        <v>15449648</v>
      </c>
      <c r="S28" s="60">
        <v>1948161</v>
      </c>
      <c r="T28" s="60">
        <v>3193756</v>
      </c>
      <c r="U28" s="60">
        <v>15279388</v>
      </c>
      <c r="V28" s="60">
        <v>20421305</v>
      </c>
      <c r="W28" s="60">
        <v>68251676</v>
      </c>
      <c r="X28" s="60">
        <v>62382150</v>
      </c>
      <c r="Y28" s="60">
        <v>5869526</v>
      </c>
      <c r="Z28" s="140">
        <v>9.41</v>
      </c>
      <c r="AA28" s="155">
        <v>62382150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3240969</v>
      </c>
      <c r="H29" s="60"/>
      <c r="I29" s="60"/>
      <c r="J29" s="60">
        <v>3240969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230000</v>
      </c>
      <c r="V29" s="60">
        <v>230000</v>
      </c>
      <c r="W29" s="60">
        <v>3470969</v>
      </c>
      <c r="X29" s="60"/>
      <c r="Y29" s="60">
        <v>3470969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>
        <v>500000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500000</v>
      </c>
      <c r="Y30" s="159">
        <v>-500000</v>
      </c>
      <c r="Z30" s="141">
        <v>-100</v>
      </c>
      <c r="AA30" s="225">
        <v>500000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33481828</v>
      </c>
      <c r="D32" s="210">
        <f>SUM(D28:D31)</f>
        <v>0</v>
      </c>
      <c r="E32" s="211">
        <f t="shared" si="5"/>
        <v>0</v>
      </c>
      <c r="F32" s="77">
        <f t="shared" si="5"/>
        <v>62882150</v>
      </c>
      <c r="G32" s="77">
        <f t="shared" si="5"/>
        <v>11297435</v>
      </c>
      <c r="H32" s="77">
        <f t="shared" si="5"/>
        <v>8107499</v>
      </c>
      <c r="I32" s="77">
        <f t="shared" si="5"/>
        <v>5759244</v>
      </c>
      <c r="J32" s="77">
        <f t="shared" si="5"/>
        <v>25164178</v>
      </c>
      <c r="K32" s="77">
        <f t="shared" si="5"/>
        <v>4171050</v>
      </c>
      <c r="L32" s="77">
        <f t="shared" si="5"/>
        <v>2321438</v>
      </c>
      <c r="M32" s="77">
        <f t="shared" si="5"/>
        <v>3965026</v>
      </c>
      <c r="N32" s="77">
        <f t="shared" si="5"/>
        <v>10457514</v>
      </c>
      <c r="O32" s="77">
        <f t="shared" si="5"/>
        <v>3857010</v>
      </c>
      <c r="P32" s="77">
        <f t="shared" si="5"/>
        <v>4318954</v>
      </c>
      <c r="Q32" s="77">
        <f t="shared" si="5"/>
        <v>7273684</v>
      </c>
      <c r="R32" s="77">
        <f t="shared" si="5"/>
        <v>15449648</v>
      </c>
      <c r="S32" s="77">
        <f t="shared" si="5"/>
        <v>1948161</v>
      </c>
      <c r="T32" s="77">
        <f t="shared" si="5"/>
        <v>3193756</v>
      </c>
      <c r="U32" s="77">
        <f t="shared" si="5"/>
        <v>15509388</v>
      </c>
      <c r="V32" s="77">
        <f t="shared" si="5"/>
        <v>20651305</v>
      </c>
      <c r="W32" s="77">
        <f t="shared" si="5"/>
        <v>71722645</v>
      </c>
      <c r="X32" s="77">
        <f t="shared" si="5"/>
        <v>62882150</v>
      </c>
      <c r="Y32" s="77">
        <f t="shared" si="5"/>
        <v>8840495</v>
      </c>
      <c r="Z32" s="212">
        <f>+IF(X32&lt;&gt;0,+(Y32/X32)*100,0)</f>
        <v>14.058830685655627</v>
      </c>
      <c r="AA32" s="79">
        <f>SUM(AA28:AA31)</f>
        <v>62882150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1897200</v>
      </c>
      <c r="F33" s="60"/>
      <c r="G33" s="60"/>
      <c r="H33" s="60">
        <v>2536</v>
      </c>
      <c r="I33" s="60">
        <v>14893</v>
      </c>
      <c r="J33" s="60">
        <v>17429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17429</v>
      </c>
      <c r="X33" s="60"/>
      <c r="Y33" s="60">
        <v>17429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2781814</v>
      </c>
      <c r="D35" s="155"/>
      <c r="E35" s="156"/>
      <c r="F35" s="60">
        <v>30379073</v>
      </c>
      <c r="G35" s="60"/>
      <c r="H35" s="60"/>
      <c r="I35" s="60"/>
      <c r="J35" s="60"/>
      <c r="K35" s="60">
        <v>211107</v>
      </c>
      <c r="L35" s="60">
        <v>809592</v>
      </c>
      <c r="M35" s="60">
        <v>276952</v>
      </c>
      <c r="N35" s="60">
        <v>1297651</v>
      </c>
      <c r="O35" s="60">
        <v>384968</v>
      </c>
      <c r="P35" s="60">
        <v>174500</v>
      </c>
      <c r="Q35" s="60">
        <v>1346050</v>
      </c>
      <c r="R35" s="60">
        <v>1905518</v>
      </c>
      <c r="S35" s="60">
        <v>2602587</v>
      </c>
      <c r="T35" s="60">
        <v>778312</v>
      </c>
      <c r="U35" s="60">
        <v>1054145</v>
      </c>
      <c r="V35" s="60">
        <v>4435044</v>
      </c>
      <c r="W35" s="60">
        <v>7638213</v>
      </c>
      <c r="X35" s="60">
        <v>30379073</v>
      </c>
      <c r="Y35" s="60">
        <v>-22740860</v>
      </c>
      <c r="Z35" s="140">
        <v>-74.86</v>
      </c>
      <c r="AA35" s="62">
        <v>30379073</v>
      </c>
    </row>
    <row r="36" spans="1:27" ht="13.5">
      <c r="A36" s="238" t="s">
        <v>139</v>
      </c>
      <c r="B36" s="149"/>
      <c r="C36" s="222">
        <f aca="true" t="shared" si="6" ref="C36:Y36">SUM(C32:C35)</f>
        <v>36263642</v>
      </c>
      <c r="D36" s="222">
        <f>SUM(D32:D35)</f>
        <v>0</v>
      </c>
      <c r="E36" s="218">
        <f t="shared" si="6"/>
        <v>1897200</v>
      </c>
      <c r="F36" s="220">
        <f t="shared" si="6"/>
        <v>93261223</v>
      </c>
      <c r="G36" s="220">
        <f t="shared" si="6"/>
        <v>11297435</v>
      </c>
      <c r="H36" s="220">
        <f t="shared" si="6"/>
        <v>8110035</v>
      </c>
      <c r="I36" s="220">
        <f t="shared" si="6"/>
        <v>5774137</v>
      </c>
      <c r="J36" s="220">
        <f t="shared" si="6"/>
        <v>25181607</v>
      </c>
      <c r="K36" s="220">
        <f t="shared" si="6"/>
        <v>4382157</v>
      </c>
      <c r="L36" s="220">
        <f t="shared" si="6"/>
        <v>3131030</v>
      </c>
      <c r="M36" s="220">
        <f t="shared" si="6"/>
        <v>4241978</v>
      </c>
      <c r="N36" s="220">
        <f t="shared" si="6"/>
        <v>11755165</v>
      </c>
      <c r="O36" s="220">
        <f t="shared" si="6"/>
        <v>4241978</v>
      </c>
      <c r="P36" s="220">
        <f t="shared" si="6"/>
        <v>4493454</v>
      </c>
      <c r="Q36" s="220">
        <f t="shared" si="6"/>
        <v>8619734</v>
      </c>
      <c r="R36" s="220">
        <f t="shared" si="6"/>
        <v>17355166</v>
      </c>
      <c r="S36" s="220">
        <f t="shared" si="6"/>
        <v>4550748</v>
      </c>
      <c r="T36" s="220">
        <f t="shared" si="6"/>
        <v>3972068</v>
      </c>
      <c r="U36" s="220">
        <f t="shared" si="6"/>
        <v>16563533</v>
      </c>
      <c r="V36" s="220">
        <f t="shared" si="6"/>
        <v>25086349</v>
      </c>
      <c r="W36" s="220">
        <f t="shared" si="6"/>
        <v>79378287</v>
      </c>
      <c r="X36" s="220">
        <f t="shared" si="6"/>
        <v>93261223</v>
      </c>
      <c r="Y36" s="220">
        <f t="shared" si="6"/>
        <v>-13882936</v>
      </c>
      <c r="Z36" s="221">
        <f>+IF(X36&lt;&gt;0,+(Y36/X36)*100,0)</f>
        <v>-14.886075427082915</v>
      </c>
      <c r="AA36" s="239">
        <f>SUM(AA32:AA35)</f>
        <v>93261223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10130290</v>
      </c>
      <c r="D6" s="155"/>
      <c r="E6" s="59"/>
      <c r="F6" s="60">
        <v>10130290</v>
      </c>
      <c r="G6" s="60"/>
      <c r="H6" s="60"/>
      <c r="I6" s="60"/>
      <c r="J6" s="60"/>
      <c r="K6" s="60">
        <v>2771701</v>
      </c>
      <c r="L6" s="60">
        <v>50232290</v>
      </c>
      <c r="M6" s="60">
        <v>3267066</v>
      </c>
      <c r="N6" s="60">
        <v>3267066</v>
      </c>
      <c r="O6" s="60">
        <v>1028214</v>
      </c>
      <c r="P6" s="60">
        <v>1403495</v>
      </c>
      <c r="Q6" s="60">
        <v>2146211</v>
      </c>
      <c r="R6" s="60">
        <v>2146211</v>
      </c>
      <c r="S6" s="60">
        <v>2615618</v>
      </c>
      <c r="T6" s="60">
        <v>2108488</v>
      </c>
      <c r="U6" s="60">
        <v>4561387</v>
      </c>
      <c r="V6" s="60">
        <v>4561387</v>
      </c>
      <c r="W6" s="60">
        <v>4561387</v>
      </c>
      <c r="X6" s="60">
        <v>10130290</v>
      </c>
      <c r="Y6" s="60">
        <v>-5568903</v>
      </c>
      <c r="Z6" s="140">
        <v>-54.97</v>
      </c>
      <c r="AA6" s="62">
        <v>10130290</v>
      </c>
    </row>
    <row r="7" spans="1:27" ht="13.5">
      <c r="A7" s="249" t="s">
        <v>144</v>
      </c>
      <c r="B7" s="182"/>
      <c r="C7" s="155">
        <v>116484900</v>
      </c>
      <c r="D7" s="155"/>
      <c r="E7" s="59"/>
      <c r="F7" s="60">
        <v>108683291</v>
      </c>
      <c r="G7" s="60"/>
      <c r="H7" s="60"/>
      <c r="I7" s="60"/>
      <c r="J7" s="60"/>
      <c r="K7" s="60">
        <v>156494941</v>
      </c>
      <c r="L7" s="60">
        <v>161964900</v>
      </c>
      <c r="M7" s="60">
        <v>164895758</v>
      </c>
      <c r="N7" s="60">
        <v>164895758</v>
      </c>
      <c r="O7" s="60">
        <v>155225506</v>
      </c>
      <c r="P7" s="60">
        <v>143731796</v>
      </c>
      <c r="Q7" s="60">
        <v>170162302</v>
      </c>
      <c r="R7" s="60">
        <v>170162302</v>
      </c>
      <c r="S7" s="60">
        <v>161163552</v>
      </c>
      <c r="T7" s="60">
        <v>149026519</v>
      </c>
      <c r="U7" s="60">
        <v>125035742</v>
      </c>
      <c r="V7" s="60">
        <v>125035742</v>
      </c>
      <c r="W7" s="60">
        <v>125035742</v>
      </c>
      <c r="X7" s="60">
        <v>108683291</v>
      </c>
      <c r="Y7" s="60">
        <v>16352451</v>
      </c>
      <c r="Z7" s="140">
        <v>15.05</v>
      </c>
      <c r="AA7" s="62">
        <v>108683291</v>
      </c>
    </row>
    <row r="8" spans="1:27" ht="13.5">
      <c r="A8" s="249" t="s">
        <v>145</v>
      </c>
      <c r="B8" s="182"/>
      <c r="C8" s="155">
        <v>9598615</v>
      </c>
      <c r="D8" s="155"/>
      <c r="E8" s="59"/>
      <c r="F8" s="60">
        <v>9598618</v>
      </c>
      <c r="G8" s="60"/>
      <c r="H8" s="60"/>
      <c r="I8" s="60"/>
      <c r="J8" s="60"/>
      <c r="K8" s="60">
        <v>11806450</v>
      </c>
      <c r="L8" s="60">
        <v>16067365</v>
      </c>
      <c r="M8" s="60">
        <v>16293165</v>
      </c>
      <c r="N8" s="60">
        <v>16293165</v>
      </c>
      <c r="O8" s="60">
        <v>16293165</v>
      </c>
      <c r="P8" s="60">
        <v>20373032</v>
      </c>
      <c r="Q8" s="60">
        <v>16895712</v>
      </c>
      <c r="R8" s="60">
        <v>16895712</v>
      </c>
      <c r="S8" s="60">
        <v>13834784</v>
      </c>
      <c r="T8" s="60">
        <v>19747218</v>
      </c>
      <c r="U8" s="60">
        <v>13950368</v>
      </c>
      <c r="V8" s="60">
        <v>13950368</v>
      </c>
      <c r="W8" s="60">
        <v>13950368</v>
      </c>
      <c r="X8" s="60">
        <v>9598618</v>
      </c>
      <c r="Y8" s="60">
        <v>4351750</v>
      </c>
      <c r="Z8" s="140">
        <v>45.34</v>
      </c>
      <c r="AA8" s="62">
        <v>9598618</v>
      </c>
    </row>
    <row r="9" spans="1:27" ht="13.5">
      <c r="A9" s="249" t="s">
        <v>146</v>
      </c>
      <c r="B9" s="182"/>
      <c r="C9" s="155">
        <v>4469744</v>
      </c>
      <c r="D9" s="155"/>
      <c r="E9" s="59"/>
      <c r="F9" s="60">
        <v>4469744</v>
      </c>
      <c r="G9" s="60"/>
      <c r="H9" s="60"/>
      <c r="I9" s="60"/>
      <c r="J9" s="60"/>
      <c r="K9" s="60">
        <v>3611177</v>
      </c>
      <c r="L9" s="60">
        <v>4469744</v>
      </c>
      <c r="M9" s="60">
        <v>4469744</v>
      </c>
      <c r="N9" s="60">
        <v>4469744</v>
      </c>
      <c r="O9" s="60">
        <v>4469744</v>
      </c>
      <c r="P9" s="60">
        <v>4469744</v>
      </c>
      <c r="Q9" s="60">
        <v>4469744</v>
      </c>
      <c r="R9" s="60">
        <v>4469744</v>
      </c>
      <c r="S9" s="60">
        <v>4469744</v>
      </c>
      <c r="T9" s="60">
        <v>4469744</v>
      </c>
      <c r="U9" s="60">
        <v>4469744</v>
      </c>
      <c r="V9" s="60">
        <v>4469744</v>
      </c>
      <c r="W9" s="60">
        <v>4469744</v>
      </c>
      <c r="X9" s="60">
        <v>4469744</v>
      </c>
      <c r="Y9" s="60"/>
      <c r="Z9" s="140"/>
      <c r="AA9" s="62">
        <v>4469744</v>
      </c>
    </row>
    <row r="10" spans="1:27" ht="13.5">
      <c r="A10" s="249" t="s">
        <v>147</v>
      </c>
      <c r="B10" s="182"/>
      <c r="C10" s="155">
        <v>1495209</v>
      </c>
      <c r="D10" s="155"/>
      <c r="E10" s="59"/>
      <c r="F10" s="60">
        <v>1495209</v>
      </c>
      <c r="G10" s="159"/>
      <c r="H10" s="159"/>
      <c r="I10" s="159"/>
      <c r="J10" s="60"/>
      <c r="K10" s="159">
        <v>1495209</v>
      </c>
      <c r="L10" s="159">
        <v>1495209</v>
      </c>
      <c r="M10" s="60">
        <v>1495209</v>
      </c>
      <c r="N10" s="159">
        <v>1495209</v>
      </c>
      <c r="O10" s="159">
        <v>1495209</v>
      </c>
      <c r="P10" s="159">
        <v>1495209</v>
      </c>
      <c r="Q10" s="60">
        <v>1495209</v>
      </c>
      <c r="R10" s="159">
        <v>1495209</v>
      </c>
      <c r="S10" s="159">
        <v>1495209</v>
      </c>
      <c r="T10" s="60">
        <v>1495209</v>
      </c>
      <c r="U10" s="159">
        <v>1495209</v>
      </c>
      <c r="V10" s="159">
        <v>1495209</v>
      </c>
      <c r="W10" s="159">
        <v>1495209</v>
      </c>
      <c r="X10" s="60">
        <v>1495209</v>
      </c>
      <c r="Y10" s="159"/>
      <c r="Z10" s="141"/>
      <c r="AA10" s="225">
        <v>1495209</v>
      </c>
    </row>
    <row r="11" spans="1:27" ht="13.5">
      <c r="A11" s="249" t="s">
        <v>148</v>
      </c>
      <c r="B11" s="182"/>
      <c r="C11" s="155">
        <v>346745</v>
      </c>
      <c r="D11" s="155"/>
      <c r="E11" s="59"/>
      <c r="F11" s="60">
        <v>346745</v>
      </c>
      <c r="G11" s="60"/>
      <c r="H11" s="60"/>
      <c r="I11" s="60"/>
      <c r="J11" s="60"/>
      <c r="K11" s="60">
        <v>346745</v>
      </c>
      <c r="L11" s="60">
        <v>346745</v>
      </c>
      <c r="M11" s="60">
        <v>346745</v>
      </c>
      <c r="N11" s="60">
        <v>346745</v>
      </c>
      <c r="O11" s="60">
        <v>346745</v>
      </c>
      <c r="P11" s="60">
        <v>346745</v>
      </c>
      <c r="Q11" s="60">
        <v>346745</v>
      </c>
      <c r="R11" s="60">
        <v>346745</v>
      </c>
      <c r="S11" s="60">
        <v>346745</v>
      </c>
      <c r="T11" s="60">
        <v>346745</v>
      </c>
      <c r="U11" s="60">
        <v>346745</v>
      </c>
      <c r="V11" s="60">
        <v>346745</v>
      </c>
      <c r="W11" s="60">
        <v>346745</v>
      </c>
      <c r="X11" s="60">
        <v>346745</v>
      </c>
      <c r="Y11" s="60"/>
      <c r="Z11" s="140"/>
      <c r="AA11" s="62">
        <v>346745</v>
      </c>
    </row>
    <row r="12" spans="1:27" ht="13.5">
      <c r="A12" s="250" t="s">
        <v>56</v>
      </c>
      <c r="B12" s="251"/>
      <c r="C12" s="168">
        <f aca="true" t="shared" si="0" ref="C12:Y12">SUM(C6:C11)</f>
        <v>142525503</v>
      </c>
      <c r="D12" s="168">
        <f>SUM(D6:D11)</f>
        <v>0</v>
      </c>
      <c r="E12" s="72">
        <f t="shared" si="0"/>
        <v>0</v>
      </c>
      <c r="F12" s="73">
        <f t="shared" si="0"/>
        <v>134723897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176526223</v>
      </c>
      <c r="L12" s="73">
        <f t="shared" si="0"/>
        <v>234576253</v>
      </c>
      <c r="M12" s="73">
        <f t="shared" si="0"/>
        <v>190767687</v>
      </c>
      <c r="N12" s="73">
        <f t="shared" si="0"/>
        <v>190767687</v>
      </c>
      <c r="O12" s="73">
        <f t="shared" si="0"/>
        <v>178858583</v>
      </c>
      <c r="P12" s="73">
        <f t="shared" si="0"/>
        <v>171820021</v>
      </c>
      <c r="Q12" s="73">
        <f t="shared" si="0"/>
        <v>195515923</v>
      </c>
      <c r="R12" s="73">
        <f t="shared" si="0"/>
        <v>195515923</v>
      </c>
      <c r="S12" s="73">
        <f t="shared" si="0"/>
        <v>183925652</v>
      </c>
      <c r="T12" s="73">
        <f t="shared" si="0"/>
        <v>177193923</v>
      </c>
      <c r="U12" s="73">
        <f t="shared" si="0"/>
        <v>149859195</v>
      </c>
      <c r="V12" s="73">
        <f t="shared" si="0"/>
        <v>149859195</v>
      </c>
      <c r="W12" s="73">
        <f t="shared" si="0"/>
        <v>149859195</v>
      </c>
      <c r="X12" s="73">
        <f t="shared" si="0"/>
        <v>134723897</v>
      </c>
      <c r="Y12" s="73">
        <f t="shared" si="0"/>
        <v>15135298</v>
      </c>
      <c r="Z12" s="170">
        <f>+IF(X12&lt;&gt;0,+(Y12/X12)*100,0)</f>
        <v>11.234308342491014</v>
      </c>
      <c r="AA12" s="74">
        <f>SUM(AA6:AA11)</f>
        <v>134723897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5544292</v>
      </c>
      <c r="D17" s="155"/>
      <c r="E17" s="59"/>
      <c r="F17" s="60">
        <v>5544292</v>
      </c>
      <c r="G17" s="60"/>
      <c r="H17" s="60"/>
      <c r="I17" s="60"/>
      <c r="J17" s="60"/>
      <c r="K17" s="60">
        <v>5544292</v>
      </c>
      <c r="L17" s="60">
        <v>5544292</v>
      </c>
      <c r="M17" s="60">
        <v>5544292</v>
      </c>
      <c r="N17" s="60">
        <v>5544292</v>
      </c>
      <c r="O17" s="60">
        <v>5544292</v>
      </c>
      <c r="P17" s="60">
        <v>5544292</v>
      </c>
      <c r="Q17" s="60">
        <v>5544292</v>
      </c>
      <c r="R17" s="60">
        <v>5544292</v>
      </c>
      <c r="S17" s="60">
        <v>5544292</v>
      </c>
      <c r="T17" s="60">
        <v>5544292</v>
      </c>
      <c r="U17" s="60">
        <v>5544292</v>
      </c>
      <c r="V17" s="60">
        <v>5544292</v>
      </c>
      <c r="W17" s="60">
        <v>5544292</v>
      </c>
      <c r="X17" s="60">
        <v>5544292</v>
      </c>
      <c r="Y17" s="60"/>
      <c r="Z17" s="140"/>
      <c r="AA17" s="62">
        <v>5544292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244399961</v>
      </c>
      <c r="D19" s="155"/>
      <c r="E19" s="59"/>
      <c r="F19" s="60">
        <v>304886908</v>
      </c>
      <c r="G19" s="60"/>
      <c r="H19" s="60"/>
      <c r="I19" s="60"/>
      <c r="J19" s="60"/>
      <c r="K19" s="60">
        <v>270369121</v>
      </c>
      <c r="L19" s="60">
        <v>273500151</v>
      </c>
      <c r="M19" s="60">
        <v>277742129</v>
      </c>
      <c r="N19" s="60">
        <v>277742129</v>
      </c>
      <c r="O19" s="60">
        <v>283377822</v>
      </c>
      <c r="P19" s="60">
        <v>287040292</v>
      </c>
      <c r="Q19" s="60">
        <v>295660026</v>
      </c>
      <c r="R19" s="60">
        <v>295660026</v>
      </c>
      <c r="S19" s="60">
        <v>300210774</v>
      </c>
      <c r="T19" s="60">
        <v>304182843</v>
      </c>
      <c r="U19" s="60">
        <v>320556486</v>
      </c>
      <c r="V19" s="60">
        <v>320556486</v>
      </c>
      <c r="W19" s="60">
        <v>320556486</v>
      </c>
      <c r="X19" s="60">
        <v>304886908</v>
      </c>
      <c r="Y19" s="60">
        <v>15669578</v>
      </c>
      <c r="Z19" s="140">
        <v>5.14</v>
      </c>
      <c r="AA19" s="62">
        <v>304886908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249944253</v>
      </c>
      <c r="D24" s="168">
        <f>SUM(D15:D23)</f>
        <v>0</v>
      </c>
      <c r="E24" s="76">
        <f t="shared" si="1"/>
        <v>0</v>
      </c>
      <c r="F24" s="77">
        <f t="shared" si="1"/>
        <v>310431200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275913413</v>
      </c>
      <c r="L24" s="77">
        <f t="shared" si="1"/>
        <v>279044443</v>
      </c>
      <c r="M24" s="77">
        <f t="shared" si="1"/>
        <v>283286421</v>
      </c>
      <c r="N24" s="77">
        <f t="shared" si="1"/>
        <v>283286421</v>
      </c>
      <c r="O24" s="77">
        <f t="shared" si="1"/>
        <v>288922114</v>
      </c>
      <c r="P24" s="77">
        <f t="shared" si="1"/>
        <v>292584584</v>
      </c>
      <c r="Q24" s="77">
        <f t="shared" si="1"/>
        <v>301204318</v>
      </c>
      <c r="R24" s="77">
        <f t="shared" si="1"/>
        <v>301204318</v>
      </c>
      <c r="S24" s="77">
        <f t="shared" si="1"/>
        <v>305755066</v>
      </c>
      <c r="T24" s="77">
        <f t="shared" si="1"/>
        <v>309727135</v>
      </c>
      <c r="U24" s="77">
        <f t="shared" si="1"/>
        <v>326100778</v>
      </c>
      <c r="V24" s="77">
        <f t="shared" si="1"/>
        <v>326100778</v>
      </c>
      <c r="W24" s="77">
        <f t="shared" si="1"/>
        <v>326100778</v>
      </c>
      <c r="X24" s="77">
        <f t="shared" si="1"/>
        <v>310431200</v>
      </c>
      <c r="Y24" s="77">
        <f t="shared" si="1"/>
        <v>15669578</v>
      </c>
      <c r="Z24" s="212">
        <f>+IF(X24&lt;&gt;0,+(Y24/X24)*100,0)</f>
        <v>5.047681418620293</v>
      </c>
      <c r="AA24" s="79">
        <f>SUM(AA15:AA23)</f>
        <v>310431200</v>
      </c>
    </row>
    <row r="25" spans="1:27" ht="13.5">
      <c r="A25" s="250" t="s">
        <v>159</v>
      </c>
      <c r="B25" s="251"/>
      <c r="C25" s="168">
        <f aca="true" t="shared" si="2" ref="C25:Y25">+C12+C24</f>
        <v>392469756</v>
      </c>
      <c r="D25" s="168">
        <f>+D12+D24</f>
        <v>0</v>
      </c>
      <c r="E25" s="72">
        <f t="shared" si="2"/>
        <v>0</v>
      </c>
      <c r="F25" s="73">
        <f t="shared" si="2"/>
        <v>445155097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452439636</v>
      </c>
      <c r="L25" s="73">
        <f t="shared" si="2"/>
        <v>513620696</v>
      </c>
      <c r="M25" s="73">
        <f t="shared" si="2"/>
        <v>474054108</v>
      </c>
      <c r="N25" s="73">
        <f t="shared" si="2"/>
        <v>474054108</v>
      </c>
      <c r="O25" s="73">
        <f t="shared" si="2"/>
        <v>467780697</v>
      </c>
      <c r="P25" s="73">
        <f t="shared" si="2"/>
        <v>464404605</v>
      </c>
      <c r="Q25" s="73">
        <f t="shared" si="2"/>
        <v>496720241</v>
      </c>
      <c r="R25" s="73">
        <f t="shared" si="2"/>
        <v>496720241</v>
      </c>
      <c r="S25" s="73">
        <f t="shared" si="2"/>
        <v>489680718</v>
      </c>
      <c r="T25" s="73">
        <f t="shared" si="2"/>
        <v>486921058</v>
      </c>
      <c r="U25" s="73">
        <f t="shared" si="2"/>
        <v>475959973</v>
      </c>
      <c r="V25" s="73">
        <f t="shared" si="2"/>
        <v>475959973</v>
      </c>
      <c r="W25" s="73">
        <f t="shared" si="2"/>
        <v>475959973</v>
      </c>
      <c r="X25" s="73">
        <f t="shared" si="2"/>
        <v>445155097</v>
      </c>
      <c r="Y25" s="73">
        <f t="shared" si="2"/>
        <v>30804876</v>
      </c>
      <c r="Z25" s="170">
        <f>+IF(X25&lt;&gt;0,+(Y25/X25)*100,0)</f>
        <v>6.920032188242023</v>
      </c>
      <c r="AA25" s="74">
        <f>+AA12+AA24</f>
        <v>445155097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5678755</v>
      </c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>
        <v>12552289</v>
      </c>
      <c r="G30" s="60"/>
      <c r="H30" s="60"/>
      <c r="I30" s="60"/>
      <c r="J30" s="60"/>
      <c r="K30" s="60">
        <v>12552289</v>
      </c>
      <c r="L30" s="60"/>
      <c r="M30" s="60">
        <v>12552289</v>
      </c>
      <c r="N30" s="60">
        <v>12552289</v>
      </c>
      <c r="O30" s="60">
        <v>12552289</v>
      </c>
      <c r="P30" s="60">
        <v>12552289</v>
      </c>
      <c r="Q30" s="60">
        <v>12552289</v>
      </c>
      <c r="R30" s="60">
        <v>12552289</v>
      </c>
      <c r="S30" s="60">
        <v>12552289</v>
      </c>
      <c r="T30" s="60">
        <v>12552289</v>
      </c>
      <c r="U30" s="60">
        <v>12552289</v>
      </c>
      <c r="V30" s="60">
        <v>12552289</v>
      </c>
      <c r="W30" s="60">
        <v>12552289</v>
      </c>
      <c r="X30" s="60">
        <v>12552289</v>
      </c>
      <c r="Y30" s="60"/>
      <c r="Z30" s="140"/>
      <c r="AA30" s="62">
        <v>12552289</v>
      </c>
    </row>
    <row r="31" spans="1:27" ht="13.5">
      <c r="A31" s="249" t="s">
        <v>163</v>
      </c>
      <c r="B31" s="182"/>
      <c r="C31" s="155">
        <v>402726</v>
      </c>
      <c r="D31" s="155"/>
      <c r="E31" s="59"/>
      <c r="F31" s="60">
        <v>402726</v>
      </c>
      <c r="G31" s="60"/>
      <c r="H31" s="60"/>
      <c r="I31" s="60"/>
      <c r="J31" s="60"/>
      <c r="K31" s="60">
        <v>402726</v>
      </c>
      <c r="L31" s="60">
        <v>402726</v>
      </c>
      <c r="M31" s="60">
        <v>405726</v>
      </c>
      <c r="N31" s="60">
        <v>405726</v>
      </c>
      <c r="O31" s="60">
        <v>405726</v>
      </c>
      <c r="P31" s="60">
        <v>405726</v>
      </c>
      <c r="Q31" s="60">
        <v>405726</v>
      </c>
      <c r="R31" s="60">
        <v>405726</v>
      </c>
      <c r="S31" s="60">
        <v>407226</v>
      </c>
      <c r="T31" s="60">
        <v>453258</v>
      </c>
      <c r="U31" s="60">
        <v>516258</v>
      </c>
      <c r="V31" s="60">
        <v>516258</v>
      </c>
      <c r="W31" s="60">
        <v>516258</v>
      </c>
      <c r="X31" s="60">
        <v>402726</v>
      </c>
      <c r="Y31" s="60">
        <v>113532</v>
      </c>
      <c r="Z31" s="140">
        <v>28.19</v>
      </c>
      <c r="AA31" s="62">
        <v>402726</v>
      </c>
    </row>
    <row r="32" spans="1:27" ht="13.5">
      <c r="A32" s="249" t="s">
        <v>164</v>
      </c>
      <c r="B32" s="182"/>
      <c r="C32" s="155">
        <v>32505113</v>
      </c>
      <c r="D32" s="155"/>
      <c r="E32" s="59"/>
      <c r="F32" s="60">
        <v>2750411</v>
      </c>
      <c r="G32" s="60"/>
      <c r="H32" s="60"/>
      <c r="I32" s="60"/>
      <c r="J32" s="60"/>
      <c r="K32" s="60">
        <v>3225561</v>
      </c>
      <c r="L32" s="60">
        <v>19160125</v>
      </c>
      <c r="M32" s="60">
        <v>169758219</v>
      </c>
      <c r="N32" s="60">
        <v>169758219</v>
      </c>
      <c r="O32" s="60">
        <v>169758219</v>
      </c>
      <c r="P32" s="60">
        <v>169758219</v>
      </c>
      <c r="Q32" s="60">
        <v>40413883</v>
      </c>
      <c r="R32" s="60">
        <v>40413883</v>
      </c>
      <c r="S32" s="60">
        <v>28489084</v>
      </c>
      <c r="T32" s="60">
        <v>33433310</v>
      </c>
      <c r="U32" s="60">
        <v>12788688</v>
      </c>
      <c r="V32" s="60">
        <v>12788688</v>
      </c>
      <c r="W32" s="60">
        <v>12788688</v>
      </c>
      <c r="X32" s="60">
        <v>2750411</v>
      </c>
      <c r="Y32" s="60">
        <v>10038277</v>
      </c>
      <c r="Z32" s="140">
        <v>364.97</v>
      </c>
      <c r="AA32" s="62">
        <v>2750411</v>
      </c>
    </row>
    <row r="33" spans="1:27" ht="13.5">
      <c r="A33" s="249" t="s">
        <v>165</v>
      </c>
      <c r="B33" s="182"/>
      <c r="C33" s="155">
        <v>5678755</v>
      </c>
      <c r="D33" s="155"/>
      <c r="E33" s="59"/>
      <c r="F33" s="60"/>
      <c r="G33" s="60"/>
      <c r="H33" s="60"/>
      <c r="I33" s="60"/>
      <c r="J33" s="60"/>
      <c r="K33" s="60">
        <v>5678755</v>
      </c>
      <c r="L33" s="60">
        <v>5678755</v>
      </c>
      <c r="M33" s="60">
        <v>5678755</v>
      </c>
      <c r="N33" s="60">
        <v>5678755</v>
      </c>
      <c r="O33" s="60">
        <v>5678755</v>
      </c>
      <c r="P33" s="60">
        <v>5678755</v>
      </c>
      <c r="Q33" s="60">
        <v>5678755</v>
      </c>
      <c r="R33" s="60">
        <v>5678755</v>
      </c>
      <c r="S33" s="60">
        <v>5678755</v>
      </c>
      <c r="T33" s="60"/>
      <c r="U33" s="60">
        <v>5678755</v>
      </c>
      <c r="V33" s="60">
        <v>5678755</v>
      </c>
      <c r="W33" s="60">
        <v>5678755</v>
      </c>
      <c r="X33" s="60"/>
      <c r="Y33" s="60">
        <v>5678755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38586594</v>
      </c>
      <c r="D34" s="168">
        <f>SUM(D29:D33)</f>
        <v>0</v>
      </c>
      <c r="E34" s="72">
        <f t="shared" si="3"/>
        <v>0</v>
      </c>
      <c r="F34" s="73">
        <f t="shared" si="3"/>
        <v>15705426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21859331</v>
      </c>
      <c r="L34" s="73">
        <f t="shared" si="3"/>
        <v>25241606</v>
      </c>
      <c r="M34" s="73">
        <f t="shared" si="3"/>
        <v>188394989</v>
      </c>
      <c r="N34" s="73">
        <f t="shared" si="3"/>
        <v>188394989</v>
      </c>
      <c r="O34" s="73">
        <f t="shared" si="3"/>
        <v>188394989</v>
      </c>
      <c r="P34" s="73">
        <f t="shared" si="3"/>
        <v>188394989</v>
      </c>
      <c r="Q34" s="73">
        <f t="shared" si="3"/>
        <v>59050653</v>
      </c>
      <c r="R34" s="73">
        <f t="shared" si="3"/>
        <v>59050653</v>
      </c>
      <c r="S34" s="73">
        <f t="shared" si="3"/>
        <v>47127354</v>
      </c>
      <c r="T34" s="73">
        <f t="shared" si="3"/>
        <v>52117612</v>
      </c>
      <c r="U34" s="73">
        <f t="shared" si="3"/>
        <v>31535990</v>
      </c>
      <c r="V34" s="73">
        <f t="shared" si="3"/>
        <v>31535990</v>
      </c>
      <c r="W34" s="73">
        <f t="shared" si="3"/>
        <v>31535990</v>
      </c>
      <c r="X34" s="73">
        <f t="shared" si="3"/>
        <v>15705426</v>
      </c>
      <c r="Y34" s="73">
        <f t="shared" si="3"/>
        <v>15830564</v>
      </c>
      <c r="Z34" s="170">
        <f>+IF(X34&lt;&gt;0,+(Y34/X34)*100,0)</f>
        <v>100.79678195293779</v>
      </c>
      <c r="AA34" s="74">
        <f>SUM(AA29:AA33)</f>
        <v>15705426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38586594</v>
      </c>
      <c r="D40" s="168">
        <f>+D34+D39</f>
        <v>0</v>
      </c>
      <c r="E40" s="72">
        <f t="shared" si="5"/>
        <v>0</v>
      </c>
      <c r="F40" s="73">
        <f t="shared" si="5"/>
        <v>15705426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21859331</v>
      </c>
      <c r="L40" s="73">
        <f t="shared" si="5"/>
        <v>25241606</v>
      </c>
      <c r="M40" s="73">
        <f t="shared" si="5"/>
        <v>188394989</v>
      </c>
      <c r="N40" s="73">
        <f t="shared" si="5"/>
        <v>188394989</v>
      </c>
      <c r="O40" s="73">
        <f t="shared" si="5"/>
        <v>188394989</v>
      </c>
      <c r="P40" s="73">
        <f t="shared" si="5"/>
        <v>188394989</v>
      </c>
      <c r="Q40" s="73">
        <f t="shared" si="5"/>
        <v>59050653</v>
      </c>
      <c r="R40" s="73">
        <f t="shared" si="5"/>
        <v>59050653</v>
      </c>
      <c r="S40" s="73">
        <f t="shared" si="5"/>
        <v>47127354</v>
      </c>
      <c r="T40" s="73">
        <f t="shared" si="5"/>
        <v>52117612</v>
      </c>
      <c r="U40" s="73">
        <f t="shared" si="5"/>
        <v>31535990</v>
      </c>
      <c r="V40" s="73">
        <f t="shared" si="5"/>
        <v>31535990</v>
      </c>
      <c r="W40" s="73">
        <f t="shared" si="5"/>
        <v>31535990</v>
      </c>
      <c r="X40" s="73">
        <f t="shared" si="5"/>
        <v>15705426</v>
      </c>
      <c r="Y40" s="73">
        <f t="shared" si="5"/>
        <v>15830564</v>
      </c>
      <c r="Z40" s="170">
        <f>+IF(X40&lt;&gt;0,+(Y40/X40)*100,0)</f>
        <v>100.79678195293779</v>
      </c>
      <c r="AA40" s="74">
        <f>+AA34+AA39</f>
        <v>15705426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353883162</v>
      </c>
      <c r="D42" s="257">
        <f>+D25-D40</f>
        <v>0</v>
      </c>
      <c r="E42" s="258">
        <f t="shared" si="6"/>
        <v>0</v>
      </c>
      <c r="F42" s="259">
        <f t="shared" si="6"/>
        <v>429449671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430580305</v>
      </c>
      <c r="L42" s="259">
        <f t="shared" si="6"/>
        <v>488379090</v>
      </c>
      <c r="M42" s="259">
        <f t="shared" si="6"/>
        <v>285659119</v>
      </c>
      <c r="N42" s="259">
        <f t="shared" si="6"/>
        <v>285659119</v>
      </c>
      <c r="O42" s="259">
        <f t="shared" si="6"/>
        <v>279385708</v>
      </c>
      <c r="P42" s="259">
        <f t="shared" si="6"/>
        <v>276009616</v>
      </c>
      <c r="Q42" s="259">
        <f t="shared" si="6"/>
        <v>437669588</v>
      </c>
      <c r="R42" s="259">
        <f t="shared" si="6"/>
        <v>437669588</v>
      </c>
      <c r="S42" s="259">
        <f t="shared" si="6"/>
        <v>442553364</v>
      </c>
      <c r="T42" s="259">
        <f t="shared" si="6"/>
        <v>434803446</v>
      </c>
      <c r="U42" s="259">
        <f t="shared" si="6"/>
        <v>444423983</v>
      </c>
      <c r="V42" s="259">
        <f t="shared" si="6"/>
        <v>444423983</v>
      </c>
      <c r="W42" s="259">
        <f t="shared" si="6"/>
        <v>444423983</v>
      </c>
      <c r="X42" s="259">
        <f t="shared" si="6"/>
        <v>429449671</v>
      </c>
      <c r="Y42" s="259">
        <f t="shared" si="6"/>
        <v>14974312</v>
      </c>
      <c r="Z42" s="260">
        <f>+IF(X42&lt;&gt;0,+(Y42/X42)*100,0)</f>
        <v>3.486860745551718</v>
      </c>
      <c r="AA42" s="261">
        <f>+AA25-AA40</f>
        <v>429449671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353883162</v>
      </c>
      <c r="D45" s="155"/>
      <c r="E45" s="59"/>
      <c r="F45" s="60">
        <v>323188378</v>
      </c>
      <c r="G45" s="60"/>
      <c r="H45" s="60"/>
      <c r="I45" s="60"/>
      <c r="J45" s="60"/>
      <c r="K45" s="60">
        <v>430580305</v>
      </c>
      <c r="L45" s="60">
        <v>488379090</v>
      </c>
      <c r="M45" s="60">
        <v>285659119</v>
      </c>
      <c r="N45" s="60">
        <v>285659119</v>
      </c>
      <c r="O45" s="60">
        <v>279385708</v>
      </c>
      <c r="P45" s="60">
        <v>276009617</v>
      </c>
      <c r="Q45" s="60">
        <v>298833129</v>
      </c>
      <c r="R45" s="60">
        <v>298833129</v>
      </c>
      <c r="S45" s="60">
        <v>303716905</v>
      </c>
      <c r="T45" s="60">
        <v>311800618</v>
      </c>
      <c r="U45" s="60">
        <v>326532738</v>
      </c>
      <c r="V45" s="60">
        <v>326532738</v>
      </c>
      <c r="W45" s="60">
        <v>326532738</v>
      </c>
      <c r="X45" s="60">
        <v>323188378</v>
      </c>
      <c r="Y45" s="60">
        <v>3344360</v>
      </c>
      <c r="Z45" s="139">
        <v>1.03</v>
      </c>
      <c r="AA45" s="62">
        <v>323188378</v>
      </c>
    </row>
    <row r="46" spans="1:27" ht="13.5">
      <c r="A46" s="249" t="s">
        <v>171</v>
      </c>
      <c r="B46" s="182"/>
      <c r="C46" s="155"/>
      <c r="D46" s="155"/>
      <c r="E46" s="59"/>
      <c r="F46" s="60">
        <v>106261293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>
        <v>138836459</v>
      </c>
      <c r="R46" s="60">
        <v>138836459</v>
      </c>
      <c r="S46" s="60">
        <v>138836459</v>
      </c>
      <c r="T46" s="60">
        <v>123002827</v>
      </c>
      <c r="U46" s="60">
        <v>117891245</v>
      </c>
      <c r="V46" s="60">
        <v>117891245</v>
      </c>
      <c r="W46" s="60">
        <v>117891245</v>
      </c>
      <c r="X46" s="60">
        <v>106261293</v>
      </c>
      <c r="Y46" s="60">
        <v>11629952</v>
      </c>
      <c r="Z46" s="139">
        <v>10.94</v>
      </c>
      <c r="AA46" s="62">
        <v>106261293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353883162</v>
      </c>
      <c r="D48" s="217">
        <f>SUM(D45:D47)</f>
        <v>0</v>
      </c>
      <c r="E48" s="264">
        <f t="shared" si="7"/>
        <v>0</v>
      </c>
      <c r="F48" s="219">
        <f t="shared" si="7"/>
        <v>429449671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430580305</v>
      </c>
      <c r="L48" s="219">
        <f t="shared" si="7"/>
        <v>488379090</v>
      </c>
      <c r="M48" s="219">
        <f t="shared" si="7"/>
        <v>285659119</v>
      </c>
      <c r="N48" s="219">
        <f t="shared" si="7"/>
        <v>285659119</v>
      </c>
      <c r="O48" s="219">
        <f t="shared" si="7"/>
        <v>279385708</v>
      </c>
      <c r="P48" s="219">
        <f t="shared" si="7"/>
        <v>276009617</v>
      </c>
      <c r="Q48" s="219">
        <f t="shared" si="7"/>
        <v>437669588</v>
      </c>
      <c r="R48" s="219">
        <f t="shared" si="7"/>
        <v>437669588</v>
      </c>
      <c r="S48" s="219">
        <f t="shared" si="7"/>
        <v>442553364</v>
      </c>
      <c r="T48" s="219">
        <f t="shared" si="7"/>
        <v>434803445</v>
      </c>
      <c r="U48" s="219">
        <f t="shared" si="7"/>
        <v>444423983</v>
      </c>
      <c r="V48" s="219">
        <f t="shared" si="7"/>
        <v>444423983</v>
      </c>
      <c r="W48" s="219">
        <f t="shared" si="7"/>
        <v>444423983</v>
      </c>
      <c r="X48" s="219">
        <f t="shared" si="7"/>
        <v>429449671</v>
      </c>
      <c r="Y48" s="219">
        <f t="shared" si="7"/>
        <v>14974312</v>
      </c>
      <c r="Z48" s="265">
        <f>+IF(X48&lt;&gt;0,+(Y48/X48)*100,0)</f>
        <v>3.486860745551718</v>
      </c>
      <c r="AA48" s="232">
        <f>SUM(AA45:AA47)</f>
        <v>429449671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24249099</v>
      </c>
      <c r="D6" s="155"/>
      <c r="E6" s="59">
        <v>38894088</v>
      </c>
      <c r="F6" s="60">
        <v>98069536</v>
      </c>
      <c r="G6" s="60">
        <v>4872645</v>
      </c>
      <c r="H6" s="60">
        <v>2835313</v>
      </c>
      <c r="I6" s="60">
        <v>3278974</v>
      </c>
      <c r="J6" s="60">
        <v>10986932</v>
      </c>
      <c r="K6" s="60">
        <v>3737884</v>
      </c>
      <c r="L6" s="60">
        <v>2845500</v>
      </c>
      <c r="M6" s="60">
        <v>2629884</v>
      </c>
      <c r="N6" s="60">
        <v>9213268</v>
      </c>
      <c r="O6" s="60">
        <v>2026026</v>
      </c>
      <c r="P6" s="60">
        <v>2182291</v>
      </c>
      <c r="Q6" s="60">
        <v>2692761</v>
      </c>
      <c r="R6" s="60">
        <v>6901078</v>
      </c>
      <c r="S6" s="60">
        <v>3713246</v>
      </c>
      <c r="T6" s="60">
        <v>3900466</v>
      </c>
      <c r="U6" s="60">
        <v>2349200</v>
      </c>
      <c r="V6" s="60">
        <v>9962912</v>
      </c>
      <c r="W6" s="60">
        <v>37064190</v>
      </c>
      <c r="X6" s="60">
        <v>98069536</v>
      </c>
      <c r="Y6" s="60">
        <v>-61005346</v>
      </c>
      <c r="Z6" s="140">
        <v>-62.21</v>
      </c>
      <c r="AA6" s="62">
        <v>98069536</v>
      </c>
    </row>
    <row r="7" spans="1:27" ht="13.5">
      <c r="A7" s="249" t="s">
        <v>178</v>
      </c>
      <c r="B7" s="182"/>
      <c r="C7" s="155">
        <v>110463000</v>
      </c>
      <c r="D7" s="155"/>
      <c r="E7" s="59">
        <v>127027000</v>
      </c>
      <c r="F7" s="60">
        <v>130812857</v>
      </c>
      <c r="G7" s="60">
        <v>52511000</v>
      </c>
      <c r="H7" s="60"/>
      <c r="I7" s="60"/>
      <c r="J7" s="60">
        <v>52511000</v>
      </c>
      <c r="K7" s="60">
        <v>20000000</v>
      </c>
      <c r="L7" s="60">
        <v>40720179</v>
      </c>
      <c r="M7" s="60"/>
      <c r="N7" s="60">
        <v>60720179</v>
      </c>
      <c r="O7" s="60"/>
      <c r="P7" s="60">
        <v>300000</v>
      </c>
      <c r="Q7" s="60">
        <v>31507000</v>
      </c>
      <c r="R7" s="60">
        <v>31807000</v>
      </c>
      <c r="S7" s="60"/>
      <c r="T7" s="60"/>
      <c r="U7" s="60"/>
      <c r="V7" s="60"/>
      <c r="W7" s="60">
        <v>145038179</v>
      </c>
      <c r="X7" s="60">
        <v>130812857</v>
      </c>
      <c r="Y7" s="60">
        <v>14225322</v>
      </c>
      <c r="Z7" s="140">
        <v>10.87</v>
      </c>
      <c r="AA7" s="62">
        <v>130812857</v>
      </c>
    </row>
    <row r="8" spans="1:27" ht="13.5">
      <c r="A8" s="249" t="s">
        <v>179</v>
      </c>
      <c r="B8" s="182"/>
      <c r="C8" s="155">
        <v>65718000</v>
      </c>
      <c r="D8" s="155"/>
      <c r="E8" s="59">
        <v>85836999</v>
      </c>
      <c r="F8" s="60">
        <v>64397000</v>
      </c>
      <c r="G8" s="60">
        <v>26583000</v>
      </c>
      <c r="H8" s="60"/>
      <c r="I8" s="60"/>
      <c r="J8" s="60">
        <v>26583000</v>
      </c>
      <c r="K8" s="60"/>
      <c r="L8" s="60"/>
      <c r="M8" s="60"/>
      <c r="N8" s="60"/>
      <c r="O8" s="60"/>
      <c r="P8" s="60"/>
      <c r="Q8" s="60">
        <v>13759000</v>
      </c>
      <c r="R8" s="60">
        <v>13759000</v>
      </c>
      <c r="S8" s="60"/>
      <c r="T8" s="60"/>
      <c r="U8" s="60"/>
      <c r="V8" s="60"/>
      <c r="W8" s="60">
        <v>40342000</v>
      </c>
      <c r="X8" s="60">
        <v>64397000</v>
      </c>
      <c r="Y8" s="60">
        <v>-24055000</v>
      </c>
      <c r="Z8" s="140">
        <v>-37.35</v>
      </c>
      <c r="AA8" s="62">
        <v>64397000</v>
      </c>
    </row>
    <row r="9" spans="1:27" ht="13.5">
      <c r="A9" s="249" t="s">
        <v>180</v>
      </c>
      <c r="B9" s="182"/>
      <c r="C9" s="155">
        <v>5190622</v>
      </c>
      <c r="D9" s="155"/>
      <c r="E9" s="59">
        <v>4065000</v>
      </c>
      <c r="F9" s="60">
        <v>4182102</v>
      </c>
      <c r="G9" s="60">
        <v>354913</v>
      </c>
      <c r="H9" s="60">
        <v>359093</v>
      </c>
      <c r="I9" s="60">
        <v>513638</v>
      </c>
      <c r="J9" s="60">
        <v>1227644</v>
      </c>
      <c r="K9" s="60">
        <v>431811</v>
      </c>
      <c r="L9" s="60">
        <v>456881</v>
      </c>
      <c r="M9" s="60">
        <v>461631</v>
      </c>
      <c r="N9" s="60">
        <v>1350323</v>
      </c>
      <c r="O9" s="60">
        <v>509393</v>
      </c>
      <c r="P9" s="60">
        <v>480110</v>
      </c>
      <c r="Q9" s="60">
        <v>453640</v>
      </c>
      <c r="R9" s="60">
        <v>1443143</v>
      </c>
      <c r="S9" s="60">
        <v>601794</v>
      </c>
      <c r="T9" s="60">
        <v>765313</v>
      </c>
      <c r="U9" s="60">
        <v>684039</v>
      </c>
      <c r="V9" s="60">
        <v>2051146</v>
      </c>
      <c r="W9" s="60">
        <v>6072256</v>
      </c>
      <c r="X9" s="60">
        <v>4182102</v>
      </c>
      <c r="Y9" s="60">
        <v>1890154</v>
      </c>
      <c r="Z9" s="140">
        <v>45.2</v>
      </c>
      <c r="AA9" s="62">
        <v>4182102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-133143397</v>
      </c>
      <c r="D12" s="155"/>
      <c r="E12" s="59">
        <v>-186995616</v>
      </c>
      <c r="F12" s="60">
        <v>-239466113</v>
      </c>
      <c r="G12" s="60">
        <v>-9865817</v>
      </c>
      <c r="H12" s="60">
        <v>-17562019</v>
      </c>
      <c r="I12" s="60">
        <v>-12410761</v>
      </c>
      <c r="J12" s="60">
        <v>-39838597</v>
      </c>
      <c r="K12" s="60">
        <v>-12511843</v>
      </c>
      <c r="L12" s="60">
        <v>-11117408</v>
      </c>
      <c r="M12" s="60">
        <v>-16726216</v>
      </c>
      <c r="N12" s="60">
        <v>-40355467</v>
      </c>
      <c r="O12" s="60">
        <v>-11055901</v>
      </c>
      <c r="P12" s="60">
        <v>-10968748</v>
      </c>
      <c r="Q12" s="60">
        <v>-17619645</v>
      </c>
      <c r="R12" s="60">
        <v>-39644294</v>
      </c>
      <c r="S12" s="60">
        <v>-8895482</v>
      </c>
      <c r="T12" s="60">
        <v>-13797086</v>
      </c>
      <c r="U12" s="60">
        <v>-6998524</v>
      </c>
      <c r="V12" s="60">
        <v>-29691092</v>
      </c>
      <c r="W12" s="60">
        <v>-149529450</v>
      </c>
      <c r="X12" s="60">
        <v>-239466113</v>
      </c>
      <c r="Y12" s="60">
        <v>89936663</v>
      </c>
      <c r="Z12" s="140">
        <v>-37.56</v>
      </c>
      <c r="AA12" s="62">
        <v>-239466113</v>
      </c>
    </row>
    <row r="13" spans="1:27" ht="13.5">
      <c r="A13" s="249" t="s">
        <v>40</v>
      </c>
      <c r="B13" s="182"/>
      <c r="C13" s="155">
        <v>-148120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>
        <v>-29649</v>
      </c>
      <c r="U13" s="60"/>
      <c r="V13" s="60">
        <v>-29649</v>
      </c>
      <c r="W13" s="60">
        <v>-29649</v>
      </c>
      <c r="X13" s="60"/>
      <c r="Y13" s="60">
        <v>-29649</v>
      </c>
      <c r="Z13" s="140"/>
      <c r="AA13" s="62"/>
    </row>
    <row r="14" spans="1:27" ht="13.5">
      <c r="A14" s="249" t="s">
        <v>42</v>
      </c>
      <c r="B14" s="182"/>
      <c r="C14" s="155">
        <v>-614106</v>
      </c>
      <c r="D14" s="155"/>
      <c r="E14" s="59"/>
      <c r="F14" s="60">
        <v>-1400000</v>
      </c>
      <c r="G14" s="60"/>
      <c r="H14" s="60"/>
      <c r="I14" s="60"/>
      <c r="J14" s="60"/>
      <c r="K14" s="60"/>
      <c r="L14" s="60"/>
      <c r="M14" s="60"/>
      <c r="N14" s="60"/>
      <c r="O14" s="60">
        <v>-159345</v>
      </c>
      <c r="P14" s="60">
        <v>-6657570</v>
      </c>
      <c r="Q14" s="60"/>
      <c r="R14" s="60">
        <v>-6816915</v>
      </c>
      <c r="S14" s="60"/>
      <c r="T14" s="60"/>
      <c r="U14" s="60">
        <v>-450384</v>
      </c>
      <c r="V14" s="60">
        <v>-450384</v>
      </c>
      <c r="W14" s="60">
        <v>-7267299</v>
      </c>
      <c r="X14" s="60">
        <v>-1400000</v>
      </c>
      <c r="Y14" s="60">
        <v>-5867299</v>
      </c>
      <c r="Z14" s="140">
        <v>419.09</v>
      </c>
      <c r="AA14" s="62">
        <v>-1400000</v>
      </c>
    </row>
    <row r="15" spans="1:27" ht="13.5">
      <c r="A15" s="250" t="s">
        <v>184</v>
      </c>
      <c r="B15" s="251"/>
      <c r="C15" s="168">
        <f aca="true" t="shared" si="0" ref="C15:Y15">SUM(C6:C14)</f>
        <v>71715098</v>
      </c>
      <c r="D15" s="168">
        <f>SUM(D6:D14)</f>
        <v>0</v>
      </c>
      <c r="E15" s="72">
        <f t="shared" si="0"/>
        <v>68827471</v>
      </c>
      <c r="F15" s="73">
        <f t="shared" si="0"/>
        <v>56595382</v>
      </c>
      <c r="G15" s="73">
        <f t="shared" si="0"/>
        <v>74455741</v>
      </c>
      <c r="H15" s="73">
        <f t="shared" si="0"/>
        <v>-14367613</v>
      </c>
      <c r="I15" s="73">
        <f t="shared" si="0"/>
        <v>-8618149</v>
      </c>
      <c r="J15" s="73">
        <f t="shared" si="0"/>
        <v>51469979</v>
      </c>
      <c r="K15" s="73">
        <f t="shared" si="0"/>
        <v>11657852</v>
      </c>
      <c r="L15" s="73">
        <f t="shared" si="0"/>
        <v>32905152</v>
      </c>
      <c r="M15" s="73">
        <f t="shared" si="0"/>
        <v>-13634701</v>
      </c>
      <c r="N15" s="73">
        <f t="shared" si="0"/>
        <v>30928303</v>
      </c>
      <c r="O15" s="73">
        <f t="shared" si="0"/>
        <v>-8679827</v>
      </c>
      <c r="P15" s="73">
        <f t="shared" si="0"/>
        <v>-14663917</v>
      </c>
      <c r="Q15" s="73">
        <f t="shared" si="0"/>
        <v>30792756</v>
      </c>
      <c r="R15" s="73">
        <f t="shared" si="0"/>
        <v>7449012</v>
      </c>
      <c r="S15" s="73">
        <f t="shared" si="0"/>
        <v>-4580442</v>
      </c>
      <c r="T15" s="73">
        <f t="shared" si="0"/>
        <v>-9160956</v>
      </c>
      <c r="U15" s="73">
        <f t="shared" si="0"/>
        <v>-4415669</v>
      </c>
      <c r="V15" s="73">
        <f t="shared" si="0"/>
        <v>-18157067</v>
      </c>
      <c r="W15" s="73">
        <f t="shared" si="0"/>
        <v>71690227</v>
      </c>
      <c r="X15" s="73">
        <f t="shared" si="0"/>
        <v>56595382</v>
      </c>
      <c r="Y15" s="73">
        <f t="shared" si="0"/>
        <v>15094845</v>
      </c>
      <c r="Z15" s="170">
        <f>+IF(X15&lt;&gt;0,+(Y15/X15)*100,0)</f>
        <v>26.671513587451358</v>
      </c>
      <c r="AA15" s="74">
        <f>SUM(AA6:AA14)</f>
        <v>56595382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2456708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-179343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-22646459</v>
      </c>
      <c r="D24" s="155"/>
      <c r="E24" s="59">
        <v>-79880760</v>
      </c>
      <c r="F24" s="60">
        <v>-64397001</v>
      </c>
      <c r="G24" s="60">
        <v>-11146535</v>
      </c>
      <c r="H24" s="60">
        <v>-7880036</v>
      </c>
      <c r="I24" s="60">
        <v>-5948729</v>
      </c>
      <c r="J24" s="60">
        <v>-24975300</v>
      </c>
      <c r="K24" s="60">
        <v>-5168165</v>
      </c>
      <c r="L24" s="60">
        <v>-3131030</v>
      </c>
      <c r="M24" s="60">
        <v>-4241978</v>
      </c>
      <c r="N24" s="60">
        <v>-12541173</v>
      </c>
      <c r="O24" s="60">
        <v>-5635693</v>
      </c>
      <c r="P24" s="60">
        <v>-4493454</v>
      </c>
      <c r="Q24" s="60">
        <v>-8619734</v>
      </c>
      <c r="R24" s="60">
        <v>-18748881</v>
      </c>
      <c r="S24" s="60">
        <v>-4550748</v>
      </c>
      <c r="T24" s="60">
        <v>-3972068</v>
      </c>
      <c r="U24" s="60">
        <v>-16584094</v>
      </c>
      <c r="V24" s="60">
        <v>-25106910</v>
      </c>
      <c r="W24" s="60">
        <v>-81372264</v>
      </c>
      <c r="X24" s="60">
        <v>-64397001</v>
      </c>
      <c r="Y24" s="60">
        <v>-16975263</v>
      </c>
      <c r="Z24" s="140">
        <v>26.36</v>
      </c>
      <c r="AA24" s="62">
        <v>-64397001</v>
      </c>
    </row>
    <row r="25" spans="1:27" ht="13.5">
      <c r="A25" s="250" t="s">
        <v>191</v>
      </c>
      <c r="B25" s="251"/>
      <c r="C25" s="168">
        <f aca="true" t="shared" si="1" ref="C25:Y25">SUM(C19:C24)</f>
        <v>-20369094</v>
      </c>
      <c r="D25" s="168">
        <f>SUM(D19:D24)</f>
        <v>0</v>
      </c>
      <c r="E25" s="72">
        <f t="shared" si="1"/>
        <v>-79880760</v>
      </c>
      <c r="F25" s="73">
        <f t="shared" si="1"/>
        <v>-64397001</v>
      </c>
      <c r="G25" s="73">
        <f t="shared" si="1"/>
        <v>-11146535</v>
      </c>
      <c r="H25" s="73">
        <f t="shared" si="1"/>
        <v>-7880036</v>
      </c>
      <c r="I25" s="73">
        <f t="shared" si="1"/>
        <v>-5948729</v>
      </c>
      <c r="J25" s="73">
        <f t="shared" si="1"/>
        <v>-24975300</v>
      </c>
      <c r="K25" s="73">
        <f t="shared" si="1"/>
        <v>-5168165</v>
      </c>
      <c r="L25" s="73">
        <f t="shared" si="1"/>
        <v>-3131030</v>
      </c>
      <c r="M25" s="73">
        <f t="shared" si="1"/>
        <v>-4241978</v>
      </c>
      <c r="N25" s="73">
        <f t="shared" si="1"/>
        <v>-12541173</v>
      </c>
      <c r="O25" s="73">
        <f t="shared" si="1"/>
        <v>-5635693</v>
      </c>
      <c r="P25" s="73">
        <f t="shared" si="1"/>
        <v>-4493454</v>
      </c>
      <c r="Q25" s="73">
        <f t="shared" si="1"/>
        <v>-8619734</v>
      </c>
      <c r="R25" s="73">
        <f t="shared" si="1"/>
        <v>-18748881</v>
      </c>
      <c r="S25" s="73">
        <f t="shared" si="1"/>
        <v>-4550748</v>
      </c>
      <c r="T25" s="73">
        <f t="shared" si="1"/>
        <v>-3972068</v>
      </c>
      <c r="U25" s="73">
        <f t="shared" si="1"/>
        <v>-16584094</v>
      </c>
      <c r="V25" s="73">
        <f t="shared" si="1"/>
        <v>-25106910</v>
      </c>
      <c r="W25" s="73">
        <f t="shared" si="1"/>
        <v>-81372264</v>
      </c>
      <c r="X25" s="73">
        <f t="shared" si="1"/>
        <v>-64397001</v>
      </c>
      <c r="Y25" s="73">
        <f t="shared" si="1"/>
        <v>-16975263</v>
      </c>
      <c r="Z25" s="170">
        <f>+IF(X25&lt;&gt;0,+(Y25/X25)*100,0)</f>
        <v>26.36033159370263</v>
      </c>
      <c r="AA25" s="74">
        <f>SUM(AA19:AA24)</f>
        <v>-64397001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51346004</v>
      </c>
      <c r="D36" s="153">
        <f>+D15+D25+D34</f>
        <v>0</v>
      </c>
      <c r="E36" s="99">
        <f t="shared" si="3"/>
        <v>-11053289</v>
      </c>
      <c r="F36" s="100">
        <f t="shared" si="3"/>
        <v>-7801619</v>
      </c>
      <c r="G36" s="100">
        <f t="shared" si="3"/>
        <v>63309206</v>
      </c>
      <c r="H36" s="100">
        <f t="shared" si="3"/>
        <v>-22247649</v>
      </c>
      <c r="I36" s="100">
        <f t="shared" si="3"/>
        <v>-14566878</v>
      </c>
      <c r="J36" s="100">
        <f t="shared" si="3"/>
        <v>26494679</v>
      </c>
      <c r="K36" s="100">
        <f t="shared" si="3"/>
        <v>6489687</v>
      </c>
      <c r="L36" s="100">
        <f t="shared" si="3"/>
        <v>29774122</v>
      </c>
      <c r="M36" s="100">
        <f t="shared" si="3"/>
        <v>-17876679</v>
      </c>
      <c r="N36" s="100">
        <f t="shared" si="3"/>
        <v>18387130</v>
      </c>
      <c r="O36" s="100">
        <f t="shared" si="3"/>
        <v>-14315520</v>
      </c>
      <c r="P36" s="100">
        <f t="shared" si="3"/>
        <v>-19157371</v>
      </c>
      <c r="Q36" s="100">
        <f t="shared" si="3"/>
        <v>22173022</v>
      </c>
      <c r="R36" s="100">
        <f t="shared" si="3"/>
        <v>-11299869</v>
      </c>
      <c r="S36" s="100">
        <f t="shared" si="3"/>
        <v>-9131190</v>
      </c>
      <c r="T36" s="100">
        <f t="shared" si="3"/>
        <v>-13133024</v>
      </c>
      <c r="U36" s="100">
        <f t="shared" si="3"/>
        <v>-20999763</v>
      </c>
      <c r="V36" s="100">
        <f t="shared" si="3"/>
        <v>-43263977</v>
      </c>
      <c r="W36" s="100">
        <f t="shared" si="3"/>
        <v>-9682037</v>
      </c>
      <c r="X36" s="100">
        <f t="shared" si="3"/>
        <v>-7801619</v>
      </c>
      <c r="Y36" s="100">
        <f t="shared" si="3"/>
        <v>-1880418</v>
      </c>
      <c r="Z36" s="137">
        <f>+IF(X36&lt;&gt;0,+(Y36/X36)*100,0)</f>
        <v>24.102920175927586</v>
      </c>
      <c r="AA36" s="102">
        <f>+AA15+AA25+AA34</f>
        <v>-7801619</v>
      </c>
    </row>
    <row r="37" spans="1:27" ht="13.5">
      <c r="A37" s="249" t="s">
        <v>199</v>
      </c>
      <c r="B37" s="182"/>
      <c r="C37" s="153">
        <v>75269186</v>
      </c>
      <c r="D37" s="153"/>
      <c r="E37" s="99">
        <v>121924886</v>
      </c>
      <c r="F37" s="100">
        <v>126615190</v>
      </c>
      <c r="G37" s="100">
        <v>122747815</v>
      </c>
      <c r="H37" s="100">
        <v>186057021</v>
      </c>
      <c r="I37" s="100">
        <v>163809372</v>
      </c>
      <c r="J37" s="100">
        <v>122747815</v>
      </c>
      <c r="K37" s="100">
        <v>149242494</v>
      </c>
      <c r="L37" s="100">
        <v>155732181</v>
      </c>
      <c r="M37" s="100">
        <v>185506303</v>
      </c>
      <c r="N37" s="100">
        <v>149242494</v>
      </c>
      <c r="O37" s="100">
        <v>167629624</v>
      </c>
      <c r="P37" s="100">
        <v>153314104</v>
      </c>
      <c r="Q37" s="100">
        <v>134156733</v>
      </c>
      <c r="R37" s="100">
        <v>167629624</v>
      </c>
      <c r="S37" s="100">
        <v>156329755</v>
      </c>
      <c r="T37" s="100">
        <v>147198565</v>
      </c>
      <c r="U37" s="100">
        <v>134065541</v>
      </c>
      <c r="V37" s="100">
        <v>156329755</v>
      </c>
      <c r="W37" s="100">
        <v>122747815</v>
      </c>
      <c r="X37" s="100">
        <v>126615190</v>
      </c>
      <c r="Y37" s="100">
        <v>-3867375</v>
      </c>
      <c r="Z37" s="137">
        <v>-3.05</v>
      </c>
      <c r="AA37" s="102">
        <v>126615190</v>
      </c>
    </row>
    <row r="38" spans="1:27" ht="13.5">
      <c r="A38" s="269" t="s">
        <v>200</v>
      </c>
      <c r="B38" s="256"/>
      <c r="C38" s="257">
        <v>126615190</v>
      </c>
      <c r="D38" s="257"/>
      <c r="E38" s="258">
        <v>110871597</v>
      </c>
      <c r="F38" s="259">
        <v>118813571</v>
      </c>
      <c r="G38" s="259">
        <v>186057021</v>
      </c>
      <c r="H38" s="259">
        <v>163809372</v>
      </c>
      <c r="I38" s="259">
        <v>149242494</v>
      </c>
      <c r="J38" s="259">
        <v>149242494</v>
      </c>
      <c r="K38" s="259">
        <v>155732181</v>
      </c>
      <c r="L38" s="259">
        <v>185506303</v>
      </c>
      <c r="M38" s="259">
        <v>167629624</v>
      </c>
      <c r="N38" s="259">
        <v>167629624</v>
      </c>
      <c r="O38" s="259">
        <v>153314104</v>
      </c>
      <c r="P38" s="259">
        <v>134156733</v>
      </c>
      <c r="Q38" s="259">
        <v>156329755</v>
      </c>
      <c r="R38" s="259">
        <v>153314104</v>
      </c>
      <c r="S38" s="259">
        <v>147198565</v>
      </c>
      <c r="T38" s="259">
        <v>134065541</v>
      </c>
      <c r="U38" s="259">
        <v>113065778</v>
      </c>
      <c r="V38" s="259">
        <v>113065778</v>
      </c>
      <c r="W38" s="259">
        <v>113065778</v>
      </c>
      <c r="X38" s="259">
        <v>118813571</v>
      </c>
      <c r="Y38" s="259">
        <v>-5747793</v>
      </c>
      <c r="Z38" s="260">
        <v>-4.84</v>
      </c>
      <c r="AA38" s="261">
        <v>118813571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36263642</v>
      </c>
      <c r="D5" s="200">
        <f t="shared" si="0"/>
        <v>0</v>
      </c>
      <c r="E5" s="106">
        <f t="shared" si="0"/>
        <v>1897200</v>
      </c>
      <c r="F5" s="106">
        <f t="shared" si="0"/>
        <v>93261223</v>
      </c>
      <c r="G5" s="106">
        <f t="shared" si="0"/>
        <v>11297435</v>
      </c>
      <c r="H5" s="106">
        <f t="shared" si="0"/>
        <v>8110035</v>
      </c>
      <c r="I5" s="106">
        <f t="shared" si="0"/>
        <v>5774137</v>
      </c>
      <c r="J5" s="106">
        <f t="shared" si="0"/>
        <v>25181607</v>
      </c>
      <c r="K5" s="106">
        <f t="shared" si="0"/>
        <v>4382157</v>
      </c>
      <c r="L5" s="106">
        <f t="shared" si="0"/>
        <v>3131030</v>
      </c>
      <c r="M5" s="106">
        <f t="shared" si="0"/>
        <v>4241978</v>
      </c>
      <c r="N5" s="106">
        <f t="shared" si="0"/>
        <v>11755165</v>
      </c>
      <c r="O5" s="106">
        <f t="shared" si="0"/>
        <v>4241978</v>
      </c>
      <c r="P5" s="106">
        <f t="shared" si="0"/>
        <v>4493454</v>
      </c>
      <c r="Q5" s="106">
        <f t="shared" si="0"/>
        <v>8619734</v>
      </c>
      <c r="R5" s="106">
        <f t="shared" si="0"/>
        <v>17355166</v>
      </c>
      <c r="S5" s="106">
        <f t="shared" si="0"/>
        <v>4550748</v>
      </c>
      <c r="T5" s="106">
        <f t="shared" si="0"/>
        <v>3972068</v>
      </c>
      <c r="U5" s="106">
        <f t="shared" si="0"/>
        <v>16563533</v>
      </c>
      <c r="V5" s="106">
        <f t="shared" si="0"/>
        <v>25086349</v>
      </c>
      <c r="W5" s="106">
        <f t="shared" si="0"/>
        <v>79378287</v>
      </c>
      <c r="X5" s="106">
        <f t="shared" si="0"/>
        <v>93261223</v>
      </c>
      <c r="Y5" s="106">
        <f t="shared" si="0"/>
        <v>-13882936</v>
      </c>
      <c r="Z5" s="201">
        <f>+IF(X5&lt;&gt;0,+(Y5/X5)*100,0)</f>
        <v>-14.886075427082915</v>
      </c>
      <c r="AA5" s="199">
        <f>SUM(AA11:AA18)</f>
        <v>93261223</v>
      </c>
    </row>
    <row r="6" spans="1:27" ht="13.5">
      <c r="A6" s="291" t="s">
        <v>204</v>
      </c>
      <c r="B6" s="142"/>
      <c r="C6" s="62">
        <v>30887623</v>
      </c>
      <c r="D6" s="156"/>
      <c r="E6" s="60"/>
      <c r="F6" s="60">
        <v>42382150</v>
      </c>
      <c r="G6" s="60">
        <v>3236307</v>
      </c>
      <c r="H6" s="60">
        <v>1990723</v>
      </c>
      <c r="I6" s="60">
        <v>2329453</v>
      </c>
      <c r="J6" s="60">
        <v>7556483</v>
      </c>
      <c r="K6" s="60">
        <v>2660018</v>
      </c>
      <c r="L6" s="60">
        <v>1458259</v>
      </c>
      <c r="M6" s="60">
        <v>2774306</v>
      </c>
      <c r="N6" s="60">
        <v>6892583</v>
      </c>
      <c r="O6" s="60">
        <v>2774306</v>
      </c>
      <c r="P6" s="60">
        <v>1338312</v>
      </c>
      <c r="Q6" s="60">
        <v>5401028</v>
      </c>
      <c r="R6" s="60">
        <v>9513646</v>
      </c>
      <c r="S6" s="60">
        <v>1258909</v>
      </c>
      <c r="T6" s="60">
        <v>2580468</v>
      </c>
      <c r="U6" s="60">
        <v>14811340</v>
      </c>
      <c r="V6" s="60">
        <v>18650717</v>
      </c>
      <c r="W6" s="60">
        <v>42613429</v>
      </c>
      <c r="X6" s="60">
        <v>42382150</v>
      </c>
      <c r="Y6" s="60">
        <v>231279</v>
      </c>
      <c r="Z6" s="140">
        <v>0.55</v>
      </c>
      <c r="AA6" s="155">
        <v>42382150</v>
      </c>
    </row>
    <row r="7" spans="1:27" ht="13.5">
      <c r="A7" s="291" t="s">
        <v>205</v>
      </c>
      <c r="B7" s="142"/>
      <c r="C7" s="62"/>
      <c r="D7" s="156"/>
      <c r="E7" s="60"/>
      <c r="F7" s="60">
        <v>35704658</v>
      </c>
      <c r="G7" s="60">
        <v>4805137</v>
      </c>
      <c r="H7" s="60">
        <v>6041855</v>
      </c>
      <c r="I7" s="60">
        <v>3429791</v>
      </c>
      <c r="J7" s="60">
        <v>14276783</v>
      </c>
      <c r="K7" s="60">
        <v>1511032</v>
      </c>
      <c r="L7" s="60">
        <v>863179</v>
      </c>
      <c r="M7" s="60">
        <v>1190720</v>
      </c>
      <c r="N7" s="60">
        <v>3564931</v>
      </c>
      <c r="O7" s="60">
        <v>1190720</v>
      </c>
      <c r="P7" s="60">
        <v>2980642</v>
      </c>
      <c r="Q7" s="60">
        <v>2236745</v>
      </c>
      <c r="R7" s="60">
        <v>6408107</v>
      </c>
      <c r="S7" s="60">
        <v>1840266</v>
      </c>
      <c r="T7" s="60">
        <v>615021</v>
      </c>
      <c r="U7" s="60">
        <v>2677113</v>
      </c>
      <c r="V7" s="60">
        <v>5132400</v>
      </c>
      <c r="W7" s="60">
        <v>29382221</v>
      </c>
      <c r="X7" s="60">
        <v>35704658</v>
      </c>
      <c r="Y7" s="60">
        <v>-6322437</v>
      </c>
      <c r="Z7" s="140">
        <v>-17.71</v>
      </c>
      <c r="AA7" s="155">
        <v>35704658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1897200</v>
      </c>
      <c r="F10" s="60">
        <v>1800000</v>
      </c>
      <c r="G10" s="60">
        <v>2919429</v>
      </c>
      <c r="H10" s="60">
        <v>49421</v>
      </c>
      <c r="I10" s="60"/>
      <c r="J10" s="60">
        <v>2968850</v>
      </c>
      <c r="K10" s="60"/>
      <c r="L10" s="60"/>
      <c r="M10" s="60">
        <v>73971</v>
      </c>
      <c r="N10" s="60">
        <v>73971</v>
      </c>
      <c r="O10" s="60">
        <v>73971</v>
      </c>
      <c r="P10" s="60"/>
      <c r="Q10" s="60"/>
      <c r="R10" s="60">
        <v>73971</v>
      </c>
      <c r="S10" s="60"/>
      <c r="T10" s="60"/>
      <c r="U10" s="60"/>
      <c r="V10" s="60"/>
      <c r="W10" s="60">
        <v>3116792</v>
      </c>
      <c r="X10" s="60">
        <v>1800000</v>
      </c>
      <c r="Y10" s="60">
        <v>1316792</v>
      </c>
      <c r="Z10" s="140">
        <v>73.16</v>
      </c>
      <c r="AA10" s="155">
        <v>1800000</v>
      </c>
    </row>
    <row r="11" spans="1:27" ht="13.5">
      <c r="A11" s="292" t="s">
        <v>209</v>
      </c>
      <c r="B11" s="142"/>
      <c r="C11" s="293">
        <f aca="true" t="shared" si="1" ref="C11:Y11">SUM(C6:C10)</f>
        <v>30887623</v>
      </c>
      <c r="D11" s="294">
        <f t="shared" si="1"/>
        <v>0</v>
      </c>
      <c r="E11" s="295">
        <f t="shared" si="1"/>
        <v>1897200</v>
      </c>
      <c r="F11" s="295">
        <f t="shared" si="1"/>
        <v>79886808</v>
      </c>
      <c r="G11" s="295">
        <f t="shared" si="1"/>
        <v>10960873</v>
      </c>
      <c r="H11" s="295">
        <f t="shared" si="1"/>
        <v>8081999</v>
      </c>
      <c r="I11" s="295">
        <f t="shared" si="1"/>
        <v>5759244</v>
      </c>
      <c r="J11" s="295">
        <f t="shared" si="1"/>
        <v>24802116</v>
      </c>
      <c r="K11" s="295">
        <f t="shared" si="1"/>
        <v>4171050</v>
      </c>
      <c r="L11" s="295">
        <f t="shared" si="1"/>
        <v>2321438</v>
      </c>
      <c r="M11" s="295">
        <f t="shared" si="1"/>
        <v>4038997</v>
      </c>
      <c r="N11" s="295">
        <f t="shared" si="1"/>
        <v>10531485</v>
      </c>
      <c r="O11" s="295">
        <f t="shared" si="1"/>
        <v>4038997</v>
      </c>
      <c r="P11" s="295">
        <f t="shared" si="1"/>
        <v>4318954</v>
      </c>
      <c r="Q11" s="295">
        <f t="shared" si="1"/>
        <v>7637773</v>
      </c>
      <c r="R11" s="295">
        <f t="shared" si="1"/>
        <v>15995724</v>
      </c>
      <c r="S11" s="295">
        <f t="shared" si="1"/>
        <v>3099175</v>
      </c>
      <c r="T11" s="295">
        <f t="shared" si="1"/>
        <v>3195489</v>
      </c>
      <c r="U11" s="295">
        <f t="shared" si="1"/>
        <v>17488453</v>
      </c>
      <c r="V11" s="295">
        <f t="shared" si="1"/>
        <v>23783117</v>
      </c>
      <c r="W11" s="295">
        <f t="shared" si="1"/>
        <v>75112442</v>
      </c>
      <c r="X11" s="295">
        <f t="shared" si="1"/>
        <v>79886808</v>
      </c>
      <c r="Y11" s="295">
        <f t="shared" si="1"/>
        <v>-4774366</v>
      </c>
      <c r="Z11" s="296">
        <f>+IF(X11&lt;&gt;0,+(Y11/X11)*100,0)</f>
        <v>-5.9764135275000605</v>
      </c>
      <c r="AA11" s="297">
        <f>SUM(AA6:AA10)</f>
        <v>79886808</v>
      </c>
    </row>
    <row r="12" spans="1:27" ht="13.5">
      <c r="A12" s="298" t="s">
        <v>210</v>
      </c>
      <c r="B12" s="136"/>
      <c r="C12" s="62">
        <v>1436244</v>
      </c>
      <c r="D12" s="156"/>
      <c r="E12" s="60"/>
      <c r="F12" s="60">
        <v>3910703</v>
      </c>
      <c r="G12" s="60">
        <v>4662</v>
      </c>
      <c r="H12" s="60"/>
      <c r="I12" s="60"/>
      <c r="J12" s="60">
        <v>4662</v>
      </c>
      <c r="K12" s="60">
        <v>11210</v>
      </c>
      <c r="L12" s="60"/>
      <c r="M12" s="60">
        <v>7643</v>
      </c>
      <c r="N12" s="60">
        <v>18853</v>
      </c>
      <c r="O12" s="60">
        <v>36282</v>
      </c>
      <c r="P12" s="60"/>
      <c r="Q12" s="60"/>
      <c r="R12" s="60">
        <v>36282</v>
      </c>
      <c r="S12" s="60">
        <v>279948</v>
      </c>
      <c r="T12" s="60">
        <v>237159</v>
      </c>
      <c r="U12" s="60">
        <v>90839</v>
      </c>
      <c r="V12" s="60">
        <v>607946</v>
      </c>
      <c r="W12" s="60">
        <v>667743</v>
      </c>
      <c r="X12" s="60">
        <v>3910703</v>
      </c>
      <c r="Y12" s="60">
        <v>-3242960</v>
      </c>
      <c r="Z12" s="140">
        <v>-82.93</v>
      </c>
      <c r="AA12" s="155">
        <v>3910703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3939775</v>
      </c>
      <c r="D15" s="156"/>
      <c r="E15" s="60"/>
      <c r="F15" s="60">
        <v>9463712</v>
      </c>
      <c r="G15" s="60">
        <v>331900</v>
      </c>
      <c r="H15" s="60">
        <v>28036</v>
      </c>
      <c r="I15" s="60">
        <v>14893</v>
      </c>
      <c r="J15" s="60">
        <v>374829</v>
      </c>
      <c r="K15" s="60">
        <v>199897</v>
      </c>
      <c r="L15" s="60">
        <v>809592</v>
      </c>
      <c r="M15" s="60">
        <v>195338</v>
      </c>
      <c r="N15" s="60">
        <v>1204827</v>
      </c>
      <c r="O15" s="60">
        <v>166699</v>
      </c>
      <c r="P15" s="60">
        <v>174500</v>
      </c>
      <c r="Q15" s="60">
        <v>981961</v>
      </c>
      <c r="R15" s="60">
        <v>1323160</v>
      </c>
      <c r="S15" s="60">
        <v>1171625</v>
      </c>
      <c r="T15" s="60">
        <v>539420</v>
      </c>
      <c r="U15" s="60">
        <v>-1015759</v>
      </c>
      <c r="V15" s="60">
        <v>695286</v>
      </c>
      <c r="W15" s="60">
        <v>3598102</v>
      </c>
      <c r="X15" s="60">
        <v>9463712</v>
      </c>
      <c r="Y15" s="60">
        <v>-5865610</v>
      </c>
      <c r="Z15" s="140">
        <v>-61.98</v>
      </c>
      <c r="AA15" s="155">
        <v>9463712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30887623</v>
      </c>
      <c r="D36" s="156">
        <f t="shared" si="4"/>
        <v>0</v>
      </c>
      <c r="E36" s="60">
        <f t="shared" si="4"/>
        <v>0</v>
      </c>
      <c r="F36" s="60">
        <f t="shared" si="4"/>
        <v>42382150</v>
      </c>
      <c r="G36" s="60">
        <f t="shared" si="4"/>
        <v>3236307</v>
      </c>
      <c r="H36" s="60">
        <f t="shared" si="4"/>
        <v>1990723</v>
      </c>
      <c r="I36" s="60">
        <f t="shared" si="4"/>
        <v>2329453</v>
      </c>
      <c r="J36" s="60">
        <f t="shared" si="4"/>
        <v>7556483</v>
      </c>
      <c r="K36" s="60">
        <f t="shared" si="4"/>
        <v>2660018</v>
      </c>
      <c r="L36" s="60">
        <f t="shared" si="4"/>
        <v>1458259</v>
      </c>
      <c r="M36" s="60">
        <f t="shared" si="4"/>
        <v>2774306</v>
      </c>
      <c r="N36" s="60">
        <f t="shared" si="4"/>
        <v>6892583</v>
      </c>
      <c r="O36" s="60">
        <f t="shared" si="4"/>
        <v>2774306</v>
      </c>
      <c r="P36" s="60">
        <f t="shared" si="4"/>
        <v>1338312</v>
      </c>
      <c r="Q36" s="60">
        <f t="shared" si="4"/>
        <v>5401028</v>
      </c>
      <c r="R36" s="60">
        <f t="shared" si="4"/>
        <v>9513646</v>
      </c>
      <c r="S36" s="60">
        <f t="shared" si="4"/>
        <v>1258909</v>
      </c>
      <c r="T36" s="60">
        <f t="shared" si="4"/>
        <v>2580468</v>
      </c>
      <c r="U36" s="60">
        <f t="shared" si="4"/>
        <v>14811340</v>
      </c>
      <c r="V36" s="60">
        <f t="shared" si="4"/>
        <v>18650717</v>
      </c>
      <c r="W36" s="60">
        <f t="shared" si="4"/>
        <v>42613429</v>
      </c>
      <c r="X36" s="60">
        <f t="shared" si="4"/>
        <v>42382150</v>
      </c>
      <c r="Y36" s="60">
        <f t="shared" si="4"/>
        <v>231279</v>
      </c>
      <c r="Z36" s="140">
        <f aca="true" t="shared" si="5" ref="Z36:Z49">+IF(X36&lt;&gt;0,+(Y36/X36)*100,0)</f>
        <v>0.5456990737846004</v>
      </c>
      <c r="AA36" s="155">
        <f>AA6+AA21</f>
        <v>42382150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35704658</v>
      </c>
      <c r="G37" s="60">
        <f t="shared" si="4"/>
        <v>4805137</v>
      </c>
      <c r="H37" s="60">
        <f t="shared" si="4"/>
        <v>6041855</v>
      </c>
      <c r="I37" s="60">
        <f t="shared" si="4"/>
        <v>3429791</v>
      </c>
      <c r="J37" s="60">
        <f t="shared" si="4"/>
        <v>14276783</v>
      </c>
      <c r="K37" s="60">
        <f t="shared" si="4"/>
        <v>1511032</v>
      </c>
      <c r="L37" s="60">
        <f t="shared" si="4"/>
        <v>863179</v>
      </c>
      <c r="M37" s="60">
        <f t="shared" si="4"/>
        <v>1190720</v>
      </c>
      <c r="N37" s="60">
        <f t="shared" si="4"/>
        <v>3564931</v>
      </c>
      <c r="O37" s="60">
        <f t="shared" si="4"/>
        <v>1190720</v>
      </c>
      <c r="P37" s="60">
        <f t="shared" si="4"/>
        <v>2980642</v>
      </c>
      <c r="Q37" s="60">
        <f t="shared" si="4"/>
        <v>2236745</v>
      </c>
      <c r="R37" s="60">
        <f t="shared" si="4"/>
        <v>6408107</v>
      </c>
      <c r="S37" s="60">
        <f t="shared" si="4"/>
        <v>1840266</v>
      </c>
      <c r="T37" s="60">
        <f t="shared" si="4"/>
        <v>615021</v>
      </c>
      <c r="U37" s="60">
        <f t="shared" si="4"/>
        <v>2677113</v>
      </c>
      <c r="V37" s="60">
        <f t="shared" si="4"/>
        <v>5132400</v>
      </c>
      <c r="W37" s="60">
        <f t="shared" si="4"/>
        <v>29382221</v>
      </c>
      <c r="X37" s="60">
        <f t="shared" si="4"/>
        <v>35704658</v>
      </c>
      <c r="Y37" s="60">
        <f t="shared" si="4"/>
        <v>-6322437</v>
      </c>
      <c r="Z37" s="140">
        <f t="shared" si="5"/>
        <v>-17.707597143207476</v>
      </c>
      <c r="AA37" s="155">
        <f>AA7+AA22</f>
        <v>35704658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1897200</v>
      </c>
      <c r="F40" s="60">
        <f t="shared" si="4"/>
        <v>1800000</v>
      </c>
      <c r="G40" s="60">
        <f t="shared" si="4"/>
        <v>2919429</v>
      </c>
      <c r="H40" s="60">
        <f t="shared" si="4"/>
        <v>49421</v>
      </c>
      <c r="I40" s="60">
        <f t="shared" si="4"/>
        <v>0</v>
      </c>
      <c r="J40" s="60">
        <f t="shared" si="4"/>
        <v>2968850</v>
      </c>
      <c r="K40" s="60">
        <f t="shared" si="4"/>
        <v>0</v>
      </c>
      <c r="L40" s="60">
        <f t="shared" si="4"/>
        <v>0</v>
      </c>
      <c r="M40" s="60">
        <f t="shared" si="4"/>
        <v>73971</v>
      </c>
      <c r="N40" s="60">
        <f t="shared" si="4"/>
        <v>73971</v>
      </c>
      <c r="O40" s="60">
        <f t="shared" si="4"/>
        <v>73971</v>
      </c>
      <c r="P40" s="60">
        <f t="shared" si="4"/>
        <v>0</v>
      </c>
      <c r="Q40" s="60">
        <f t="shared" si="4"/>
        <v>0</v>
      </c>
      <c r="R40" s="60">
        <f t="shared" si="4"/>
        <v>73971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3116792</v>
      </c>
      <c r="X40" s="60">
        <f t="shared" si="4"/>
        <v>1800000</v>
      </c>
      <c r="Y40" s="60">
        <f t="shared" si="4"/>
        <v>1316792</v>
      </c>
      <c r="Z40" s="140">
        <f t="shared" si="5"/>
        <v>73.15511111111111</v>
      </c>
      <c r="AA40" s="155">
        <f>AA10+AA25</f>
        <v>1800000</v>
      </c>
    </row>
    <row r="41" spans="1:27" ht="13.5">
      <c r="A41" s="292" t="s">
        <v>209</v>
      </c>
      <c r="B41" s="142"/>
      <c r="C41" s="293">
        <f aca="true" t="shared" si="6" ref="C41:Y41">SUM(C36:C40)</f>
        <v>30887623</v>
      </c>
      <c r="D41" s="294">
        <f t="shared" si="6"/>
        <v>0</v>
      </c>
      <c r="E41" s="295">
        <f t="shared" si="6"/>
        <v>1897200</v>
      </c>
      <c r="F41" s="295">
        <f t="shared" si="6"/>
        <v>79886808</v>
      </c>
      <c r="G41" s="295">
        <f t="shared" si="6"/>
        <v>10960873</v>
      </c>
      <c r="H41" s="295">
        <f t="shared" si="6"/>
        <v>8081999</v>
      </c>
      <c r="I41" s="295">
        <f t="shared" si="6"/>
        <v>5759244</v>
      </c>
      <c r="J41" s="295">
        <f t="shared" si="6"/>
        <v>24802116</v>
      </c>
      <c r="K41" s="295">
        <f t="shared" si="6"/>
        <v>4171050</v>
      </c>
      <c r="L41" s="295">
        <f t="shared" si="6"/>
        <v>2321438</v>
      </c>
      <c r="M41" s="295">
        <f t="shared" si="6"/>
        <v>4038997</v>
      </c>
      <c r="N41" s="295">
        <f t="shared" si="6"/>
        <v>10531485</v>
      </c>
      <c r="O41" s="295">
        <f t="shared" si="6"/>
        <v>4038997</v>
      </c>
      <c r="P41" s="295">
        <f t="shared" si="6"/>
        <v>4318954</v>
      </c>
      <c r="Q41" s="295">
        <f t="shared" si="6"/>
        <v>7637773</v>
      </c>
      <c r="R41" s="295">
        <f t="shared" si="6"/>
        <v>15995724</v>
      </c>
      <c r="S41" s="295">
        <f t="shared" si="6"/>
        <v>3099175</v>
      </c>
      <c r="T41" s="295">
        <f t="shared" si="6"/>
        <v>3195489</v>
      </c>
      <c r="U41" s="295">
        <f t="shared" si="6"/>
        <v>17488453</v>
      </c>
      <c r="V41" s="295">
        <f t="shared" si="6"/>
        <v>23783117</v>
      </c>
      <c r="W41" s="295">
        <f t="shared" si="6"/>
        <v>75112442</v>
      </c>
      <c r="X41" s="295">
        <f t="shared" si="6"/>
        <v>79886808</v>
      </c>
      <c r="Y41" s="295">
        <f t="shared" si="6"/>
        <v>-4774366</v>
      </c>
      <c r="Z41" s="296">
        <f t="shared" si="5"/>
        <v>-5.9764135275000605</v>
      </c>
      <c r="AA41" s="297">
        <f>SUM(AA36:AA40)</f>
        <v>79886808</v>
      </c>
    </row>
    <row r="42" spans="1:27" ht="13.5">
      <c r="A42" s="298" t="s">
        <v>210</v>
      </c>
      <c r="B42" s="136"/>
      <c r="C42" s="95">
        <f aca="true" t="shared" si="7" ref="C42:Y48">C12+C27</f>
        <v>1436244</v>
      </c>
      <c r="D42" s="129">
        <f t="shared" si="7"/>
        <v>0</v>
      </c>
      <c r="E42" s="54">
        <f t="shared" si="7"/>
        <v>0</v>
      </c>
      <c r="F42" s="54">
        <f t="shared" si="7"/>
        <v>3910703</v>
      </c>
      <c r="G42" s="54">
        <f t="shared" si="7"/>
        <v>4662</v>
      </c>
      <c r="H42" s="54">
        <f t="shared" si="7"/>
        <v>0</v>
      </c>
      <c r="I42" s="54">
        <f t="shared" si="7"/>
        <v>0</v>
      </c>
      <c r="J42" s="54">
        <f t="shared" si="7"/>
        <v>4662</v>
      </c>
      <c r="K42" s="54">
        <f t="shared" si="7"/>
        <v>11210</v>
      </c>
      <c r="L42" s="54">
        <f t="shared" si="7"/>
        <v>0</v>
      </c>
      <c r="M42" s="54">
        <f t="shared" si="7"/>
        <v>7643</v>
      </c>
      <c r="N42" s="54">
        <f t="shared" si="7"/>
        <v>18853</v>
      </c>
      <c r="O42" s="54">
        <f t="shared" si="7"/>
        <v>36282</v>
      </c>
      <c r="P42" s="54">
        <f t="shared" si="7"/>
        <v>0</v>
      </c>
      <c r="Q42" s="54">
        <f t="shared" si="7"/>
        <v>0</v>
      </c>
      <c r="R42" s="54">
        <f t="shared" si="7"/>
        <v>36282</v>
      </c>
      <c r="S42" s="54">
        <f t="shared" si="7"/>
        <v>279948</v>
      </c>
      <c r="T42" s="54">
        <f t="shared" si="7"/>
        <v>237159</v>
      </c>
      <c r="U42" s="54">
        <f t="shared" si="7"/>
        <v>90839</v>
      </c>
      <c r="V42" s="54">
        <f t="shared" si="7"/>
        <v>607946</v>
      </c>
      <c r="W42" s="54">
        <f t="shared" si="7"/>
        <v>667743</v>
      </c>
      <c r="X42" s="54">
        <f t="shared" si="7"/>
        <v>3910703</v>
      </c>
      <c r="Y42" s="54">
        <f t="shared" si="7"/>
        <v>-3242960</v>
      </c>
      <c r="Z42" s="184">
        <f t="shared" si="5"/>
        <v>-82.92524387558963</v>
      </c>
      <c r="AA42" s="130">
        <f aca="true" t="shared" si="8" ref="AA42:AA48">AA12+AA27</f>
        <v>3910703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3939775</v>
      </c>
      <c r="D45" s="129">
        <f t="shared" si="7"/>
        <v>0</v>
      </c>
      <c r="E45" s="54">
        <f t="shared" si="7"/>
        <v>0</v>
      </c>
      <c r="F45" s="54">
        <f t="shared" si="7"/>
        <v>9463712</v>
      </c>
      <c r="G45" s="54">
        <f t="shared" si="7"/>
        <v>331900</v>
      </c>
      <c r="H45" s="54">
        <f t="shared" si="7"/>
        <v>28036</v>
      </c>
      <c r="I45" s="54">
        <f t="shared" si="7"/>
        <v>14893</v>
      </c>
      <c r="J45" s="54">
        <f t="shared" si="7"/>
        <v>374829</v>
      </c>
      <c r="K45" s="54">
        <f t="shared" si="7"/>
        <v>199897</v>
      </c>
      <c r="L45" s="54">
        <f t="shared" si="7"/>
        <v>809592</v>
      </c>
      <c r="M45" s="54">
        <f t="shared" si="7"/>
        <v>195338</v>
      </c>
      <c r="N45" s="54">
        <f t="shared" si="7"/>
        <v>1204827</v>
      </c>
      <c r="O45" s="54">
        <f t="shared" si="7"/>
        <v>166699</v>
      </c>
      <c r="P45" s="54">
        <f t="shared" si="7"/>
        <v>174500</v>
      </c>
      <c r="Q45" s="54">
        <f t="shared" si="7"/>
        <v>981961</v>
      </c>
      <c r="R45" s="54">
        <f t="shared" si="7"/>
        <v>1323160</v>
      </c>
      <c r="S45" s="54">
        <f t="shared" si="7"/>
        <v>1171625</v>
      </c>
      <c r="T45" s="54">
        <f t="shared" si="7"/>
        <v>539420</v>
      </c>
      <c r="U45" s="54">
        <f t="shared" si="7"/>
        <v>-1015759</v>
      </c>
      <c r="V45" s="54">
        <f t="shared" si="7"/>
        <v>695286</v>
      </c>
      <c r="W45" s="54">
        <f t="shared" si="7"/>
        <v>3598102</v>
      </c>
      <c r="X45" s="54">
        <f t="shared" si="7"/>
        <v>9463712</v>
      </c>
      <c r="Y45" s="54">
        <f t="shared" si="7"/>
        <v>-5865610</v>
      </c>
      <c r="Z45" s="184">
        <f t="shared" si="5"/>
        <v>-61.980013762041786</v>
      </c>
      <c r="AA45" s="130">
        <f t="shared" si="8"/>
        <v>9463712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36263642</v>
      </c>
      <c r="D49" s="218">
        <f t="shared" si="9"/>
        <v>0</v>
      </c>
      <c r="E49" s="220">
        <f t="shared" si="9"/>
        <v>1897200</v>
      </c>
      <c r="F49" s="220">
        <f t="shared" si="9"/>
        <v>93261223</v>
      </c>
      <c r="G49" s="220">
        <f t="shared" si="9"/>
        <v>11297435</v>
      </c>
      <c r="H49" s="220">
        <f t="shared" si="9"/>
        <v>8110035</v>
      </c>
      <c r="I49" s="220">
        <f t="shared" si="9"/>
        <v>5774137</v>
      </c>
      <c r="J49" s="220">
        <f t="shared" si="9"/>
        <v>25181607</v>
      </c>
      <c r="K49" s="220">
        <f t="shared" si="9"/>
        <v>4382157</v>
      </c>
      <c r="L49" s="220">
        <f t="shared" si="9"/>
        <v>3131030</v>
      </c>
      <c r="M49" s="220">
        <f t="shared" si="9"/>
        <v>4241978</v>
      </c>
      <c r="N49" s="220">
        <f t="shared" si="9"/>
        <v>11755165</v>
      </c>
      <c r="O49" s="220">
        <f t="shared" si="9"/>
        <v>4241978</v>
      </c>
      <c r="P49" s="220">
        <f t="shared" si="9"/>
        <v>4493454</v>
      </c>
      <c r="Q49" s="220">
        <f t="shared" si="9"/>
        <v>8619734</v>
      </c>
      <c r="R49" s="220">
        <f t="shared" si="9"/>
        <v>17355166</v>
      </c>
      <c r="S49" s="220">
        <f t="shared" si="9"/>
        <v>4550748</v>
      </c>
      <c r="T49" s="220">
        <f t="shared" si="9"/>
        <v>3972068</v>
      </c>
      <c r="U49" s="220">
        <f t="shared" si="9"/>
        <v>16563533</v>
      </c>
      <c r="V49" s="220">
        <f t="shared" si="9"/>
        <v>25086349</v>
      </c>
      <c r="W49" s="220">
        <f t="shared" si="9"/>
        <v>79378287</v>
      </c>
      <c r="X49" s="220">
        <f t="shared" si="9"/>
        <v>93261223</v>
      </c>
      <c r="Y49" s="220">
        <f t="shared" si="9"/>
        <v>-13882936</v>
      </c>
      <c r="Z49" s="221">
        <f t="shared" si="5"/>
        <v>-14.886075427082915</v>
      </c>
      <c r="AA49" s="222">
        <f>SUM(AA41:AA48)</f>
        <v>93261223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5580923</v>
      </c>
      <c r="D51" s="129">
        <f t="shared" si="10"/>
        <v>0</v>
      </c>
      <c r="E51" s="54">
        <f t="shared" si="10"/>
        <v>0</v>
      </c>
      <c r="F51" s="54">
        <f t="shared" si="10"/>
        <v>16801921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3180405</v>
      </c>
      <c r="L51" s="54">
        <f t="shared" si="10"/>
        <v>1043450</v>
      </c>
      <c r="M51" s="54">
        <f t="shared" si="10"/>
        <v>3124965</v>
      </c>
      <c r="N51" s="54">
        <f t="shared" si="10"/>
        <v>7348820</v>
      </c>
      <c r="O51" s="54">
        <f t="shared" si="10"/>
        <v>3124965</v>
      </c>
      <c r="P51" s="54">
        <f t="shared" si="10"/>
        <v>107734</v>
      </c>
      <c r="Q51" s="54">
        <f t="shared" si="10"/>
        <v>101186</v>
      </c>
      <c r="R51" s="54">
        <f t="shared" si="10"/>
        <v>3333885</v>
      </c>
      <c r="S51" s="54">
        <f t="shared" si="10"/>
        <v>645716</v>
      </c>
      <c r="T51" s="54">
        <f t="shared" si="10"/>
        <v>1260164</v>
      </c>
      <c r="U51" s="54">
        <f t="shared" si="10"/>
        <v>-3318925</v>
      </c>
      <c r="V51" s="54">
        <f t="shared" si="10"/>
        <v>-1413045</v>
      </c>
      <c r="W51" s="54">
        <f t="shared" si="10"/>
        <v>9269660</v>
      </c>
      <c r="X51" s="54">
        <f t="shared" si="10"/>
        <v>16801921</v>
      </c>
      <c r="Y51" s="54">
        <f t="shared" si="10"/>
        <v>-7532261</v>
      </c>
      <c r="Z51" s="184">
        <f>+IF(X51&lt;&gt;0,+(Y51/X51)*100,0)</f>
        <v>-44.829760835085466</v>
      </c>
      <c r="AA51" s="130">
        <f>SUM(AA57:AA61)</f>
        <v>16801921</v>
      </c>
    </row>
    <row r="52" spans="1:27" ht="13.5">
      <c r="A52" s="310" t="s">
        <v>204</v>
      </c>
      <c r="B52" s="142"/>
      <c r="C52" s="62">
        <v>4335068</v>
      </c>
      <c r="D52" s="156"/>
      <c r="E52" s="60"/>
      <c r="F52" s="60">
        <v>14514297</v>
      </c>
      <c r="G52" s="60"/>
      <c r="H52" s="60"/>
      <c r="I52" s="60"/>
      <c r="J52" s="60"/>
      <c r="K52" s="60">
        <v>3140685</v>
      </c>
      <c r="L52" s="60">
        <v>1018708</v>
      </c>
      <c r="M52" s="60">
        <v>2213686</v>
      </c>
      <c r="N52" s="60">
        <v>6373079</v>
      </c>
      <c r="O52" s="60">
        <v>2213686</v>
      </c>
      <c r="P52" s="60">
        <v>42033</v>
      </c>
      <c r="Q52" s="60">
        <v>56000</v>
      </c>
      <c r="R52" s="60">
        <v>2311719</v>
      </c>
      <c r="S52" s="60">
        <v>583989</v>
      </c>
      <c r="T52" s="60">
        <v>891947</v>
      </c>
      <c r="U52" s="60">
        <v>-3571925</v>
      </c>
      <c r="V52" s="60">
        <v>-2095989</v>
      </c>
      <c r="W52" s="60">
        <v>6588809</v>
      </c>
      <c r="X52" s="60">
        <v>14514297</v>
      </c>
      <c r="Y52" s="60">
        <v>-7925488</v>
      </c>
      <c r="Z52" s="140">
        <v>-54.6</v>
      </c>
      <c r="AA52" s="155">
        <v>14514297</v>
      </c>
    </row>
    <row r="53" spans="1:27" ht="13.5">
      <c r="A53" s="310" t="s">
        <v>205</v>
      </c>
      <c r="B53" s="142"/>
      <c r="C53" s="62"/>
      <c r="D53" s="156"/>
      <c r="E53" s="60"/>
      <c r="F53" s="60">
        <v>171300</v>
      </c>
      <c r="G53" s="60"/>
      <c r="H53" s="60"/>
      <c r="I53" s="60"/>
      <c r="J53" s="60"/>
      <c r="K53" s="60"/>
      <c r="L53" s="60"/>
      <c r="M53" s="60">
        <v>660</v>
      </c>
      <c r="N53" s="60">
        <v>660</v>
      </c>
      <c r="O53" s="60"/>
      <c r="P53" s="60"/>
      <c r="Q53" s="60"/>
      <c r="R53" s="60"/>
      <c r="S53" s="60"/>
      <c r="T53" s="60"/>
      <c r="U53" s="60"/>
      <c r="V53" s="60"/>
      <c r="W53" s="60">
        <v>660</v>
      </c>
      <c r="X53" s="60">
        <v>171300</v>
      </c>
      <c r="Y53" s="60">
        <v>-170640</v>
      </c>
      <c r="Z53" s="140">
        <v>-99.61</v>
      </c>
      <c r="AA53" s="155">
        <v>171300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180200</v>
      </c>
      <c r="D56" s="156"/>
      <c r="E56" s="60"/>
      <c r="F56" s="60">
        <v>150000</v>
      </c>
      <c r="G56" s="60"/>
      <c r="H56" s="60"/>
      <c r="I56" s="60"/>
      <c r="J56" s="60"/>
      <c r="K56" s="60"/>
      <c r="L56" s="60"/>
      <c r="M56" s="60"/>
      <c r="N56" s="60"/>
      <c r="O56" s="60"/>
      <c r="P56" s="60">
        <v>15868</v>
      </c>
      <c r="Q56" s="60"/>
      <c r="R56" s="60">
        <v>15868</v>
      </c>
      <c r="S56" s="60"/>
      <c r="T56" s="60">
        <v>82000</v>
      </c>
      <c r="U56" s="60"/>
      <c r="V56" s="60">
        <v>82000</v>
      </c>
      <c r="W56" s="60">
        <v>97868</v>
      </c>
      <c r="X56" s="60">
        <v>150000</v>
      </c>
      <c r="Y56" s="60">
        <v>-52132</v>
      </c>
      <c r="Z56" s="140">
        <v>-34.75</v>
      </c>
      <c r="AA56" s="155">
        <v>150000</v>
      </c>
    </row>
    <row r="57" spans="1:27" ht="13.5">
      <c r="A57" s="138" t="s">
        <v>209</v>
      </c>
      <c r="B57" s="142"/>
      <c r="C57" s="293">
        <f aca="true" t="shared" si="11" ref="C57:Y57">SUM(C52:C56)</f>
        <v>4515268</v>
      </c>
      <c r="D57" s="294">
        <f t="shared" si="11"/>
        <v>0</v>
      </c>
      <c r="E57" s="295">
        <f t="shared" si="11"/>
        <v>0</v>
      </c>
      <c r="F57" s="295">
        <f t="shared" si="11"/>
        <v>14835597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3140685</v>
      </c>
      <c r="L57" s="295">
        <f t="shared" si="11"/>
        <v>1018708</v>
      </c>
      <c r="M57" s="295">
        <f t="shared" si="11"/>
        <v>2214346</v>
      </c>
      <c r="N57" s="295">
        <f t="shared" si="11"/>
        <v>6373739</v>
      </c>
      <c r="O57" s="295">
        <f t="shared" si="11"/>
        <v>2213686</v>
      </c>
      <c r="P57" s="295">
        <f t="shared" si="11"/>
        <v>57901</v>
      </c>
      <c r="Q57" s="295">
        <f t="shared" si="11"/>
        <v>56000</v>
      </c>
      <c r="R57" s="295">
        <f t="shared" si="11"/>
        <v>2327587</v>
      </c>
      <c r="S57" s="295">
        <f t="shared" si="11"/>
        <v>583989</v>
      </c>
      <c r="T57" s="295">
        <f t="shared" si="11"/>
        <v>973947</v>
      </c>
      <c r="U57" s="295">
        <f t="shared" si="11"/>
        <v>-3571925</v>
      </c>
      <c r="V57" s="295">
        <f t="shared" si="11"/>
        <v>-2013989</v>
      </c>
      <c r="W57" s="295">
        <f t="shared" si="11"/>
        <v>6687337</v>
      </c>
      <c r="X57" s="295">
        <f t="shared" si="11"/>
        <v>14835597</v>
      </c>
      <c r="Y57" s="295">
        <f t="shared" si="11"/>
        <v>-8148260</v>
      </c>
      <c r="Z57" s="296">
        <f>+IF(X57&lt;&gt;0,+(Y57/X57)*100,0)</f>
        <v>-54.923708159503114</v>
      </c>
      <c r="AA57" s="297">
        <f>SUM(AA52:AA56)</f>
        <v>14835597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1065655</v>
      </c>
      <c r="D61" s="156"/>
      <c r="E61" s="60"/>
      <c r="F61" s="60">
        <v>1966324</v>
      </c>
      <c r="G61" s="60"/>
      <c r="H61" s="60"/>
      <c r="I61" s="60"/>
      <c r="J61" s="60"/>
      <c r="K61" s="60">
        <v>39720</v>
      </c>
      <c r="L61" s="60">
        <v>24742</v>
      </c>
      <c r="M61" s="60">
        <v>910619</v>
      </c>
      <c r="N61" s="60">
        <v>975081</v>
      </c>
      <c r="O61" s="60">
        <v>911279</v>
      </c>
      <c r="P61" s="60">
        <v>49833</v>
      </c>
      <c r="Q61" s="60">
        <v>45186</v>
      </c>
      <c r="R61" s="60">
        <v>1006298</v>
      </c>
      <c r="S61" s="60">
        <v>61727</v>
      </c>
      <c r="T61" s="60">
        <v>286217</v>
      </c>
      <c r="U61" s="60">
        <v>253000</v>
      </c>
      <c r="V61" s="60">
        <v>600944</v>
      </c>
      <c r="W61" s="60">
        <v>2582323</v>
      </c>
      <c r="X61" s="60">
        <v>1966324</v>
      </c>
      <c r="Y61" s="60">
        <v>615999</v>
      </c>
      <c r="Z61" s="140">
        <v>31.33</v>
      </c>
      <c r="AA61" s="155">
        <v>1966324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>
        <v>5580924</v>
      </c>
      <c r="D67" s="156"/>
      <c r="E67" s="60"/>
      <c r="F67" s="60">
        <v>16801921</v>
      </c>
      <c r="G67" s="60"/>
      <c r="H67" s="60"/>
      <c r="I67" s="60"/>
      <c r="J67" s="60"/>
      <c r="K67" s="60">
        <v>3154942</v>
      </c>
      <c r="L67" s="60"/>
      <c r="M67" s="60">
        <v>3124965</v>
      </c>
      <c r="N67" s="60">
        <v>6279907</v>
      </c>
      <c r="O67" s="60">
        <v>312442</v>
      </c>
      <c r="P67" s="60">
        <v>107734</v>
      </c>
      <c r="Q67" s="60"/>
      <c r="R67" s="60">
        <v>420176</v>
      </c>
      <c r="S67" s="60"/>
      <c r="T67" s="60"/>
      <c r="U67" s="60"/>
      <c r="V67" s="60"/>
      <c r="W67" s="60">
        <v>6700083</v>
      </c>
      <c r="X67" s="60">
        <v>16801921</v>
      </c>
      <c r="Y67" s="60">
        <v>-10101838</v>
      </c>
      <c r="Z67" s="140">
        <v>-60.12</v>
      </c>
      <c r="AA67" s="155"/>
    </row>
    <row r="68" spans="1:27" ht="13.5">
      <c r="A68" s="311" t="s">
        <v>43</v>
      </c>
      <c r="B68" s="316"/>
      <c r="C68" s="62"/>
      <c r="D68" s="156"/>
      <c r="E68" s="60">
        <v>8153420</v>
      </c>
      <c r="F68" s="60"/>
      <c r="G68" s="60">
        <v>838432</v>
      </c>
      <c r="H68" s="60">
        <v>2259817</v>
      </c>
      <c r="I68" s="60">
        <v>818201</v>
      </c>
      <c r="J68" s="60">
        <v>3916450</v>
      </c>
      <c r="K68" s="60">
        <v>25463</v>
      </c>
      <c r="L68" s="60">
        <v>1043450</v>
      </c>
      <c r="M68" s="60"/>
      <c r="N68" s="60">
        <v>1068913</v>
      </c>
      <c r="O68" s="60"/>
      <c r="P68" s="60"/>
      <c r="Q68" s="60">
        <v>101185</v>
      </c>
      <c r="R68" s="60">
        <v>101185</v>
      </c>
      <c r="S68" s="60">
        <v>645715</v>
      </c>
      <c r="T68" s="60">
        <v>1260164</v>
      </c>
      <c r="U68" s="60">
        <v>-3318925</v>
      </c>
      <c r="V68" s="60">
        <v>-1413046</v>
      </c>
      <c r="W68" s="60">
        <v>3673502</v>
      </c>
      <c r="X68" s="60"/>
      <c r="Y68" s="60">
        <v>3673502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5580924</v>
      </c>
      <c r="D69" s="218">
        <f t="shared" si="12"/>
        <v>0</v>
      </c>
      <c r="E69" s="220">
        <f t="shared" si="12"/>
        <v>8153420</v>
      </c>
      <c r="F69" s="220">
        <f t="shared" si="12"/>
        <v>16801921</v>
      </c>
      <c r="G69" s="220">
        <f t="shared" si="12"/>
        <v>838432</v>
      </c>
      <c r="H69" s="220">
        <f t="shared" si="12"/>
        <v>2259817</v>
      </c>
      <c r="I69" s="220">
        <f t="shared" si="12"/>
        <v>818201</v>
      </c>
      <c r="J69" s="220">
        <f t="shared" si="12"/>
        <v>3916450</v>
      </c>
      <c r="K69" s="220">
        <f t="shared" si="12"/>
        <v>3180405</v>
      </c>
      <c r="L69" s="220">
        <f t="shared" si="12"/>
        <v>1043450</v>
      </c>
      <c r="M69" s="220">
        <f t="shared" si="12"/>
        <v>3124965</v>
      </c>
      <c r="N69" s="220">
        <f t="shared" si="12"/>
        <v>7348820</v>
      </c>
      <c r="O69" s="220">
        <f t="shared" si="12"/>
        <v>312442</v>
      </c>
      <c r="P69" s="220">
        <f t="shared" si="12"/>
        <v>107734</v>
      </c>
      <c r="Q69" s="220">
        <f t="shared" si="12"/>
        <v>101185</v>
      </c>
      <c r="R69" s="220">
        <f t="shared" si="12"/>
        <v>521361</v>
      </c>
      <c r="S69" s="220">
        <f t="shared" si="12"/>
        <v>645715</v>
      </c>
      <c r="T69" s="220">
        <f t="shared" si="12"/>
        <v>1260164</v>
      </c>
      <c r="U69" s="220">
        <f t="shared" si="12"/>
        <v>-3318925</v>
      </c>
      <c r="V69" s="220">
        <f t="shared" si="12"/>
        <v>-1413046</v>
      </c>
      <c r="W69" s="220">
        <f t="shared" si="12"/>
        <v>10373585</v>
      </c>
      <c r="X69" s="220">
        <f t="shared" si="12"/>
        <v>16801921</v>
      </c>
      <c r="Y69" s="220">
        <f t="shared" si="12"/>
        <v>-6428336</v>
      </c>
      <c r="Z69" s="221">
        <f>+IF(X69&lt;&gt;0,+(Y69/X69)*100,0)</f>
        <v>-38.25952996684129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30887623</v>
      </c>
      <c r="D5" s="357">
        <f t="shared" si="0"/>
        <v>0</v>
      </c>
      <c r="E5" s="356">
        <f t="shared" si="0"/>
        <v>1897200</v>
      </c>
      <c r="F5" s="358">
        <f t="shared" si="0"/>
        <v>79886808</v>
      </c>
      <c r="G5" s="358">
        <f t="shared" si="0"/>
        <v>10960873</v>
      </c>
      <c r="H5" s="356">
        <f t="shared" si="0"/>
        <v>8081999</v>
      </c>
      <c r="I5" s="356">
        <f t="shared" si="0"/>
        <v>5759244</v>
      </c>
      <c r="J5" s="358">
        <f t="shared" si="0"/>
        <v>24802116</v>
      </c>
      <c r="K5" s="358">
        <f t="shared" si="0"/>
        <v>4171050</v>
      </c>
      <c r="L5" s="356">
        <f t="shared" si="0"/>
        <v>2321438</v>
      </c>
      <c r="M5" s="356">
        <f t="shared" si="0"/>
        <v>4038997</v>
      </c>
      <c r="N5" s="358">
        <f t="shared" si="0"/>
        <v>10531485</v>
      </c>
      <c r="O5" s="358">
        <f t="shared" si="0"/>
        <v>4038997</v>
      </c>
      <c r="P5" s="356">
        <f t="shared" si="0"/>
        <v>4318954</v>
      </c>
      <c r="Q5" s="356">
        <f t="shared" si="0"/>
        <v>7637773</v>
      </c>
      <c r="R5" s="358">
        <f t="shared" si="0"/>
        <v>15995724</v>
      </c>
      <c r="S5" s="358">
        <f t="shared" si="0"/>
        <v>3099175</v>
      </c>
      <c r="T5" s="356">
        <f t="shared" si="0"/>
        <v>3195489</v>
      </c>
      <c r="U5" s="356">
        <f t="shared" si="0"/>
        <v>17488453</v>
      </c>
      <c r="V5" s="358">
        <f t="shared" si="0"/>
        <v>23783117</v>
      </c>
      <c r="W5" s="358">
        <f t="shared" si="0"/>
        <v>75112442</v>
      </c>
      <c r="X5" s="356">
        <f t="shared" si="0"/>
        <v>79886808</v>
      </c>
      <c r="Y5" s="358">
        <f t="shared" si="0"/>
        <v>-4774366</v>
      </c>
      <c r="Z5" s="359">
        <f>+IF(X5&lt;&gt;0,+(Y5/X5)*100,0)</f>
        <v>-5.9764135275000605</v>
      </c>
      <c r="AA5" s="360">
        <f>+AA6+AA8+AA11+AA13+AA15</f>
        <v>79886808</v>
      </c>
    </row>
    <row r="6" spans="1:27" ht="13.5">
      <c r="A6" s="361" t="s">
        <v>204</v>
      </c>
      <c r="B6" s="142"/>
      <c r="C6" s="60">
        <f>+C7</f>
        <v>30887623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42382150</v>
      </c>
      <c r="G6" s="59">
        <f t="shared" si="1"/>
        <v>3236307</v>
      </c>
      <c r="H6" s="60">
        <f t="shared" si="1"/>
        <v>1990723</v>
      </c>
      <c r="I6" s="60">
        <f t="shared" si="1"/>
        <v>2329453</v>
      </c>
      <c r="J6" s="59">
        <f t="shared" si="1"/>
        <v>7556483</v>
      </c>
      <c r="K6" s="59">
        <f t="shared" si="1"/>
        <v>2660018</v>
      </c>
      <c r="L6" s="60">
        <f t="shared" si="1"/>
        <v>1458259</v>
      </c>
      <c r="M6" s="60">
        <f t="shared" si="1"/>
        <v>2774306</v>
      </c>
      <c r="N6" s="59">
        <f t="shared" si="1"/>
        <v>6892583</v>
      </c>
      <c r="O6" s="59">
        <f t="shared" si="1"/>
        <v>2774306</v>
      </c>
      <c r="P6" s="60">
        <f t="shared" si="1"/>
        <v>1338312</v>
      </c>
      <c r="Q6" s="60">
        <f t="shared" si="1"/>
        <v>5401028</v>
      </c>
      <c r="R6" s="59">
        <f t="shared" si="1"/>
        <v>9513646</v>
      </c>
      <c r="S6" s="59">
        <f t="shared" si="1"/>
        <v>1258909</v>
      </c>
      <c r="T6" s="60">
        <f t="shared" si="1"/>
        <v>2580468</v>
      </c>
      <c r="U6" s="60">
        <f t="shared" si="1"/>
        <v>14811340</v>
      </c>
      <c r="V6" s="59">
        <f t="shared" si="1"/>
        <v>18650717</v>
      </c>
      <c r="W6" s="59">
        <f t="shared" si="1"/>
        <v>42613429</v>
      </c>
      <c r="X6" s="60">
        <f t="shared" si="1"/>
        <v>42382150</v>
      </c>
      <c r="Y6" s="59">
        <f t="shared" si="1"/>
        <v>231279</v>
      </c>
      <c r="Z6" s="61">
        <f>+IF(X6&lt;&gt;0,+(Y6/X6)*100,0)</f>
        <v>0.5456990737846004</v>
      </c>
      <c r="AA6" s="62">
        <f t="shared" si="1"/>
        <v>42382150</v>
      </c>
    </row>
    <row r="7" spans="1:27" ht="13.5">
      <c r="A7" s="291" t="s">
        <v>228</v>
      </c>
      <c r="B7" s="142"/>
      <c r="C7" s="60">
        <v>30887623</v>
      </c>
      <c r="D7" s="340"/>
      <c r="E7" s="60"/>
      <c r="F7" s="59">
        <v>42382150</v>
      </c>
      <c r="G7" s="59">
        <v>3236307</v>
      </c>
      <c r="H7" s="60">
        <v>1990723</v>
      </c>
      <c r="I7" s="60">
        <v>2329453</v>
      </c>
      <c r="J7" s="59">
        <v>7556483</v>
      </c>
      <c r="K7" s="59">
        <v>2660018</v>
      </c>
      <c r="L7" s="60">
        <v>1458259</v>
      </c>
      <c r="M7" s="60">
        <v>2774306</v>
      </c>
      <c r="N7" s="59">
        <v>6892583</v>
      </c>
      <c r="O7" s="59">
        <v>2774306</v>
      </c>
      <c r="P7" s="60">
        <v>1338312</v>
      </c>
      <c r="Q7" s="60">
        <v>5401028</v>
      </c>
      <c r="R7" s="59">
        <v>9513646</v>
      </c>
      <c r="S7" s="59">
        <v>1258909</v>
      </c>
      <c r="T7" s="60">
        <v>2580468</v>
      </c>
      <c r="U7" s="60">
        <v>14811340</v>
      </c>
      <c r="V7" s="59">
        <v>18650717</v>
      </c>
      <c r="W7" s="59">
        <v>42613429</v>
      </c>
      <c r="X7" s="60">
        <v>42382150</v>
      </c>
      <c r="Y7" s="59">
        <v>231279</v>
      </c>
      <c r="Z7" s="61">
        <v>0.55</v>
      </c>
      <c r="AA7" s="62">
        <v>42382150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35704658</v>
      </c>
      <c r="G8" s="59">
        <f t="shared" si="2"/>
        <v>4805137</v>
      </c>
      <c r="H8" s="60">
        <f t="shared" si="2"/>
        <v>6041855</v>
      </c>
      <c r="I8" s="60">
        <f t="shared" si="2"/>
        <v>3429791</v>
      </c>
      <c r="J8" s="59">
        <f t="shared" si="2"/>
        <v>14276783</v>
      </c>
      <c r="K8" s="59">
        <f t="shared" si="2"/>
        <v>1511032</v>
      </c>
      <c r="L8" s="60">
        <f t="shared" si="2"/>
        <v>863179</v>
      </c>
      <c r="M8" s="60">
        <f t="shared" si="2"/>
        <v>1190720</v>
      </c>
      <c r="N8" s="59">
        <f t="shared" si="2"/>
        <v>3564931</v>
      </c>
      <c r="O8" s="59">
        <f t="shared" si="2"/>
        <v>1190720</v>
      </c>
      <c r="P8" s="60">
        <f t="shared" si="2"/>
        <v>2980642</v>
      </c>
      <c r="Q8" s="60">
        <f t="shared" si="2"/>
        <v>2236745</v>
      </c>
      <c r="R8" s="59">
        <f t="shared" si="2"/>
        <v>6408107</v>
      </c>
      <c r="S8" s="59">
        <f t="shared" si="2"/>
        <v>1840266</v>
      </c>
      <c r="T8" s="60">
        <f t="shared" si="2"/>
        <v>615021</v>
      </c>
      <c r="U8" s="60">
        <f t="shared" si="2"/>
        <v>2677113</v>
      </c>
      <c r="V8" s="59">
        <f t="shared" si="2"/>
        <v>5132400</v>
      </c>
      <c r="W8" s="59">
        <f t="shared" si="2"/>
        <v>29382221</v>
      </c>
      <c r="X8" s="60">
        <f t="shared" si="2"/>
        <v>35704658</v>
      </c>
      <c r="Y8" s="59">
        <f t="shared" si="2"/>
        <v>-6322437</v>
      </c>
      <c r="Z8" s="61">
        <f>+IF(X8&lt;&gt;0,+(Y8/X8)*100,0)</f>
        <v>-17.707597143207476</v>
      </c>
      <c r="AA8" s="62">
        <f>SUM(AA9:AA10)</f>
        <v>35704658</v>
      </c>
    </row>
    <row r="9" spans="1:27" ht="13.5">
      <c r="A9" s="291" t="s">
        <v>229</v>
      </c>
      <c r="B9" s="142"/>
      <c r="C9" s="60"/>
      <c r="D9" s="340"/>
      <c r="E9" s="60"/>
      <c r="F9" s="59">
        <v>35704658</v>
      </c>
      <c r="G9" s="59">
        <v>4805137</v>
      </c>
      <c r="H9" s="60">
        <v>6041855</v>
      </c>
      <c r="I9" s="60">
        <v>3429791</v>
      </c>
      <c r="J9" s="59">
        <v>14276783</v>
      </c>
      <c r="K9" s="59">
        <v>1511032</v>
      </c>
      <c r="L9" s="60">
        <v>863179</v>
      </c>
      <c r="M9" s="60">
        <v>1190720</v>
      </c>
      <c r="N9" s="59">
        <v>3564931</v>
      </c>
      <c r="O9" s="59">
        <v>1190720</v>
      </c>
      <c r="P9" s="60">
        <v>2980642</v>
      </c>
      <c r="Q9" s="60">
        <v>2236745</v>
      </c>
      <c r="R9" s="59">
        <v>6408107</v>
      </c>
      <c r="S9" s="59">
        <v>1840266</v>
      </c>
      <c r="T9" s="60">
        <v>615021</v>
      </c>
      <c r="U9" s="60">
        <v>2677113</v>
      </c>
      <c r="V9" s="59">
        <v>5132400</v>
      </c>
      <c r="W9" s="59">
        <v>29382221</v>
      </c>
      <c r="X9" s="60">
        <v>35704658</v>
      </c>
      <c r="Y9" s="59">
        <v>-6322437</v>
      </c>
      <c r="Z9" s="61">
        <v>-17.71</v>
      </c>
      <c r="AA9" s="62">
        <v>35704658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1897200</v>
      </c>
      <c r="F15" s="59">
        <f t="shared" si="5"/>
        <v>1800000</v>
      </c>
      <c r="G15" s="59">
        <f t="shared" si="5"/>
        <v>2919429</v>
      </c>
      <c r="H15" s="60">
        <f t="shared" si="5"/>
        <v>49421</v>
      </c>
      <c r="I15" s="60">
        <f t="shared" si="5"/>
        <v>0</v>
      </c>
      <c r="J15" s="59">
        <f t="shared" si="5"/>
        <v>2968850</v>
      </c>
      <c r="K15" s="59">
        <f t="shared" si="5"/>
        <v>0</v>
      </c>
      <c r="L15" s="60">
        <f t="shared" si="5"/>
        <v>0</v>
      </c>
      <c r="M15" s="60">
        <f t="shared" si="5"/>
        <v>73971</v>
      </c>
      <c r="N15" s="59">
        <f t="shared" si="5"/>
        <v>73971</v>
      </c>
      <c r="O15" s="59">
        <f t="shared" si="5"/>
        <v>73971</v>
      </c>
      <c r="P15" s="60">
        <f t="shared" si="5"/>
        <v>0</v>
      </c>
      <c r="Q15" s="60">
        <f t="shared" si="5"/>
        <v>0</v>
      </c>
      <c r="R15" s="59">
        <f t="shared" si="5"/>
        <v>73971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3116792</v>
      </c>
      <c r="X15" s="60">
        <f t="shared" si="5"/>
        <v>1800000</v>
      </c>
      <c r="Y15" s="59">
        <f t="shared" si="5"/>
        <v>1316792</v>
      </c>
      <c r="Z15" s="61">
        <f>+IF(X15&lt;&gt;0,+(Y15/X15)*100,0)</f>
        <v>73.15511111111111</v>
      </c>
      <c r="AA15" s="62">
        <f>SUM(AA16:AA20)</f>
        <v>1800000</v>
      </c>
    </row>
    <row r="16" spans="1:27" ht="13.5">
      <c r="A16" s="291" t="s">
        <v>233</v>
      </c>
      <c r="B16" s="300"/>
      <c r="C16" s="60"/>
      <c r="D16" s="340"/>
      <c r="E16" s="60"/>
      <c r="F16" s="59">
        <v>1800000</v>
      </c>
      <c r="G16" s="59"/>
      <c r="H16" s="60"/>
      <c r="I16" s="60"/>
      <c r="J16" s="59"/>
      <c r="K16" s="59"/>
      <c r="L16" s="60"/>
      <c r="M16" s="60">
        <v>73971</v>
      </c>
      <c r="N16" s="59">
        <v>73971</v>
      </c>
      <c r="O16" s="59">
        <v>73971</v>
      </c>
      <c r="P16" s="60"/>
      <c r="Q16" s="60"/>
      <c r="R16" s="59">
        <v>73971</v>
      </c>
      <c r="S16" s="59"/>
      <c r="T16" s="60"/>
      <c r="U16" s="60"/>
      <c r="V16" s="59"/>
      <c r="W16" s="59">
        <v>147942</v>
      </c>
      <c r="X16" s="60">
        <v>1800000</v>
      </c>
      <c r="Y16" s="59">
        <v>-1652058</v>
      </c>
      <c r="Z16" s="61">
        <v>-91.78</v>
      </c>
      <c r="AA16" s="62">
        <v>1800000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1897200</v>
      </c>
      <c r="F20" s="59"/>
      <c r="G20" s="59">
        <v>2919429</v>
      </c>
      <c r="H20" s="60">
        <v>49421</v>
      </c>
      <c r="I20" s="60"/>
      <c r="J20" s="59">
        <v>2968850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2968850</v>
      </c>
      <c r="X20" s="60"/>
      <c r="Y20" s="59">
        <v>2968850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1436244</v>
      </c>
      <c r="D22" s="344">
        <f t="shared" si="6"/>
        <v>0</v>
      </c>
      <c r="E22" s="343">
        <f t="shared" si="6"/>
        <v>0</v>
      </c>
      <c r="F22" s="345">
        <f t="shared" si="6"/>
        <v>3910703</v>
      </c>
      <c r="G22" s="345">
        <f t="shared" si="6"/>
        <v>4662</v>
      </c>
      <c r="H22" s="343">
        <f t="shared" si="6"/>
        <v>0</v>
      </c>
      <c r="I22" s="343">
        <f t="shared" si="6"/>
        <v>0</v>
      </c>
      <c r="J22" s="345">
        <f t="shared" si="6"/>
        <v>4662</v>
      </c>
      <c r="K22" s="345">
        <f t="shared" si="6"/>
        <v>11210</v>
      </c>
      <c r="L22" s="343">
        <f t="shared" si="6"/>
        <v>0</v>
      </c>
      <c r="M22" s="343">
        <f t="shared" si="6"/>
        <v>7643</v>
      </c>
      <c r="N22" s="345">
        <f t="shared" si="6"/>
        <v>18853</v>
      </c>
      <c r="O22" s="345">
        <f t="shared" si="6"/>
        <v>36282</v>
      </c>
      <c r="P22" s="343">
        <f t="shared" si="6"/>
        <v>0</v>
      </c>
      <c r="Q22" s="343">
        <f t="shared" si="6"/>
        <v>0</v>
      </c>
      <c r="R22" s="345">
        <f t="shared" si="6"/>
        <v>36282</v>
      </c>
      <c r="S22" s="345">
        <f t="shared" si="6"/>
        <v>279948</v>
      </c>
      <c r="T22" s="343">
        <f t="shared" si="6"/>
        <v>237159</v>
      </c>
      <c r="U22" s="343">
        <f t="shared" si="6"/>
        <v>90839</v>
      </c>
      <c r="V22" s="345">
        <f t="shared" si="6"/>
        <v>607946</v>
      </c>
      <c r="W22" s="345">
        <f t="shared" si="6"/>
        <v>667743</v>
      </c>
      <c r="X22" s="343">
        <f t="shared" si="6"/>
        <v>3910703</v>
      </c>
      <c r="Y22" s="345">
        <f t="shared" si="6"/>
        <v>-3242960</v>
      </c>
      <c r="Z22" s="336">
        <f>+IF(X22&lt;&gt;0,+(Y22/X22)*100,0)</f>
        <v>-82.92524387558963</v>
      </c>
      <c r="AA22" s="350">
        <f>SUM(AA23:AA32)</f>
        <v>3910703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10703</v>
      </c>
      <c r="G24" s="59"/>
      <c r="H24" s="60"/>
      <c r="I24" s="60"/>
      <c r="J24" s="59"/>
      <c r="K24" s="59"/>
      <c r="L24" s="60"/>
      <c r="M24" s="60">
        <v>2143</v>
      </c>
      <c r="N24" s="59">
        <v>2143</v>
      </c>
      <c r="O24" s="59">
        <v>2143</v>
      </c>
      <c r="P24" s="60"/>
      <c r="Q24" s="60"/>
      <c r="R24" s="59">
        <v>2143</v>
      </c>
      <c r="S24" s="59">
        <v>-4560</v>
      </c>
      <c r="T24" s="60"/>
      <c r="U24" s="60"/>
      <c r="V24" s="59">
        <v>-4560</v>
      </c>
      <c r="W24" s="59">
        <v>-274</v>
      </c>
      <c r="X24" s="60">
        <v>10703</v>
      </c>
      <c r="Y24" s="59">
        <v>-10977</v>
      </c>
      <c r="Z24" s="61">
        <v>-102.56</v>
      </c>
      <c r="AA24" s="62">
        <v>10703</v>
      </c>
    </row>
    <row r="25" spans="1:27" ht="13.5">
      <c r="A25" s="361" t="s">
        <v>238</v>
      </c>
      <c r="B25" s="142"/>
      <c r="C25" s="60"/>
      <c r="D25" s="340"/>
      <c r="E25" s="60"/>
      <c r="F25" s="59">
        <v>2400000</v>
      </c>
      <c r="G25" s="59">
        <v>4662</v>
      </c>
      <c r="H25" s="60"/>
      <c r="I25" s="60"/>
      <c r="J25" s="59">
        <v>4662</v>
      </c>
      <c r="K25" s="59"/>
      <c r="L25" s="60"/>
      <c r="M25" s="60">
        <v>5500</v>
      </c>
      <c r="N25" s="59">
        <v>5500</v>
      </c>
      <c r="O25" s="59">
        <v>5500</v>
      </c>
      <c r="P25" s="60"/>
      <c r="Q25" s="60"/>
      <c r="R25" s="59">
        <v>5500</v>
      </c>
      <c r="S25" s="59"/>
      <c r="T25" s="60"/>
      <c r="U25" s="60"/>
      <c r="V25" s="59"/>
      <c r="W25" s="59">
        <v>15662</v>
      </c>
      <c r="X25" s="60">
        <v>2400000</v>
      </c>
      <c r="Y25" s="59">
        <v>-2384338</v>
      </c>
      <c r="Z25" s="61">
        <v>-99.35</v>
      </c>
      <c r="AA25" s="62">
        <v>2400000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>
        <v>400000</v>
      </c>
      <c r="G28" s="342"/>
      <c r="H28" s="275"/>
      <c r="I28" s="275"/>
      <c r="J28" s="342"/>
      <c r="K28" s="342">
        <v>11210</v>
      </c>
      <c r="L28" s="275"/>
      <c r="M28" s="275"/>
      <c r="N28" s="342">
        <v>11210</v>
      </c>
      <c r="O28" s="342">
        <v>28639</v>
      </c>
      <c r="P28" s="275"/>
      <c r="Q28" s="275"/>
      <c r="R28" s="342">
        <v>28639</v>
      </c>
      <c r="S28" s="342">
        <v>65508</v>
      </c>
      <c r="T28" s="275">
        <v>24000</v>
      </c>
      <c r="U28" s="275">
        <v>27839</v>
      </c>
      <c r="V28" s="342">
        <v>117347</v>
      </c>
      <c r="W28" s="342">
        <v>157196</v>
      </c>
      <c r="X28" s="275">
        <v>400000</v>
      </c>
      <c r="Y28" s="342">
        <v>-242804</v>
      </c>
      <c r="Z28" s="335">
        <v>-60.7</v>
      </c>
      <c r="AA28" s="273">
        <v>400000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1436244</v>
      </c>
      <c r="D32" s="340"/>
      <c r="E32" s="60"/>
      <c r="F32" s="59">
        <v>1100000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>
        <v>219000</v>
      </c>
      <c r="T32" s="60">
        <v>213159</v>
      </c>
      <c r="U32" s="60">
        <v>63000</v>
      </c>
      <c r="V32" s="59">
        <v>495159</v>
      </c>
      <c r="W32" s="59">
        <v>495159</v>
      </c>
      <c r="X32" s="60">
        <v>1100000</v>
      </c>
      <c r="Y32" s="59">
        <v>-604841</v>
      </c>
      <c r="Z32" s="61">
        <v>-54.99</v>
      </c>
      <c r="AA32" s="62">
        <v>1100000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3939775</v>
      </c>
      <c r="D40" s="344">
        <f t="shared" si="9"/>
        <v>0</v>
      </c>
      <c r="E40" s="343">
        <f t="shared" si="9"/>
        <v>0</v>
      </c>
      <c r="F40" s="345">
        <f t="shared" si="9"/>
        <v>9463712</v>
      </c>
      <c r="G40" s="345">
        <f t="shared" si="9"/>
        <v>331900</v>
      </c>
      <c r="H40" s="343">
        <f t="shared" si="9"/>
        <v>28036</v>
      </c>
      <c r="I40" s="343">
        <f t="shared" si="9"/>
        <v>14893</v>
      </c>
      <c r="J40" s="345">
        <f t="shared" si="9"/>
        <v>374829</v>
      </c>
      <c r="K40" s="345">
        <f t="shared" si="9"/>
        <v>199897</v>
      </c>
      <c r="L40" s="343">
        <f t="shared" si="9"/>
        <v>809592</v>
      </c>
      <c r="M40" s="343">
        <f t="shared" si="9"/>
        <v>195338</v>
      </c>
      <c r="N40" s="345">
        <f t="shared" si="9"/>
        <v>1204827</v>
      </c>
      <c r="O40" s="345">
        <f t="shared" si="9"/>
        <v>166699</v>
      </c>
      <c r="P40" s="343">
        <f t="shared" si="9"/>
        <v>174500</v>
      </c>
      <c r="Q40" s="343">
        <f t="shared" si="9"/>
        <v>981961</v>
      </c>
      <c r="R40" s="345">
        <f t="shared" si="9"/>
        <v>1323160</v>
      </c>
      <c r="S40" s="345">
        <f t="shared" si="9"/>
        <v>1171625</v>
      </c>
      <c r="T40" s="343">
        <f t="shared" si="9"/>
        <v>539420</v>
      </c>
      <c r="U40" s="343">
        <f t="shared" si="9"/>
        <v>-1015759</v>
      </c>
      <c r="V40" s="345">
        <f t="shared" si="9"/>
        <v>695286</v>
      </c>
      <c r="W40" s="345">
        <f t="shared" si="9"/>
        <v>3598102</v>
      </c>
      <c r="X40" s="343">
        <f t="shared" si="9"/>
        <v>9463712</v>
      </c>
      <c r="Y40" s="345">
        <f t="shared" si="9"/>
        <v>-5865610</v>
      </c>
      <c r="Z40" s="336">
        <f>+IF(X40&lt;&gt;0,+(Y40/X40)*100,0)</f>
        <v>-61.980013762041786</v>
      </c>
      <c r="AA40" s="350">
        <f>SUM(AA41:AA49)</f>
        <v>9463712</v>
      </c>
    </row>
    <row r="41" spans="1:27" ht="13.5">
      <c r="A41" s="361" t="s">
        <v>247</v>
      </c>
      <c r="B41" s="142"/>
      <c r="C41" s="362">
        <v>845603</v>
      </c>
      <c r="D41" s="363"/>
      <c r="E41" s="362"/>
      <c r="F41" s="364">
        <v>1730967</v>
      </c>
      <c r="G41" s="364"/>
      <c r="H41" s="362"/>
      <c r="I41" s="362"/>
      <c r="J41" s="364"/>
      <c r="K41" s="364"/>
      <c r="L41" s="362">
        <v>585592</v>
      </c>
      <c r="M41" s="362"/>
      <c r="N41" s="364">
        <v>585592</v>
      </c>
      <c r="O41" s="364"/>
      <c r="P41" s="362"/>
      <c r="Q41" s="362">
        <v>787009</v>
      </c>
      <c r="R41" s="364">
        <v>787009</v>
      </c>
      <c r="S41" s="364"/>
      <c r="T41" s="362"/>
      <c r="U41" s="362"/>
      <c r="V41" s="364"/>
      <c r="W41" s="364">
        <v>1372601</v>
      </c>
      <c r="X41" s="362">
        <v>1730967</v>
      </c>
      <c r="Y41" s="364">
        <v>-358366</v>
      </c>
      <c r="Z41" s="365">
        <v>-20.7</v>
      </c>
      <c r="AA41" s="366">
        <v>1730967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1132745</v>
      </c>
      <c r="G43" s="370"/>
      <c r="H43" s="305"/>
      <c r="I43" s="305"/>
      <c r="J43" s="370"/>
      <c r="K43" s="370"/>
      <c r="L43" s="305"/>
      <c r="M43" s="305">
        <v>28639</v>
      </c>
      <c r="N43" s="370">
        <v>28639</v>
      </c>
      <c r="O43" s="370"/>
      <c r="P43" s="305"/>
      <c r="Q43" s="305"/>
      <c r="R43" s="370"/>
      <c r="S43" s="370"/>
      <c r="T43" s="305">
        <v>20561</v>
      </c>
      <c r="U43" s="305">
        <v>173430</v>
      </c>
      <c r="V43" s="370">
        <v>193991</v>
      </c>
      <c r="W43" s="370">
        <v>222630</v>
      </c>
      <c r="X43" s="305">
        <v>1132745</v>
      </c>
      <c r="Y43" s="370">
        <v>-910115</v>
      </c>
      <c r="Z43" s="371">
        <v>-80.35</v>
      </c>
      <c r="AA43" s="303">
        <v>1132745</v>
      </c>
    </row>
    <row r="44" spans="1:27" ht="13.5">
      <c r="A44" s="361" t="s">
        <v>250</v>
      </c>
      <c r="B44" s="136"/>
      <c r="C44" s="60">
        <v>499967</v>
      </c>
      <c r="D44" s="368"/>
      <c r="E44" s="54"/>
      <c r="F44" s="53">
        <v>1500000</v>
      </c>
      <c r="G44" s="53">
        <v>297000</v>
      </c>
      <c r="H44" s="54">
        <v>28036</v>
      </c>
      <c r="I44" s="54">
        <v>14893</v>
      </c>
      <c r="J44" s="53">
        <v>339929</v>
      </c>
      <c r="K44" s="53">
        <v>50539</v>
      </c>
      <c r="L44" s="54"/>
      <c r="M44" s="54">
        <v>166699</v>
      </c>
      <c r="N44" s="53">
        <v>217238</v>
      </c>
      <c r="O44" s="53">
        <v>166699</v>
      </c>
      <c r="P44" s="54">
        <v>174500</v>
      </c>
      <c r="Q44" s="54">
        <v>24912</v>
      </c>
      <c r="R44" s="53">
        <v>366111</v>
      </c>
      <c r="S44" s="53">
        <v>14500</v>
      </c>
      <c r="T44" s="54">
        <v>518859</v>
      </c>
      <c r="U44" s="54">
        <v>213906</v>
      </c>
      <c r="V44" s="53">
        <v>747265</v>
      </c>
      <c r="W44" s="53">
        <v>1670543</v>
      </c>
      <c r="X44" s="54">
        <v>1500000</v>
      </c>
      <c r="Y44" s="53">
        <v>170543</v>
      </c>
      <c r="Z44" s="94">
        <v>11.37</v>
      </c>
      <c r="AA44" s="95">
        <v>1500000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2000000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>
        <v>170040</v>
      </c>
      <c r="R47" s="53">
        <v>170040</v>
      </c>
      <c r="S47" s="53"/>
      <c r="T47" s="54"/>
      <c r="U47" s="54">
        <v>-1922774</v>
      </c>
      <c r="V47" s="53">
        <v>-1922774</v>
      </c>
      <c r="W47" s="53">
        <v>-1752734</v>
      </c>
      <c r="X47" s="54">
        <v>2000000</v>
      </c>
      <c r="Y47" s="53">
        <v>-3752734</v>
      </c>
      <c r="Z47" s="94">
        <v>-187.64</v>
      </c>
      <c r="AA47" s="95">
        <v>2000000</v>
      </c>
    </row>
    <row r="48" spans="1:27" ht="13.5">
      <c r="A48" s="361" t="s">
        <v>254</v>
      </c>
      <c r="B48" s="136"/>
      <c r="C48" s="60">
        <v>2594205</v>
      </c>
      <c r="D48" s="368"/>
      <c r="E48" s="54"/>
      <c r="F48" s="53">
        <v>2100000</v>
      </c>
      <c r="G48" s="53"/>
      <c r="H48" s="54"/>
      <c r="I48" s="54"/>
      <c r="J48" s="53"/>
      <c r="K48" s="53">
        <v>94358</v>
      </c>
      <c r="L48" s="54">
        <v>224000</v>
      </c>
      <c r="M48" s="54"/>
      <c r="N48" s="53">
        <v>318358</v>
      </c>
      <c r="O48" s="53"/>
      <c r="P48" s="54"/>
      <c r="Q48" s="54"/>
      <c r="R48" s="53"/>
      <c r="S48" s="53">
        <v>1157125</v>
      </c>
      <c r="T48" s="54"/>
      <c r="U48" s="54"/>
      <c r="V48" s="53">
        <v>1157125</v>
      </c>
      <c r="W48" s="53">
        <v>1475483</v>
      </c>
      <c r="X48" s="54">
        <v>2100000</v>
      </c>
      <c r="Y48" s="53">
        <v>-624517</v>
      </c>
      <c r="Z48" s="94">
        <v>-29.74</v>
      </c>
      <c r="AA48" s="95">
        <v>2100000</v>
      </c>
    </row>
    <row r="49" spans="1:27" ht="13.5">
      <c r="A49" s="361" t="s">
        <v>93</v>
      </c>
      <c r="B49" s="136"/>
      <c r="C49" s="54"/>
      <c r="D49" s="368"/>
      <c r="E49" s="54"/>
      <c r="F49" s="53">
        <v>1000000</v>
      </c>
      <c r="G49" s="53">
        <v>34900</v>
      </c>
      <c r="H49" s="54"/>
      <c r="I49" s="54"/>
      <c r="J49" s="53">
        <v>34900</v>
      </c>
      <c r="K49" s="53">
        <v>55000</v>
      </c>
      <c r="L49" s="54"/>
      <c r="M49" s="54"/>
      <c r="N49" s="53">
        <v>55000</v>
      </c>
      <c r="O49" s="53"/>
      <c r="P49" s="54"/>
      <c r="Q49" s="54"/>
      <c r="R49" s="53"/>
      <c r="S49" s="53"/>
      <c r="T49" s="54"/>
      <c r="U49" s="54">
        <v>519679</v>
      </c>
      <c r="V49" s="53">
        <v>519679</v>
      </c>
      <c r="W49" s="53">
        <v>609579</v>
      </c>
      <c r="X49" s="54">
        <v>1000000</v>
      </c>
      <c r="Y49" s="53">
        <v>-390421</v>
      </c>
      <c r="Z49" s="94">
        <v>-39.04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36263642</v>
      </c>
      <c r="D60" s="346">
        <f t="shared" si="14"/>
        <v>0</v>
      </c>
      <c r="E60" s="219">
        <f t="shared" si="14"/>
        <v>1897200</v>
      </c>
      <c r="F60" s="264">
        <f t="shared" si="14"/>
        <v>93261223</v>
      </c>
      <c r="G60" s="264">
        <f t="shared" si="14"/>
        <v>11297435</v>
      </c>
      <c r="H60" s="219">
        <f t="shared" si="14"/>
        <v>8110035</v>
      </c>
      <c r="I60" s="219">
        <f t="shared" si="14"/>
        <v>5774137</v>
      </c>
      <c r="J60" s="264">
        <f t="shared" si="14"/>
        <v>25181607</v>
      </c>
      <c r="K60" s="264">
        <f t="shared" si="14"/>
        <v>4382157</v>
      </c>
      <c r="L60" s="219">
        <f t="shared" si="14"/>
        <v>3131030</v>
      </c>
      <c r="M60" s="219">
        <f t="shared" si="14"/>
        <v>4241978</v>
      </c>
      <c r="N60" s="264">
        <f t="shared" si="14"/>
        <v>11755165</v>
      </c>
      <c r="O60" s="264">
        <f t="shared" si="14"/>
        <v>4241978</v>
      </c>
      <c r="P60" s="219">
        <f t="shared" si="14"/>
        <v>4493454</v>
      </c>
      <c r="Q60" s="219">
        <f t="shared" si="14"/>
        <v>8619734</v>
      </c>
      <c r="R60" s="264">
        <f t="shared" si="14"/>
        <v>17355166</v>
      </c>
      <c r="S60" s="264">
        <f t="shared" si="14"/>
        <v>4550748</v>
      </c>
      <c r="T60" s="219">
        <f t="shared" si="14"/>
        <v>3972068</v>
      </c>
      <c r="U60" s="219">
        <f t="shared" si="14"/>
        <v>16563533</v>
      </c>
      <c r="V60" s="264">
        <f t="shared" si="14"/>
        <v>25086349</v>
      </c>
      <c r="W60" s="264">
        <f t="shared" si="14"/>
        <v>79378287</v>
      </c>
      <c r="X60" s="219">
        <f t="shared" si="14"/>
        <v>93261223</v>
      </c>
      <c r="Y60" s="264">
        <f t="shared" si="14"/>
        <v>-13882936</v>
      </c>
      <c r="Z60" s="337">
        <f>+IF(X60&lt;&gt;0,+(Y60/X60)*100,0)</f>
        <v>-14.886075427082915</v>
      </c>
      <c r="AA60" s="232">
        <f>+AA57+AA54+AA51+AA40+AA37+AA34+AA22+AA5</f>
        <v>93261223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2014-08-06T07:31:15Z</dcterms:created>
  <dcterms:modified xsi:type="dcterms:W3CDTF">2014-08-06T07:31:19Z</dcterms:modified>
  <cp:category/>
  <cp:version/>
  <cp:contentType/>
  <cp:contentStatus/>
</cp:coreProperties>
</file>