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<sst xmlns="http://schemas.openxmlformats.org/spreadsheetml/2006/main" count="855" uniqueCount="302">
  <si>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Kopanong(FS162)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</si>
  <si>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</si>
  <si>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</si>
  <si>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</si>
  <si>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</si>
  <si>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</si>
  <si>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</si>
  <si>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</si>
  <si>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</si>
  <si>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</si>
  <si>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</si>
  <si>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</si>
  <si>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</si>
  <si>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</si>
  <si>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</si>
  <si>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</si>
  <si>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</si>
  <si>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</si>
  <si>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</si>
  <si>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</si>
  <si>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</si>
  <si>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</si>
  <si>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</si>
  <si>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</si>
  <si>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</si>
  <si>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</si>
  <si>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</si>
  <si>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</si>
  <si>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</si>
  <si>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</si>
  <si>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</si>
  <si>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</si>
  <si>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</si>
  <si>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</si>
  <si>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</si>
  <si>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</si>
  <si>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</si>
  <si>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</si>
  <si>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</si>
  <si>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</si>
  <si>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</si>
  <si>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</si>
  <si>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</si>
  <si>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</si>
  <si>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</si>
  <si>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</si>
  <si>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</si>
  <si>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</si>
  <si>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</si>
  <si>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</si>
  <si>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</si>
  <si>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</si>
  <si>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</si>
  <si>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</si>
  <si>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</si>
  <si>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</si>
  <si>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</si>
  <si>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</si>
  <si>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</si>
  <si>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</si>
  <si>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</si>
  <si>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</si>
  <si>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</si>
  <si>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</si>
  <si>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</si>
  <si>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</si>
  <si>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</si>
  <si>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</si>
  <si>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</si>
  <si>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</si>
  <si>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Kopanong(FS162)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</si>
  <si>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</si>
  <si>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</si>
  <si>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</si>
  <si>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</si>
  <si>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</si>
  <si>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</si>
  <si>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</si>
  <si>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</si>
  <si>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</si>
  <si>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</si>
  <si>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</si>
  <si>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</si>
  <si>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</si>
  <si>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</si>
  <si>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</si>
  <si>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</si>
  <si>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</si>
  <si>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</si>
  <si>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</si>
  <si>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</si>
  <si>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</si>
  <si>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</si>
  <si>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</si>
  <si>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</si>
  <si>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</si>
  <si>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</si>
  <si>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</si>
  <si>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</si>
  <si>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</si>
  <si>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Kopanong(FS162)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</si>
  <si>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</si>
  <si>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</si>
  <si>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</si>
  <si>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</si>
  <si>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</si>
  <si>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</si>
  <si>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</si>
  <si>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</si>
  <si>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</si>
  <si>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</si>
  <si>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</si>
  <si>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</si>
  <si>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</si>
  <si>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</si>
  <si>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</si>
  <si>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</si>
  <si>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</si>
  <si>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</si>
  <si>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</si>
  <si>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</si>
  <si>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</si>
  <si>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</si>
  <si>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</si>
  <si>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</si>
  <si>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</si>
  <si>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</si>
  <si>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</si>
  <si>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</si>
  <si>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Kopanong(FS162)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</si>
  <si>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</si>
  <si>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</si>
  <si>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</si>
  <si>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</si>
  <si>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</si>
  <si>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</si>
  <si>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</si>
  <si>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</si>
  <si>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</si>
  <si>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</si>
  <si>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Kopanong(FS162)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</si>
  <si>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</si>
  <si>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</si>
  <si>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</si>
  <si>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</si>
  <si>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</si>
  <si>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</si>
  <si>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</si>
  <si>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</si>
  <si>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</si>
  <si>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</si>
  <si>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</si>
  <si>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</si>
  <si>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</si>
  <si>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</si>
  <si>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</si>
  <si>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</si>
  <si>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</si>
  <si>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</si>
  <si>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</si>
  <si>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</si>
  <si>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</si>
  <si>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</si>
  <si>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</si>
  <si>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</si>
  <si>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</si>
  <si>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</si>
  <si>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</si>
  <si>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</si>
  <si>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</si>
  <si>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</si>
  <si>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</si>
  <si>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</si>
  <si>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</si>
  <si>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Kopanong(FS162)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</si>
  <si>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</si>
  <si>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</si>
  <si>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</si>
  <si>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</si>
  <si>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</si>
  <si>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</si>
  <si>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</si>
  <si>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</si>
  <si>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</si>
  <si>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</si>
  <si>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</si>
  <si>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</si>
  <si>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</si>
  <si>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</si>
  <si>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</si>
  <si>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</si>
  <si>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</si>
  <si>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</si>
  <si>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</si>
  <si>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</si>
  <si>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</si>
  <si>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</si>
  <si>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</si>
  <si>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</si>
  <si>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</si>
  <si>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</si>
  <si>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Kopanong(FS162)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</si>
  <si>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</si>
  <si>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</si>
  <si>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</si>
  <si>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</si>
  <si>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</si>
  <si>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</si>
  <si>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</si>
  <si>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</si>
  <si>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</si>
  <si>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</si>
  <si>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</si>
  <si>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</si>
  <si>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</si>
  <si>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</si>
  <si>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</si>
  <si>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</si>
  <si>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</si>
  <si>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</si>
  <si>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</si>
  <si>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</si>
  <si>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</si>
  <si>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</si>
  <si>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</si>
  <si>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</si>
  <si>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Kopanong(FS162)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</si>
  <si>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</si>
  <si>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</si>
  <si>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</si>
  <si>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</si>
  <si>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</si>
  <si>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</si>
  <si>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</si>
  <si>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</si>
  <si>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</si>
  <si>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</si>
  <si>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</si>
  <si>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</si>
  <si>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</si>
  <si>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</si>
  <si>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</si>
  <si>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</si>
  <si>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</si>
  <si>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</si>
  <si>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</si>
  <si>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</si>
  <si>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</si>
  <si>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</si>
  <si>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</si>
  <si>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</si>
  <si>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</si>
  <si>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</si>
  <si>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</si>
  <si>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</si>
  <si>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</si>
  <si>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</si>
  <si>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</si>
  <si>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</si>
  <si>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</si>
  <si>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</si>
  <si>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</si>
  <si>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Kopanong(FS162)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</si>
  <si>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</si>
  <si>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</si>
  <si>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Free State: Kopanong(FS162)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</si>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</sst>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16535000</v>
      </c>
      <c r="E5" s="60">
        <v>16535000</v>
      </c>
      <c r="F5" s="60">
        <v>423002</v>
      </c>
      <c r="G5" s="60">
        <v>526149</v>
      </c>
      <c r="H5" s="60">
        <v>760255</v>
      </c>
      <c r="I5" s="60">
        <v>1709406</v>
      </c>
      <c r="J5" s="60">
        <v>1128619</v>
      </c>
      <c r="K5" s="60">
        <v>388430</v>
      </c>
      <c r="L5" s="60">
        <v>1423040</v>
      </c>
      <c r="M5" s="60">
        <v>2940089</v>
      </c>
      <c r="N5" s="60">
        <v>671158</v>
      </c>
      <c r="O5" s="60">
        <v>0</v>
      </c>
      <c r="P5" s="60">
        <v>0</v>
      </c>
      <c r="Q5" s="60">
        <v>671158</v>
      </c>
      <c r="R5" s="60">
        <v>0</v>
      </c>
      <c r="S5" s="60">
        <v>671158</v>
      </c>
      <c r="T5" s="60">
        <v>0</v>
      </c>
      <c r="U5" s="60">
        <v>671158</v>
      </c>
      <c r="V5" s="60">
        <v>5991811</v>
      </c>
      <c r="W5" s="60">
        <v>16535000</v>
      </c>
      <c r="X5" s="60">
        <v>-10543189</v>
      </c>
      <c r="Y5" s="61">
        <v>-63.76</v>
      </c>
      <c r="Z5" s="62">
        <v>16535000</v>
      </c>
    </row>
    <row r="6" spans="1:26" ht="13.5">
      <c r="A6" s="58" t="s">
        <v>32</v>
      </c>
      <c r="B6" s="19">
        <v>0</v>
      </c>
      <c r="C6" s="19">
        <v>0</v>
      </c>
      <c r="D6" s="59">
        <v>82838807</v>
      </c>
      <c r="E6" s="60">
        <v>82838807</v>
      </c>
      <c r="F6" s="60">
        <v>657616</v>
      </c>
      <c r="G6" s="60">
        <v>1101947</v>
      </c>
      <c r="H6" s="60">
        <v>732084</v>
      </c>
      <c r="I6" s="60">
        <v>2491647</v>
      </c>
      <c r="J6" s="60">
        <v>1220837</v>
      </c>
      <c r="K6" s="60">
        <v>829618</v>
      </c>
      <c r="L6" s="60">
        <v>1316389</v>
      </c>
      <c r="M6" s="60">
        <v>3366844</v>
      </c>
      <c r="N6" s="60">
        <v>893551</v>
      </c>
      <c r="O6" s="60">
        <v>0</v>
      </c>
      <c r="P6" s="60">
        <v>0</v>
      </c>
      <c r="Q6" s="60">
        <v>893551</v>
      </c>
      <c r="R6" s="60">
        <v>0</v>
      </c>
      <c r="S6" s="60">
        <v>893551</v>
      </c>
      <c r="T6" s="60">
        <v>0</v>
      </c>
      <c r="U6" s="60">
        <v>893551</v>
      </c>
      <c r="V6" s="60">
        <v>7645593</v>
      </c>
      <c r="W6" s="60">
        <v>82838807</v>
      </c>
      <c r="X6" s="60">
        <v>-75193214</v>
      </c>
      <c r="Y6" s="61">
        <v>-90.77</v>
      </c>
      <c r="Z6" s="62">
        <v>82838807</v>
      </c>
    </row>
    <row r="7" spans="1:26" ht="13.5">
      <c r="A7" s="58" t="s">
        <v>33</v>
      </c>
      <c r="B7" s="19">
        <v>0</v>
      </c>
      <c r="C7" s="19">
        <v>0</v>
      </c>
      <c r="D7" s="59">
        <v>0</v>
      </c>
      <c r="E7" s="60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1">
        <v>0</v>
      </c>
      <c r="Z7" s="62">
        <v>0</v>
      </c>
    </row>
    <row r="8" spans="1:26" ht="13.5">
      <c r="A8" s="58" t="s">
        <v>34</v>
      </c>
      <c r="B8" s="19">
        <v>0</v>
      </c>
      <c r="C8" s="19">
        <v>0</v>
      </c>
      <c r="D8" s="59">
        <v>92086000</v>
      </c>
      <c r="E8" s="60">
        <v>92086000</v>
      </c>
      <c r="F8" s="60">
        <v>34778000</v>
      </c>
      <c r="G8" s="60">
        <v>890000</v>
      </c>
      <c r="H8" s="60">
        <v>0</v>
      </c>
      <c r="I8" s="60">
        <v>35668000</v>
      </c>
      <c r="J8" s="60">
        <v>0</v>
      </c>
      <c r="K8" s="60">
        <v>300000</v>
      </c>
      <c r="L8" s="60">
        <v>37736953</v>
      </c>
      <c r="M8" s="60">
        <v>38036953</v>
      </c>
      <c r="N8" s="60">
        <v>10455843</v>
      </c>
      <c r="O8" s="60">
        <v>0</v>
      </c>
      <c r="P8" s="60">
        <v>0</v>
      </c>
      <c r="Q8" s="60">
        <v>10455843</v>
      </c>
      <c r="R8" s="60">
        <v>0</v>
      </c>
      <c r="S8" s="60">
        <v>10455843</v>
      </c>
      <c r="T8" s="60">
        <v>0</v>
      </c>
      <c r="U8" s="60">
        <v>10455843</v>
      </c>
      <c r="V8" s="60">
        <v>94616639</v>
      </c>
      <c r="W8" s="60">
        <v>92086000</v>
      </c>
      <c r="X8" s="60">
        <v>2530639</v>
      </c>
      <c r="Y8" s="61">
        <v>2.75</v>
      </c>
      <c r="Z8" s="62">
        <v>92086000</v>
      </c>
    </row>
    <row r="9" spans="1:26" ht="13.5">
      <c r="A9" s="58" t="s">
        <v>35</v>
      </c>
      <c r="B9" s="19">
        <v>0</v>
      </c>
      <c r="C9" s="19">
        <v>0</v>
      </c>
      <c r="D9" s="59">
        <v>16646220</v>
      </c>
      <c r="E9" s="60">
        <v>16646220</v>
      </c>
      <c r="F9" s="60">
        <v>10552026</v>
      </c>
      <c r="G9" s="60">
        <v>14944247</v>
      </c>
      <c r="H9" s="60">
        <v>10192571</v>
      </c>
      <c r="I9" s="60">
        <v>35688844</v>
      </c>
      <c r="J9" s="60">
        <v>18261933</v>
      </c>
      <c r="K9" s="60">
        <v>12395225</v>
      </c>
      <c r="L9" s="60">
        <v>15026</v>
      </c>
      <c r="M9" s="60">
        <v>30672184</v>
      </c>
      <c r="N9" s="60">
        <v>19295</v>
      </c>
      <c r="O9" s="60">
        <v>0</v>
      </c>
      <c r="P9" s="60">
        <v>0</v>
      </c>
      <c r="Q9" s="60">
        <v>19295</v>
      </c>
      <c r="R9" s="60">
        <v>0</v>
      </c>
      <c r="S9" s="60">
        <v>19295</v>
      </c>
      <c r="T9" s="60">
        <v>0</v>
      </c>
      <c r="U9" s="60">
        <v>19295</v>
      </c>
      <c r="V9" s="60">
        <v>66399618</v>
      </c>
      <c r="W9" s="60">
        <v>16646220</v>
      </c>
      <c r="X9" s="60">
        <v>49753398</v>
      </c>
      <c r="Y9" s="61">
        <v>298.89</v>
      </c>
      <c r="Z9" s="62">
        <v>16646220</v>
      </c>
    </row>
    <row r="10" spans="1:26" ht="25.5">
      <c r="A10" s="63" t="s">
        <v>277</v>
      </c>
      <c r="B10" s="64">
        <f>SUM(B5:B9)</f>
        <v>0</v>
      </c>
      <c r="C10" s="64">
        <f>SUM(C5:C9)</f>
        <v>0</v>
      </c>
      <c r="D10" s="65">
        <f aca="true" t="shared" si="0" ref="D10:Z10">SUM(D5:D9)</f>
        <v>208106027</v>
      </c>
      <c r="E10" s="66">
        <f t="shared" si="0"/>
        <v>208106027</v>
      </c>
      <c r="F10" s="66">
        <f t="shared" si="0"/>
        <v>46410644</v>
      </c>
      <c r="G10" s="66">
        <f t="shared" si="0"/>
        <v>17462343</v>
      </c>
      <c r="H10" s="66">
        <f t="shared" si="0"/>
        <v>11684910</v>
      </c>
      <c r="I10" s="66">
        <f t="shared" si="0"/>
        <v>75557897</v>
      </c>
      <c r="J10" s="66">
        <f t="shared" si="0"/>
        <v>20611389</v>
      </c>
      <c r="K10" s="66">
        <f t="shared" si="0"/>
        <v>13913273</v>
      </c>
      <c r="L10" s="66">
        <f t="shared" si="0"/>
        <v>40491408</v>
      </c>
      <c r="M10" s="66">
        <f t="shared" si="0"/>
        <v>75016070</v>
      </c>
      <c r="N10" s="66">
        <f t="shared" si="0"/>
        <v>12039847</v>
      </c>
      <c r="O10" s="66">
        <f t="shared" si="0"/>
        <v>0</v>
      </c>
      <c r="P10" s="66">
        <f t="shared" si="0"/>
        <v>0</v>
      </c>
      <c r="Q10" s="66">
        <f t="shared" si="0"/>
        <v>12039847</v>
      </c>
      <c r="R10" s="66">
        <f t="shared" si="0"/>
        <v>0</v>
      </c>
      <c r="S10" s="66">
        <f t="shared" si="0"/>
        <v>12039847</v>
      </c>
      <c r="T10" s="66">
        <f t="shared" si="0"/>
        <v>0</v>
      </c>
      <c r="U10" s="66">
        <f t="shared" si="0"/>
        <v>12039847</v>
      </c>
      <c r="V10" s="66">
        <f t="shared" si="0"/>
        <v>174653661</v>
      </c>
      <c r="W10" s="66">
        <f t="shared" si="0"/>
        <v>208106027</v>
      </c>
      <c r="X10" s="66">
        <f t="shared" si="0"/>
        <v>-33452366</v>
      </c>
      <c r="Y10" s="67">
        <f>+IF(W10&lt;&gt;0,(X10/W10)*100,0)</f>
        <v>-16.074674281297966</v>
      </c>
      <c r="Z10" s="68">
        <f t="shared" si="0"/>
        <v>208106027</v>
      </c>
    </row>
    <row r="11" spans="1:26" ht="13.5">
      <c r="A11" s="58" t="s">
        <v>37</v>
      </c>
      <c r="B11" s="19">
        <v>0</v>
      </c>
      <c r="C11" s="19">
        <v>0</v>
      </c>
      <c r="D11" s="59">
        <v>76214325</v>
      </c>
      <c r="E11" s="60">
        <v>76214325</v>
      </c>
      <c r="F11" s="60">
        <v>6637505</v>
      </c>
      <c r="G11" s="60">
        <v>6175612</v>
      </c>
      <c r="H11" s="60">
        <v>6559826</v>
      </c>
      <c r="I11" s="60">
        <v>19372943</v>
      </c>
      <c r="J11" s="60">
        <v>7714030</v>
      </c>
      <c r="K11" s="60">
        <v>4335741</v>
      </c>
      <c r="L11" s="60">
        <v>7047031</v>
      </c>
      <c r="M11" s="60">
        <v>19096802</v>
      </c>
      <c r="N11" s="60">
        <v>6398607</v>
      </c>
      <c r="O11" s="60">
        <v>0</v>
      </c>
      <c r="P11" s="60">
        <v>0</v>
      </c>
      <c r="Q11" s="60">
        <v>6398607</v>
      </c>
      <c r="R11" s="60">
        <v>0</v>
      </c>
      <c r="S11" s="60">
        <v>6398607</v>
      </c>
      <c r="T11" s="60">
        <v>0</v>
      </c>
      <c r="U11" s="60">
        <v>6398607</v>
      </c>
      <c r="V11" s="60">
        <v>51266959</v>
      </c>
      <c r="W11" s="60">
        <v>76214325</v>
      </c>
      <c r="X11" s="60">
        <v>-24947366</v>
      </c>
      <c r="Y11" s="61">
        <v>-32.73</v>
      </c>
      <c r="Z11" s="62">
        <v>76214325</v>
      </c>
    </row>
    <row r="12" spans="1:26" ht="13.5">
      <c r="A12" s="58" t="s">
        <v>38</v>
      </c>
      <c r="B12" s="19">
        <v>0</v>
      </c>
      <c r="C12" s="19">
        <v>0</v>
      </c>
      <c r="D12" s="59">
        <v>4320400</v>
      </c>
      <c r="E12" s="60">
        <v>4320400</v>
      </c>
      <c r="F12" s="60">
        <v>336700</v>
      </c>
      <c r="G12" s="60">
        <v>336700</v>
      </c>
      <c r="H12" s="60">
        <v>336700</v>
      </c>
      <c r="I12" s="60">
        <v>1010100</v>
      </c>
      <c r="J12" s="60">
        <v>336700</v>
      </c>
      <c r="K12" s="60">
        <v>336700</v>
      </c>
      <c r="L12" s="60">
        <v>0</v>
      </c>
      <c r="M12" s="60">
        <v>673400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1683500</v>
      </c>
      <c r="W12" s="60">
        <v>4320400</v>
      </c>
      <c r="X12" s="60">
        <v>-2636900</v>
      </c>
      <c r="Y12" s="61">
        <v>-61.03</v>
      </c>
      <c r="Z12" s="62">
        <v>4320400</v>
      </c>
    </row>
    <row r="13" spans="1:26" ht="13.5">
      <c r="A13" s="58" t="s">
        <v>278</v>
      </c>
      <c r="B13" s="19">
        <v>0</v>
      </c>
      <c r="C13" s="19">
        <v>0</v>
      </c>
      <c r="D13" s="59">
        <v>42232210</v>
      </c>
      <c r="E13" s="60">
        <v>42232210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42232210</v>
      </c>
      <c r="X13" s="60">
        <v>-42232210</v>
      </c>
      <c r="Y13" s="61">
        <v>-100</v>
      </c>
      <c r="Z13" s="62">
        <v>42232210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0</v>
      </c>
      <c r="C15" s="19">
        <v>0</v>
      </c>
      <c r="D15" s="59">
        <v>52826000</v>
      </c>
      <c r="E15" s="60">
        <v>52826000</v>
      </c>
      <c r="F15" s="60">
        <v>4773009</v>
      </c>
      <c r="G15" s="60">
        <v>4627463</v>
      </c>
      <c r="H15" s="60">
        <v>2270053</v>
      </c>
      <c r="I15" s="60">
        <v>11670525</v>
      </c>
      <c r="J15" s="60">
        <v>1910650</v>
      </c>
      <c r="K15" s="60">
        <v>381804</v>
      </c>
      <c r="L15" s="60">
        <v>1317259</v>
      </c>
      <c r="M15" s="60">
        <v>3609713</v>
      </c>
      <c r="N15" s="60">
        <v>1063771</v>
      </c>
      <c r="O15" s="60">
        <v>0</v>
      </c>
      <c r="P15" s="60">
        <v>0</v>
      </c>
      <c r="Q15" s="60">
        <v>1063771</v>
      </c>
      <c r="R15" s="60">
        <v>0</v>
      </c>
      <c r="S15" s="60">
        <v>1063771</v>
      </c>
      <c r="T15" s="60">
        <v>0</v>
      </c>
      <c r="U15" s="60">
        <v>1063771</v>
      </c>
      <c r="V15" s="60">
        <v>17407780</v>
      </c>
      <c r="W15" s="60">
        <v>52826000</v>
      </c>
      <c r="X15" s="60">
        <v>-35418220</v>
      </c>
      <c r="Y15" s="61">
        <v>-67.05</v>
      </c>
      <c r="Z15" s="62">
        <v>52826000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2986011</v>
      </c>
      <c r="H16" s="60">
        <v>4049037</v>
      </c>
      <c r="I16" s="60">
        <v>7035048</v>
      </c>
      <c r="J16" s="60">
        <v>0</v>
      </c>
      <c r="K16" s="60">
        <v>0</v>
      </c>
      <c r="L16" s="60">
        <v>2922651</v>
      </c>
      <c r="M16" s="60">
        <v>2922651</v>
      </c>
      <c r="N16" s="60">
        <v>4150966</v>
      </c>
      <c r="O16" s="60">
        <v>0</v>
      </c>
      <c r="P16" s="60">
        <v>0</v>
      </c>
      <c r="Q16" s="60">
        <v>4150966</v>
      </c>
      <c r="R16" s="60">
        <v>0</v>
      </c>
      <c r="S16" s="60">
        <v>4150966</v>
      </c>
      <c r="T16" s="60">
        <v>0</v>
      </c>
      <c r="U16" s="60">
        <v>4150966</v>
      </c>
      <c r="V16" s="60">
        <v>18259631</v>
      </c>
      <c r="W16" s="60">
        <v>0</v>
      </c>
      <c r="X16" s="60">
        <v>18259631</v>
      </c>
      <c r="Y16" s="61">
        <v>0</v>
      </c>
      <c r="Z16" s="62">
        <v>0</v>
      </c>
    </row>
    <row r="17" spans="1:26" ht="13.5">
      <c r="A17" s="58" t="s">
        <v>43</v>
      </c>
      <c r="B17" s="19">
        <v>0</v>
      </c>
      <c r="C17" s="19">
        <v>0</v>
      </c>
      <c r="D17" s="59">
        <v>74746529</v>
      </c>
      <c r="E17" s="60">
        <v>74746529</v>
      </c>
      <c r="F17" s="60">
        <v>7653336</v>
      </c>
      <c r="G17" s="60">
        <v>7425347</v>
      </c>
      <c r="H17" s="60">
        <v>7473369</v>
      </c>
      <c r="I17" s="60">
        <v>22552052</v>
      </c>
      <c r="J17" s="60">
        <v>9970406</v>
      </c>
      <c r="K17" s="60">
        <v>17510369</v>
      </c>
      <c r="L17" s="60">
        <v>3078089</v>
      </c>
      <c r="M17" s="60">
        <v>30558864</v>
      </c>
      <c r="N17" s="60">
        <v>5480581</v>
      </c>
      <c r="O17" s="60">
        <v>0</v>
      </c>
      <c r="P17" s="60">
        <v>0</v>
      </c>
      <c r="Q17" s="60">
        <v>5480581</v>
      </c>
      <c r="R17" s="60">
        <v>0</v>
      </c>
      <c r="S17" s="60">
        <v>5480581</v>
      </c>
      <c r="T17" s="60">
        <v>0</v>
      </c>
      <c r="U17" s="60">
        <v>5480581</v>
      </c>
      <c r="V17" s="60">
        <v>64072078</v>
      </c>
      <c r="W17" s="60">
        <v>74746529</v>
      </c>
      <c r="X17" s="60">
        <v>-10674451</v>
      </c>
      <c r="Y17" s="61">
        <v>-14.28</v>
      </c>
      <c r="Z17" s="62">
        <v>74746529</v>
      </c>
    </row>
    <row r="18" spans="1:26" ht="13.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250339464</v>
      </c>
      <c r="E18" s="73">
        <f t="shared" si="1"/>
        <v>250339464</v>
      </c>
      <c r="F18" s="73">
        <f t="shared" si="1"/>
        <v>19400550</v>
      </c>
      <c r="G18" s="73">
        <f t="shared" si="1"/>
        <v>21551133</v>
      </c>
      <c r="H18" s="73">
        <f t="shared" si="1"/>
        <v>20688985</v>
      </c>
      <c r="I18" s="73">
        <f t="shared" si="1"/>
        <v>61640668</v>
      </c>
      <c r="J18" s="73">
        <f t="shared" si="1"/>
        <v>19931786</v>
      </c>
      <c r="K18" s="73">
        <f t="shared" si="1"/>
        <v>22564614</v>
      </c>
      <c r="L18" s="73">
        <f t="shared" si="1"/>
        <v>14365030</v>
      </c>
      <c r="M18" s="73">
        <f t="shared" si="1"/>
        <v>56861430</v>
      </c>
      <c r="N18" s="73">
        <f t="shared" si="1"/>
        <v>17093925</v>
      </c>
      <c r="O18" s="73">
        <f t="shared" si="1"/>
        <v>0</v>
      </c>
      <c r="P18" s="73">
        <f t="shared" si="1"/>
        <v>0</v>
      </c>
      <c r="Q18" s="73">
        <f t="shared" si="1"/>
        <v>17093925</v>
      </c>
      <c r="R18" s="73">
        <f t="shared" si="1"/>
        <v>0</v>
      </c>
      <c r="S18" s="73">
        <f t="shared" si="1"/>
        <v>17093925</v>
      </c>
      <c r="T18" s="73">
        <f t="shared" si="1"/>
        <v>0</v>
      </c>
      <c r="U18" s="73">
        <f t="shared" si="1"/>
        <v>17093925</v>
      </c>
      <c r="V18" s="73">
        <f t="shared" si="1"/>
        <v>152689948</v>
      </c>
      <c r="W18" s="73">
        <f t="shared" si="1"/>
        <v>250339464</v>
      </c>
      <c r="X18" s="73">
        <f t="shared" si="1"/>
        <v>-97649516</v>
      </c>
      <c r="Y18" s="67">
        <f>+IF(W18&lt;&gt;0,(X18/W18)*100,0)</f>
        <v>-39.00684072727742</v>
      </c>
      <c r="Z18" s="74">
        <f t="shared" si="1"/>
        <v>250339464</v>
      </c>
    </row>
    <row r="19" spans="1:26" ht="13.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-42233437</v>
      </c>
      <c r="E19" s="77">
        <f t="shared" si="2"/>
        <v>-42233437</v>
      </c>
      <c r="F19" s="77">
        <f t="shared" si="2"/>
        <v>27010094</v>
      </c>
      <c r="G19" s="77">
        <f t="shared" si="2"/>
        <v>-4088790</v>
      </c>
      <c r="H19" s="77">
        <f t="shared" si="2"/>
        <v>-9004075</v>
      </c>
      <c r="I19" s="77">
        <f t="shared" si="2"/>
        <v>13917229</v>
      </c>
      <c r="J19" s="77">
        <f t="shared" si="2"/>
        <v>679603</v>
      </c>
      <c r="K19" s="77">
        <f t="shared" si="2"/>
        <v>-8651341</v>
      </c>
      <c r="L19" s="77">
        <f t="shared" si="2"/>
        <v>26126378</v>
      </c>
      <c r="M19" s="77">
        <f t="shared" si="2"/>
        <v>18154640</v>
      </c>
      <c r="N19" s="77">
        <f t="shared" si="2"/>
        <v>-5054078</v>
      </c>
      <c r="O19" s="77">
        <f t="shared" si="2"/>
        <v>0</v>
      </c>
      <c r="P19" s="77">
        <f t="shared" si="2"/>
        <v>0</v>
      </c>
      <c r="Q19" s="77">
        <f t="shared" si="2"/>
        <v>-5054078</v>
      </c>
      <c r="R19" s="77">
        <f t="shared" si="2"/>
        <v>0</v>
      </c>
      <c r="S19" s="77">
        <f t="shared" si="2"/>
        <v>-5054078</v>
      </c>
      <c r="T19" s="77">
        <f t="shared" si="2"/>
        <v>0</v>
      </c>
      <c r="U19" s="77">
        <f t="shared" si="2"/>
        <v>-5054078</v>
      </c>
      <c r="V19" s="77">
        <f t="shared" si="2"/>
        <v>21963713</v>
      </c>
      <c r="W19" s="77">
        <f>IF(E10=E18,0,W10-W18)</f>
        <v>-42233437</v>
      </c>
      <c r="X19" s="77">
        <f t="shared" si="2"/>
        <v>64197150</v>
      </c>
      <c r="Y19" s="78">
        <f>+IF(W19&lt;&gt;0,(X19/W19)*100,0)</f>
        <v>-152.00550691623795</v>
      </c>
      <c r="Z19" s="79">
        <f t="shared" si="2"/>
        <v>-42233437</v>
      </c>
    </row>
    <row r="20" spans="1:26" ht="13.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14272442</v>
      </c>
      <c r="G20" s="60">
        <v>6115094</v>
      </c>
      <c r="H20" s="60">
        <v>4162620</v>
      </c>
      <c r="I20" s="60">
        <v>24550156</v>
      </c>
      <c r="J20" s="60">
        <v>11730152</v>
      </c>
      <c r="K20" s="60">
        <v>4778528</v>
      </c>
      <c r="L20" s="60">
        <v>3676770</v>
      </c>
      <c r="M20" s="60">
        <v>20185450</v>
      </c>
      <c r="N20" s="60">
        <v>214320</v>
      </c>
      <c r="O20" s="60">
        <v>0</v>
      </c>
      <c r="P20" s="60">
        <v>0</v>
      </c>
      <c r="Q20" s="60">
        <v>214320</v>
      </c>
      <c r="R20" s="60">
        <v>0</v>
      </c>
      <c r="S20" s="60">
        <v>214320</v>
      </c>
      <c r="T20" s="60">
        <v>0</v>
      </c>
      <c r="U20" s="60">
        <v>214320</v>
      </c>
      <c r="V20" s="60">
        <v>45164246</v>
      </c>
      <c r="W20" s="60">
        <v>0</v>
      </c>
      <c r="X20" s="60">
        <v>45164246</v>
      </c>
      <c r="Y20" s="61">
        <v>0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-42233437</v>
      </c>
      <c r="E22" s="88">
        <f t="shared" si="3"/>
        <v>-42233437</v>
      </c>
      <c r="F22" s="88">
        <f t="shared" si="3"/>
        <v>41282536</v>
      </c>
      <c r="G22" s="88">
        <f t="shared" si="3"/>
        <v>2026304</v>
      </c>
      <c r="H22" s="88">
        <f t="shared" si="3"/>
        <v>-4841455</v>
      </c>
      <c r="I22" s="88">
        <f t="shared" si="3"/>
        <v>38467385</v>
      </c>
      <c r="J22" s="88">
        <f t="shared" si="3"/>
        <v>12409755</v>
      </c>
      <c r="K22" s="88">
        <f t="shared" si="3"/>
        <v>-3872813</v>
      </c>
      <c r="L22" s="88">
        <f t="shared" si="3"/>
        <v>29803148</v>
      </c>
      <c r="M22" s="88">
        <f t="shared" si="3"/>
        <v>38340090</v>
      </c>
      <c r="N22" s="88">
        <f t="shared" si="3"/>
        <v>-4839758</v>
      </c>
      <c r="O22" s="88">
        <f t="shared" si="3"/>
        <v>0</v>
      </c>
      <c r="P22" s="88">
        <f t="shared" si="3"/>
        <v>0</v>
      </c>
      <c r="Q22" s="88">
        <f t="shared" si="3"/>
        <v>-4839758</v>
      </c>
      <c r="R22" s="88">
        <f t="shared" si="3"/>
        <v>0</v>
      </c>
      <c r="S22" s="88">
        <f t="shared" si="3"/>
        <v>-4839758</v>
      </c>
      <c r="T22" s="88">
        <f t="shared" si="3"/>
        <v>0</v>
      </c>
      <c r="U22" s="88">
        <f t="shared" si="3"/>
        <v>-4839758</v>
      </c>
      <c r="V22" s="88">
        <f t="shared" si="3"/>
        <v>67127959</v>
      </c>
      <c r="W22" s="88">
        <f t="shared" si="3"/>
        <v>-42233437</v>
      </c>
      <c r="X22" s="88">
        <f t="shared" si="3"/>
        <v>109361396</v>
      </c>
      <c r="Y22" s="89">
        <f>+IF(W22&lt;&gt;0,(X22/W22)*100,0)</f>
        <v>-258.9450534182193</v>
      </c>
      <c r="Z22" s="90">
        <f t="shared" si="3"/>
        <v>-42233437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-42233437</v>
      </c>
      <c r="E24" s="77">
        <f t="shared" si="4"/>
        <v>-42233437</v>
      </c>
      <c r="F24" s="77">
        <f t="shared" si="4"/>
        <v>41282536</v>
      </c>
      <c r="G24" s="77">
        <f t="shared" si="4"/>
        <v>2026304</v>
      </c>
      <c r="H24" s="77">
        <f t="shared" si="4"/>
        <v>-4841455</v>
      </c>
      <c r="I24" s="77">
        <f t="shared" si="4"/>
        <v>38467385</v>
      </c>
      <c r="J24" s="77">
        <f t="shared" si="4"/>
        <v>12409755</v>
      </c>
      <c r="K24" s="77">
        <f t="shared" si="4"/>
        <v>-3872813</v>
      </c>
      <c r="L24" s="77">
        <f t="shared" si="4"/>
        <v>29803148</v>
      </c>
      <c r="M24" s="77">
        <f t="shared" si="4"/>
        <v>38340090</v>
      </c>
      <c r="N24" s="77">
        <f t="shared" si="4"/>
        <v>-4839758</v>
      </c>
      <c r="O24" s="77">
        <f t="shared" si="4"/>
        <v>0</v>
      </c>
      <c r="P24" s="77">
        <f t="shared" si="4"/>
        <v>0</v>
      </c>
      <c r="Q24" s="77">
        <f t="shared" si="4"/>
        <v>-4839758</v>
      </c>
      <c r="R24" s="77">
        <f t="shared" si="4"/>
        <v>0</v>
      </c>
      <c r="S24" s="77">
        <f t="shared" si="4"/>
        <v>-4839758</v>
      </c>
      <c r="T24" s="77">
        <f t="shared" si="4"/>
        <v>0</v>
      </c>
      <c r="U24" s="77">
        <f t="shared" si="4"/>
        <v>-4839758</v>
      </c>
      <c r="V24" s="77">
        <f t="shared" si="4"/>
        <v>67127959</v>
      </c>
      <c r="W24" s="77">
        <f t="shared" si="4"/>
        <v>-42233437</v>
      </c>
      <c r="X24" s="77">
        <f t="shared" si="4"/>
        <v>109361396</v>
      </c>
      <c r="Y24" s="78">
        <f>+IF(W24&lt;&gt;0,(X24/W24)*100,0)</f>
        <v>-258.9450534182193</v>
      </c>
      <c r="Z24" s="79">
        <f t="shared" si="4"/>
        <v>-42233437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26791989</v>
      </c>
      <c r="C27" s="22">
        <v>0</v>
      </c>
      <c r="D27" s="99">
        <v>51271000</v>
      </c>
      <c r="E27" s="100">
        <v>51271000</v>
      </c>
      <c r="F27" s="100">
        <v>3640521</v>
      </c>
      <c r="G27" s="100">
        <v>7244013</v>
      </c>
      <c r="H27" s="100">
        <v>4049034</v>
      </c>
      <c r="I27" s="100">
        <v>14933568</v>
      </c>
      <c r="J27" s="100">
        <v>0</v>
      </c>
      <c r="K27" s="100">
        <v>6635965</v>
      </c>
      <c r="L27" s="100">
        <v>2922651</v>
      </c>
      <c r="M27" s="100">
        <v>9558616</v>
      </c>
      <c r="N27" s="100">
        <v>4150966</v>
      </c>
      <c r="O27" s="100">
        <v>2017745</v>
      </c>
      <c r="P27" s="100">
        <v>2313487</v>
      </c>
      <c r="Q27" s="100">
        <v>8482198</v>
      </c>
      <c r="R27" s="100">
        <v>0</v>
      </c>
      <c r="S27" s="100">
        <v>2692307</v>
      </c>
      <c r="T27" s="100">
        <v>0</v>
      </c>
      <c r="U27" s="100">
        <v>2692307</v>
      </c>
      <c r="V27" s="100">
        <v>35666689</v>
      </c>
      <c r="W27" s="100">
        <v>51271000</v>
      </c>
      <c r="X27" s="100">
        <v>-15604311</v>
      </c>
      <c r="Y27" s="101">
        <v>-30.43</v>
      </c>
      <c r="Z27" s="102">
        <v>51271000</v>
      </c>
    </row>
    <row r="28" spans="1:26" ht="13.5">
      <c r="A28" s="103" t="s">
        <v>46</v>
      </c>
      <c r="B28" s="19">
        <v>25189827</v>
      </c>
      <c r="C28" s="19">
        <v>0</v>
      </c>
      <c r="D28" s="59">
        <v>48281000</v>
      </c>
      <c r="E28" s="60">
        <v>48271000</v>
      </c>
      <c r="F28" s="60">
        <v>3556803</v>
      </c>
      <c r="G28" s="60">
        <v>7244013</v>
      </c>
      <c r="H28" s="60">
        <v>4049034</v>
      </c>
      <c r="I28" s="60">
        <v>14849850</v>
      </c>
      <c r="J28" s="60">
        <v>0</v>
      </c>
      <c r="K28" s="60">
        <v>6635965</v>
      </c>
      <c r="L28" s="60">
        <v>2922651</v>
      </c>
      <c r="M28" s="60">
        <v>9558616</v>
      </c>
      <c r="N28" s="60">
        <v>4150966</v>
      </c>
      <c r="O28" s="60">
        <v>2017745</v>
      </c>
      <c r="P28" s="60">
        <v>2313487</v>
      </c>
      <c r="Q28" s="60">
        <v>8482198</v>
      </c>
      <c r="R28" s="60">
        <v>0</v>
      </c>
      <c r="S28" s="60">
        <v>2692307</v>
      </c>
      <c r="T28" s="60">
        <v>0</v>
      </c>
      <c r="U28" s="60">
        <v>2692307</v>
      </c>
      <c r="V28" s="60">
        <v>35582971</v>
      </c>
      <c r="W28" s="60">
        <v>48271000</v>
      </c>
      <c r="X28" s="60">
        <v>-12688029</v>
      </c>
      <c r="Y28" s="61">
        <v>-26.28</v>
      </c>
      <c r="Z28" s="62">
        <v>48271000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3000000</v>
      </c>
      <c r="F29" s="60">
        <v>83718</v>
      </c>
      <c r="G29" s="60">
        <v>0</v>
      </c>
      <c r="H29" s="60">
        <v>0</v>
      </c>
      <c r="I29" s="60">
        <v>83718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83718</v>
      </c>
      <c r="W29" s="60">
        <v>3000000</v>
      </c>
      <c r="X29" s="60">
        <v>-2916282</v>
      </c>
      <c r="Y29" s="61">
        <v>-97.21</v>
      </c>
      <c r="Z29" s="62">
        <v>3000000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1602162</v>
      </c>
      <c r="C31" s="19">
        <v>0</v>
      </c>
      <c r="D31" s="59">
        <v>2990000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26791989</v>
      </c>
      <c r="C32" s="22">
        <f>SUM(C28:C31)</f>
        <v>0</v>
      </c>
      <c r="D32" s="99">
        <f aca="true" t="shared" si="5" ref="D32:Z32">SUM(D28:D31)</f>
        <v>51271000</v>
      </c>
      <c r="E32" s="100">
        <f t="shared" si="5"/>
        <v>51271000</v>
      </c>
      <c r="F32" s="100">
        <f t="shared" si="5"/>
        <v>3640521</v>
      </c>
      <c r="G32" s="100">
        <f t="shared" si="5"/>
        <v>7244013</v>
      </c>
      <c r="H32" s="100">
        <f t="shared" si="5"/>
        <v>4049034</v>
      </c>
      <c r="I32" s="100">
        <f t="shared" si="5"/>
        <v>14933568</v>
      </c>
      <c r="J32" s="100">
        <f t="shared" si="5"/>
        <v>0</v>
      </c>
      <c r="K32" s="100">
        <f t="shared" si="5"/>
        <v>6635965</v>
      </c>
      <c r="L32" s="100">
        <f t="shared" si="5"/>
        <v>2922651</v>
      </c>
      <c r="M32" s="100">
        <f t="shared" si="5"/>
        <v>9558616</v>
      </c>
      <c r="N32" s="100">
        <f t="shared" si="5"/>
        <v>4150966</v>
      </c>
      <c r="O32" s="100">
        <f t="shared" si="5"/>
        <v>2017745</v>
      </c>
      <c r="P32" s="100">
        <f t="shared" si="5"/>
        <v>2313487</v>
      </c>
      <c r="Q32" s="100">
        <f t="shared" si="5"/>
        <v>8482198</v>
      </c>
      <c r="R32" s="100">
        <f t="shared" si="5"/>
        <v>0</v>
      </c>
      <c r="S32" s="100">
        <f t="shared" si="5"/>
        <v>2692307</v>
      </c>
      <c r="T32" s="100">
        <f t="shared" si="5"/>
        <v>0</v>
      </c>
      <c r="U32" s="100">
        <f t="shared" si="5"/>
        <v>2692307</v>
      </c>
      <c r="V32" s="100">
        <f t="shared" si="5"/>
        <v>35666689</v>
      </c>
      <c r="W32" s="100">
        <f t="shared" si="5"/>
        <v>51271000</v>
      </c>
      <c r="X32" s="100">
        <f t="shared" si="5"/>
        <v>-15604311</v>
      </c>
      <c r="Y32" s="101">
        <f>+IF(W32&lt;&gt;0,(X32/W32)*100,0)</f>
        <v>-30.434965184997363</v>
      </c>
      <c r="Z32" s="102">
        <f t="shared" si="5"/>
        <v>51271000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0</v>
      </c>
      <c r="C35" s="19">
        <v>0</v>
      </c>
      <c r="D35" s="59">
        <v>8518446</v>
      </c>
      <c r="E35" s="60">
        <v>8518446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8518446</v>
      </c>
      <c r="X35" s="60">
        <v>-8518446</v>
      </c>
      <c r="Y35" s="61">
        <v>-100</v>
      </c>
      <c r="Z35" s="62">
        <v>8518446</v>
      </c>
    </row>
    <row r="36" spans="1:26" ht="13.5">
      <c r="A36" s="58" t="s">
        <v>57</v>
      </c>
      <c r="B36" s="19">
        <v>0</v>
      </c>
      <c r="C36" s="19">
        <v>0</v>
      </c>
      <c r="D36" s="59">
        <v>744742382</v>
      </c>
      <c r="E36" s="60">
        <v>744742382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744742382</v>
      </c>
      <c r="X36" s="60">
        <v>-744742382</v>
      </c>
      <c r="Y36" s="61">
        <v>-100</v>
      </c>
      <c r="Z36" s="62">
        <v>744742382</v>
      </c>
    </row>
    <row r="37" spans="1:26" ht="13.5">
      <c r="A37" s="58" t="s">
        <v>58</v>
      </c>
      <c r="B37" s="19">
        <v>0</v>
      </c>
      <c r="C37" s="19">
        <v>0</v>
      </c>
      <c r="D37" s="59">
        <v>105142383</v>
      </c>
      <c r="E37" s="60">
        <v>105142383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105142383</v>
      </c>
      <c r="X37" s="60">
        <v>-105142383</v>
      </c>
      <c r="Y37" s="61">
        <v>-100</v>
      </c>
      <c r="Z37" s="62">
        <v>105142383</v>
      </c>
    </row>
    <row r="38" spans="1:26" ht="13.5">
      <c r="A38" s="58" t="s">
        <v>59</v>
      </c>
      <c r="B38" s="19">
        <v>0</v>
      </c>
      <c r="C38" s="19">
        <v>0</v>
      </c>
      <c r="D38" s="59">
        <v>44674679</v>
      </c>
      <c r="E38" s="60">
        <v>44674679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44674679</v>
      </c>
      <c r="X38" s="60">
        <v>-44674679</v>
      </c>
      <c r="Y38" s="61">
        <v>-100</v>
      </c>
      <c r="Z38" s="62">
        <v>44674679</v>
      </c>
    </row>
    <row r="39" spans="1:26" ht="13.5">
      <c r="A39" s="58" t="s">
        <v>60</v>
      </c>
      <c r="B39" s="19">
        <v>0</v>
      </c>
      <c r="C39" s="19">
        <v>0</v>
      </c>
      <c r="D39" s="59">
        <v>603443766</v>
      </c>
      <c r="E39" s="60">
        <v>603443766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603443766</v>
      </c>
      <c r="X39" s="60">
        <v>-603443766</v>
      </c>
      <c r="Y39" s="61">
        <v>-100</v>
      </c>
      <c r="Z39" s="62">
        <v>603443766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24693224</v>
      </c>
      <c r="C42" s="19">
        <v>0</v>
      </c>
      <c r="D42" s="59">
        <v>-42231354</v>
      </c>
      <c r="E42" s="60">
        <v>0</v>
      </c>
      <c r="F42" s="60">
        <v>9872385</v>
      </c>
      <c r="G42" s="60">
        <v>-28433894</v>
      </c>
      <c r="H42" s="60">
        <v>-792418</v>
      </c>
      <c r="I42" s="60">
        <v>-19353927</v>
      </c>
      <c r="J42" s="60">
        <v>2760072</v>
      </c>
      <c r="K42" s="60">
        <v>6619203</v>
      </c>
      <c r="L42" s="60">
        <v>10425799</v>
      </c>
      <c r="M42" s="60">
        <v>19805074</v>
      </c>
      <c r="N42" s="60">
        <v>-1018492</v>
      </c>
      <c r="O42" s="60">
        <v>3347441</v>
      </c>
      <c r="P42" s="60">
        <v>20066090</v>
      </c>
      <c r="Q42" s="60">
        <v>22395039</v>
      </c>
      <c r="R42" s="60">
        <v>-3421786</v>
      </c>
      <c r="S42" s="60">
        <v>3475831</v>
      </c>
      <c r="T42" s="60">
        <v>0</v>
      </c>
      <c r="U42" s="60">
        <v>54045</v>
      </c>
      <c r="V42" s="60">
        <v>22900231</v>
      </c>
      <c r="W42" s="60">
        <v>0</v>
      </c>
      <c r="X42" s="60">
        <v>22900231</v>
      </c>
      <c r="Y42" s="61">
        <v>0</v>
      </c>
      <c r="Z42" s="62">
        <v>0</v>
      </c>
    </row>
    <row r="43" spans="1:26" ht="13.5">
      <c r="A43" s="58" t="s">
        <v>63</v>
      </c>
      <c r="B43" s="19">
        <v>-24199863</v>
      </c>
      <c r="C43" s="19">
        <v>0</v>
      </c>
      <c r="D43" s="59">
        <v>0</v>
      </c>
      <c r="E43" s="60">
        <v>0</v>
      </c>
      <c r="F43" s="60">
        <v>-3640522</v>
      </c>
      <c r="G43" s="60">
        <v>-7244016</v>
      </c>
      <c r="H43" s="60">
        <v>-4049037</v>
      </c>
      <c r="I43" s="60">
        <v>-14933575</v>
      </c>
      <c r="J43" s="60">
        <v>-2790525</v>
      </c>
      <c r="K43" s="60">
        <v>-6635965</v>
      </c>
      <c r="L43" s="60">
        <v>-2922651</v>
      </c>
      <c r="M43" s="60">
        <v>-12349141</v>
      </c>
      <c r="N43" s="60">
        <v>-4150966</v>
      </c>
      <c r="O43" s="60">
        <v>-2017750</v>
      </c>
      <c r="P43" s="60">
        <v>-2313490</v>
      </c>
      <c r="Q43" s="60">
        <v>-8482206</v>
      </c>
      <c r="R43" s="60">
        <v>0</v>
      </c>
      <c r="S43" s="60">
        <v>-2692309</v>
      </c>
      <c r="T43" s="60">
        <v>0</v>
      </c>
      <c r="U43" s="60">
        <v>-2692309</v>
      </c>
      <c r="V43" s="60">
        <v>-38457231</v>
      </c>
      <c r="W43" s="60">
        <v>0</v>
      </c>
      <c r="X43" s="60">
        <v>-38457231</v>
      </c>
      <c r="Y43" s="61">
        <v>0</v>
      </c>
      <c r="Z43" s="62">
        <v>0</v>
      </c>
    </row>
    <row r="44" spans="1:26" ht="13.5">
      <c r="A44" s="58" t="s">
        <v>64</v>
      </c>
      <c r="B44" s="19">
        <v>-775968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-2557986</v>
      </c>
      <c r="C45" s="22">
        <v>0</v>
      </c>
      <c r="D45" s="99">
        <v>-42231354</v>
      </c>
      <c r="E45" s="100">
        <v>0</v>
      </c>
      <c r="F45" s="100">
        <v>6231863</v>
      </c>
      <c r="G45" s="100">
        <v>-29446047</v>
      </c>
      <c r="H45" s="100">
        <v>-34287502</v>
      </c>
      <c r="I45" s="100">
        <v>-34287502</v>
      </c>
      <c r="J45" s="100">
        <v>-34317955</v>
      </c>
      <c r="K45" s="100">
        <v>-34334717</v>
      </c>
      <c r="L45" s="100">
        <v>-26831569</v>
      </c>
      <c r="M45" s="100">
        <v>-26831569</v>
      </c>
      <c r="N45" s="100">
        <v>-32001027</v>
      </c>
      <c r="O45" s="100">
        <v>-30671336</v>
      </c>
      <c r="P45" s="100">
        <v>-12918736</v>
      </c>
      <c r="Q45" s="100">
        <v>-32001027</v>
      </c>
      <c r="R45" s="100">
        <v>-16340522</v>
      </c>
      <c r="S45" s="100">
        <v>-15557000</v>
      </c>
      <c r="T45" s="100">
        <v>0</v>
      </c>
      <c r="U45" s="100">
        <v>-15557000</v>
      </c>
      <c r="V45" s="100">
        <v>-15557000</v>
      </c>
      <c r="W45" s="100">
        <v>0</v>
      </c>
      <c r="X45" s="100">
        <v>-15557000</v>
      </c>
      <c r="Y45" s="101">
        <v>0</v>
      </c>
      <c r="Z45" s="102">
        <v>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99.99917181395696</v>
      </c>
      <c r="E58" s="7">
        <f t="shared" si="6"/>
        <v>94.56415411356838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0</v>
      </c>
      <c r="P58" s="7">
        <f t="shared" si="6"/>
        <v>0</v>
      </c>
      <c r="Q58" s="7">
        <f t="shared" si="6"/>
        <v>456.5415038834697</v>
      </c>
      <c r="R58" s="7">
        <f t="shared" si="6"/>
        <v>0</v>
      </c>
      <c r="S58" s="7">
        <f t="shared" si="6"/>
        <v>75.22318846507562</v>
      </c>
      <c r="T58" s="7">
        <f t="shared" si="6"/>
        <v>0</v>
      </c>
      <c r="U58" s="7">
        <f t="shared" si="6"/>
        <v>180.8361810406919</v>
      </c>
      <c r="V58" s="7">
        <f t="shared" si="6"/>
        <v>150.1832166884548</v>
      </c>
      <c r="W58" s="7">
        <f t="shared" si="6"/>
        <v>94.56415411356838</v>
      </c>
      <c r="X58" s="7">
        <f t="shared" si="6"/>
        <v>0</v>
      </c>
      <c r="Y58" s="7">
        <f t="shared" si="6"/>
        <v>0</v>
      </c>
      <c r="Z58" s="8">
        <f t="shared" si="6"/>
        <v>94.56415411356838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99.99995161778047</v>
      </c>
      <c r="E59" s="10">
        <f t="shared" si="7"/>
        <v>67.27547626247355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0</v>
      </c>
      <c r="P59" s="10">
        <f t="shared" si="7"/>
        <v>0</v>
      </c>
      <c r="Q59" s="10">
        <f t="shared" si="7"/>
        <v>665.4509072379379</v>
      </c>
      <c r="R59" s="10">
        <f t="shared" si="7"/>
        <v>0</v>
      </c>
      <c r="S59" s="10">
        <f t="shared" si="7"/>
        <v>63.268857705637124</v>
      </c>
      <c r="T59" s="10">
        <f t="shared" si="7"/>
        <v>0</v>
      </c>
      <c r="U59" s="10">
        <f t="shared" si="7"/>
        <v>148.320365696304</v>
      </c>
      <c r="V59" s="10">
        <f t="shared" si="7"/>
        <v>168.7500824041346</v>
      </c>
      <c r="W59" s="10">
        <f t="shared" si="7"/>
        <v>67.27547626247355</v>
      </c>
      <c r="X59" s="10">
        <f t="shared" si="7"/>
        <v>0</v>
      </c>
      <c r="Y59" s="10">
        <f t="shared" si="7"/>
        <v>0</v>
      </c>
      <c r="Z59" s="11">
        <f t="shared" si="7"/>
        <v>67.27547626247355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99.999016161592</v>
      </c>
      <c r="E60" s="13">
        <f t="shared" si="7"/>
        <v>100.01109745580956</v>
      </c>
      <c r="F60" s="13">
        <f t="shared" si="7"/>
        <v>100</v>
      </c>
      <c r="G60" s="13">
        <f t="shared" si="7"/>
        <v>100</v>
      </c>
      <c r="H60" s="13">
        <f t="shared" si="7"/>
        <v>100</v>
      </c>
      <c r="I60" s="13">
        <f t="shared" si="7"/>
        <v>100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0</v>
      </c>
      <c r="P60" s="13">
        <f t="shared" si="7"/>
        <v>0</v>
      </c>
      <c r="Q60" s="13">
        <f t="shared" si="7"/>
        <v>299.6268819574932</v>
      </c>
      <c r="R60" s="13">
        <f t="shared" si="7"/>
        <v>0</v>
      </c>
      <c r="S60" s="13">
        <f t="shared" si="7"/>
        <v>84.20224475155867</v>
      </c>
      <c r="T60" s="13">
        <f t="shared" si="7"/>
        <v>0</v>
      </c>
      <c r="U60" s="13">
        <f t="shared" si="7"/>
        <v>205.25924093868176</v>
      </c>
      <c r="V60" s="13">
        <f t="shared" si="7"/>
        <v>135.63246173318407</v>
      </c>
      <c r="W60" s="13">
        <f t="shared" si="7"/>
        <v>100.01109745580956</v>
      </c>
      <c r="X60" s="13">
        <f t="shared" si="7"/>
        <v>0</v>
      </c>
      <c r="Y60" s="13">
        <f t="shared" si="7"/>
        <v>0</v>
      </c>
      <c r="Z60" s="14">
        <f t="shared" si="7"/>
        <v>100.01109745580956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99.9991795729885</v>
      </c>
      <c r="E61" s="13">
        <f t="shared" si="7"/>
        <v>99.993248775315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99.993248775315</v>
      </c>
      <c r="X61" s="13">
        <f t="shared" si="7"/>
        <v>0</v>
      </c>
      <c r="Y61" s="13">
        <f t="shared" si="7"/>
        <v>0</v>
      </c>
      <c r="Z61" s="14">
        <f t="shared" si="7"/>
        <v>99.993248775315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99.99995989037237</v>
      </c>
      <c r="E62" s="13">
        <f t="shared" si="7"/>
        <v>100.03341131981934</v>
      </c>
      <c r="F62" s="13">
        <f t="shared" si="7"/>
        <v>100</v>
      </c>
      <c r="G62" s="13">
        <f t="shared" si="7"/>
        <v>100</v>
      </c>
      <c r="H62" s="13">
        <f t="shared" si="7"/>
        <v>100</v>
      </c>
      <c r="I62" s="13">
        <f t="shared" si="7"/>
        <v>100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100</v>
      </c>
      <c r="O62" s="13">
        <f t="shared" si="7"/>
        <v>0</v>
      </c>
      <c r="P62" s="13">
        <f t="shared" si="7"/>
        <v>0</v>
      </c>
      <c r="Q62" s="13">
        <f t="shared" si="7"/>
        <v>330.55741514288087</v>
      </c>
      <c r="R62" s="13">
        <f t="shared" si="7"/>
        <v>0</v>
      </c>
      <c r="S62" s="13">
        <f t="shared" si="7"/>
        <v>97.41929237323302</v>
      </c>
      <c r="T62" s="13">
        <f t="shared" si="7"/>
        <v>0</v>
      </c>
      <c r="U62" s="13">
        <f t="shared" si="7"/>
        <v>228.79305098342968</v>
      </c>
      <c r="V62" s="13">
        <f t="shared" si="7"/>
        <v>139.74220202740864</v>
      </c>
      <c r="W62" s="13">
        <f t="shared" si="7"/>
        <v>100.03341131981934</v>
      </c>
      <c r="X62" s="13">
        <f t="shared" si="7"/>
        <v>0</v>
      </c>
      <c r="Y62" s="13">
        <f t="shared" si="7"/>
        <v>0</v>
      </c>
      <c r="Z62" s="14">
        <f t="shared" si="7"/>
        <v>100.03341131981934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99.99888157831668</v>
      </c>
      <c r="E63" s="13">
        <f t="shared" si="7"/>
        <v>100.05879702563743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100</v>
      </c>
      <c r="O63" s="13">
        <f t="shared" si="7"/>
        <v>0</v>
      </c>
      <c r="P63" s="13">
        <f t="shared" si="7"/>
        <v>0</v>
      </c>
      <c r="Q63" s="13">
        <f t="shared" si="7"/>
        <v>284.9532691139223</v>
      </c>
      <c r="R63" s="13">
        <f t="shared" si="7"/>
        <v>0</v>
      </c>
      <c r="S63" s="13">
        <f t="shared" si="7"/>
        <v>79.80024167616759</v>
      </c>
      <c r="T63" s="13">
        <f t="shared" si="7"/>
        <v>0</v>
      </c>
      <c r="U63" s="13">
        <f t="shared" si="7"/>
        <v>205.55547969988464</v>
      </c>
      <c r="V63" s="13">
        <f t="shared" si="7"/>
        <v>134.4020288965773</v>
      </c>
      <c r="W63" s="13">
        <f t="shared" si="7"/>
        <v>100.05879702563743</v>
      </c>
      <c r="X63" s="13">
        <f t="shared" si="7"/>
        <v>0</v>
      </c>
      <c r="Y63" s="13">
        <f t="shared" si="7"/>
        <v>0</v>
      </c>
      <c r="Z63" s="14">
        <f t="shared" si="7"/>
        <v>100.05879702563743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99.99612758535173</v>
      </c>
      <c r="E64" s="13">
        <f t="shared" si="7"/>
        <v>100.02364644689479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0</v>
      </c>
      <c r="P64" s="13">
        <f t="shared" si="7"/>
        <v>0</v>
      </c>
      <c r="Q64" s="13">
        <f t="shared" si="7"/>
        <v>270.8431789951779</v>
      </c>
      <c r="R64" s="13">
        <f t="shared" si="7"/>
        <v>0</v>
      </c>
      <c r="S64" s="13">
        <f t="shared" si="7"/>
        <v>69.61360395136906</v>
      </c>
      <c r="T64" s="13">
        <f t="shared" si="7"/>
        <v>0</v>
      </c>
      <c r="U64" s="13">
        <f t="shared" si="7"/>
        <v>169.31708398332128</v>
      </c>
      <c r="V64" s="13">
        <f t="shared" si="7"/>
        <v>130.17345110423355</v>
      </c>
      <c r="W64" s="13">
        <f t="shared" si="7"/>
        <v>100.02364644689479</v>
      </c>
      <c r="X64" s="13">
        <f t="shared" si="7"/>
        <v>0</v>
      </c>
      <c r="Y64" s="13">
        <f t="shared" si="7"/>
        <v>0</v>
      </c>
      <c r="Z64" s="14">
        <f t="shared" si="7"/>
        <v>100.02364644689479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/>
      <c r="C67" s="24"/>
      <c r="D67" s="25">
        <v>99373807</v>
      </c>
      <c r="E67" s="26">
        <v>99373807</v>
      </c>
      <c r="F67" s="26">
        <v>1080618</v>
      </c>
      <c r="G67" s="26">
        <v>1628096</v>
      </c>
      <c r="H67" s="26">
        <v>1492339</v>
      </c>
      <c r="I67" s="26">
        <v>4201053</v>
      </c>
      <c r="J67" s="26">
        <v>2349456</v>
      </c>
      <c r="K67" s="26">
        <v>1218048</v>
      </c>
      <c r="L67" s="26">
        <v>2739429</v>
      </c>
      <c r="M67" s="26">
        <v>6306933</v>
      </c>
      <c r="N67" s="26">
        <v>1564709</v>
      </c>
      <c r="O67" s="26"/>
      <c r="P67" s="26"/>
      <c r="Q67" s="26">
        <v>1564709</v>
      </c>
      <c r="R67" s="26"/>
      <c r="S67" s="26">
        <v>1564709</v>
      </c>
      <c r="T67" s="26"/>
      <c r="U67" s="26">
        <v>1564709</v>
      </c>
      <c r="V67" s="26">
        <v>13637404</v>
      </c>
      <c r="W67" s="26">
        <v>99373807</v>
      </c>
      <c r="X67" s="26"/>
      <c r="Y67" s="25"/>
      <c r="Z67" s="27">
        <v>99373807</v>
      </c>
    </row>
    <row r="68" spans="1:26" ht="13.5" hidden="1">
      <c r="A68" s="37" t="s">
        <v>31</v>
      </c>
      <c r="B68" s="19"/>
      <c r="C68" s="19"/>
      <c r="D68" s="20">
        <v>16535000</v>
      </c>
      <c r="E68" s="21">
        <v>16535000</v>
      </c>
      <c r="F68" s="21">
        <v>423002</v>
      </c>
      <c r="G68" s="21">
        <v>526149</v>
      </c>
      <c r="H68" s="21">
        <v>760255</v>
      </c>
      <c r="I68" s="21">
        <v>1709406</v>
      </c>
      <c r="J68" s="21">
        <v>1128619</v>
      </c>
      <c r="K68" s="21">
        <v>388430</v>
      </c>
      <c r="L68" s="21">
        <v>1423040</v>
      </c>
      <c r="M68" s="21">
        <v>2940089</v>
      </c>
      <c r="N68" s="21">
        <v>671158</v>
      </c>
      <c r="O68" s="21"/>
      <c r="P68" s="21"/>
      <c r="Q68" s="21">
        <v>671158</v>
      </c>
      <c r="R68" s="21"/>
      <c r="S68" s="21">
        <v>671158</v>
      </c>
      <c r="T68" s="21"/>
      <c r="U68" s="21">
        <v>671158</v>
      </c>
      <c r="V68" s="21">
        <v>5991811</v>
      </c>
      <c r="W68" s="21">
        <v>16535000</v>
      </c>
      <c r="X68" s="21"/>
      <c r="Y68" s="20"/>
      <c r="Z68" s="23">
        <v>16535000</v>
      </c>
    </row>
    <row r="69" spans="1:26" ht="13.5" hidden="1">
      <c r="A69" s="38" t="s">
        <v>32</v>
      </c>
      <c r="B69" s="19"/>
      <c r="C69" s="19"/>
      <c r="D69" s="20">
        <v>82838807</v>
      </c>
      <c r="E69" s="21">
        <v>82838807</v>
      </c>
      <c r="F69" s="21">
        <v>657616</v>
      </c>
      <c r="G69" s="21">
        <v>1101947</v>
      </c>
      <c r="H69" s="21">
        <v>732084</v>
      </c>
      <c r="I69" s="21">
        <v>2491647</v>
      </c>
      <c r="J69" s="21">
        <v>1220837</v>
      </c>
      <c r="K69" s="21">
        <v>829618</v>
      </c>
      <c r="L69" s="21">
        <v>1316389</v>
      </c>
      <c r="M69" s="21">
        <v>3366844</v>
      </c>
      <c r="N69" s="21">
        <v>893551</v>
      </c>
      <c r="O69" s="21"/>
      <c r="P69" s="21"/>
      <c r="Q69" s="21">
        <v>893551</v>
      </c>
      <c r="R69" s="21"/>
      <c r="S69" s="21">
        <v>893551</v>
      </c>
      <c r="T69" s="21"/>
      <c r="U69" s="21">
        <v>893551</v>
      </c>
      <c r="V69" s="21">
        <v>7645593</v>
      </c>
      <c r="W69" s="21">
        <v>82838807</v>
      </c>
      <c r="X69" s="21"/>
      <c r="Y69" s="20"/>
      <c r="Z69" s="23">
        <v>82838807</v>
      </c>
    </row>
    <row r="70" spans="1:26" ht="13.5" hidden="1">
      <c r="A70" s="39" t="s">
        <v>103</v>
      </c>
      <c r="B70" s="19"/>
      <c r="C70" s="19"/>
      <c r="D70" s="20">
        <v>50583415</v>
      </c>
      <c r="E70" s="21">
        <v>50583415</v>
      </c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>
        <v>50583415</v>
      </c>
      <c r="X70" s="21"/>
      <c r="Y70" s="20"/>
      <c r="Z70" s="23">
        <v>50583415</v>
      </c>
    </row>
    <row r="71" spans="1:26" ht="13.5" hidden="1">
      <c r="A71" s="39" t="s">
        <v>104</v>
      </c>
      <c r="B71" s="19"/>
      <c r="C71" s="19"/>
      <c r="D71" s="20">
        <v>14959002</v>
      </c>
      <c r="E71" s="21">
        <v>14959002</v>
      </c>
      <c r="F71" s="21">
        <v>221426</v>
      </c>
      <c r="G71" s="21">
        <v>536446</v>
      </c>
      <c r="H71" s="21">
        <v>314096</v>
      </c>
      <c r="I71" s="21">
        <v>1071968</v>
      </c>
      <c r="J71" s="21">
        <v>517382</v>
      </c>
      <c r="K71" s="21">
        <v>381381</v>
      </c>
      <c r="L71" s="21">
        <v>574895</v>
      </c>
      <c r="M71" s="21">
        <v>1473658</v>
      </c>
      <c r="N71" s="21">
        <v>361490</v>
      </c>
      <c r="O71" s="21"/>
      <c r="P71" s="21"/>
      <c r="Q71" s="21">
        <v>361490</v>
      </c>
      <c r="R71" s="21"/>
      <c r="S71" s="21">
        <v>361490</v>
      </c>
      <c r="T71" s="21"/>
      <c r="U71" s="21">
        <v>361490</v>
      </c>
      <c r="V71" s="21">
        <v>3268606</v>
      </c>
      <c r="W71" s="21">
        <v>14959002</v>
      </c>
      <c r="X71" s="21"/>
      <c r="Y71" s="20"/>
      <c r="Z71" s="23">
        <v>14959002</v>
      </c>
    </row>
    <row r="72" spans="1:26" ht="13.5" hidden="1">
      <c r="A72" s="39" t="s">
        <v>105</v>
      </c>
      <c r="B72" s="19"/>
      <c r="C72" s="19"/>
      <c r="D72" s="20">
        <v>10014112</v>
      </c>
      <c r="E72" s="21">
        <v>10014112</v>
      </c>
      <c r="F72" s="21">
        <v>247543</v>
      </c>
      <c r="G72" s="21">
        <v>327449</v>
      </c>
      <c r="H72" s="21">
        <v>231290</v>
      </c>
      <c r="I72" s="21">
        <v>806282</v>
      </c>
      <c r="J72" s="21">
        <v>407671</v>
      </c>
      <c r="K72" s="21">
        <v>255576</v>
      </c>
      <c r="L72" s="21">
        <v>418420</v>
      </c>
      <c r="M72" s="21">
        <v>1081667</v>
      </c>
      <c r="N72" s="21">
        <v>292954</v>
      </c>
      <c r="O72" s="21"/>
      <c r="P72" s="21"/>
      <c r="Q72" s="21">
        <v>292954</v>
      </c>
      <c r="R72" s="21"/>
      <c r="S72" s="21">
        <v>292954</v>
      </c>
      <c r="T72" s="21"/>
      <c r="U72" s="21">
        <v>292954</v>
      </c>
      <c r="V72" s="21">
        <v>2473857</v>
      </c>
      <c r="W72" s="21">
        <v>10014112</v>
      </c>
      <c r="X72" s="21"/>
      <c r="Y72" s="20"/>
      <c r="Z72" s="23">
        <v>10014112</v>
      </c>
    </row>
    <row r="73" spans="1:26" ht="13.5" hidden="1">
      <c r="A73" s="39" t="s">
        <v>106</v>
      </c>
      <c r="B73" s="19"/>
      <c r="C73" s="19"/>
      <c r="D73" s="20">
        <v>7282278</v>
      </c>
      <c r="E73" s="21">
        <v>7282278</v>
      </c>
      <c r="F73" s="21">
        <v>188647</v>
      </c>
      <c r="G73" s="21">
        <v>238052</v>
      </c>
      <c r="H73" s="21">
        <v>186698</v>
      </c>
      <c r="I73" s="21">
        <v>613397</v>
      </c>
      <c r="J73" s="21">
        <v>295784</v>
      </c>
      <c r="K73" s="21">
        <v>192661</v>
      </c>
      <c r="L73" s="21">
        <v>323074</v>
      </c>
      <c r="M73" s="21">
        <v>811519</v>
      </c>
      <c r="N73" s="21">
        <v>239107</v>
      </c>
      <c r="O73" s="21"/>
      <c r="P73" s="21"/>
      <c r="Q73" s="21">
        <v>239107</v>
      </c>
      <c r="R73" s="21"/>
      <c r="S73" s="21">
        <v>239107</v>
      </c>
      <c r="T73" s="21"/>
      <c r="U73" s="21">
        <v>239107</v>
      </c>
      <c r="V73" s="21">
        <v>1903130</v>
      </c>
      <c r="W73" s="21">
        <v>7282278</v>
      </c>
      <c r="X73" s="21"/>
      <c r="Y73" s="20"/>
      <c r="Z73" s="23">
        <v>7282278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286</v>
      </c>
      <c r="B76" s="32">
        <v>193124346</v>
      </c>
      <c r="C76" s="32"/>
      <c r="D76" s="33">
        <v>99372984</v>
      </c>
      <c r="E76" s="34">
        <v>93972000</v>
      </c>
      <c r="F76" s="34">
        <v>1080618</v>
      </c>
      <c r="G76" s="34">
        <v>1628096</v>
      </c>
      <c r="H76" s="34">
        <v>1492339</v>
      </c>
      <c r="I76" s="34">
        <v>4201053</v>
      </c>
      <c r="J76" s="34">
        <v>2349456</v>
      </c>
      <c r="K76" s="34">
        <v>1218048</v>
      </c>
      <c r="L76" s="34">
        <v>2739429</v>
      </c>
      <c r="M76" s="34">
        <v>6306933</v>
      </c>
      <c r="N76" s="34">
        <v>1564709</v>
      </c>
      <c r="O76" s="34">
        <v>4444259</v>
      </c>
      <c r="P76" s="34">
        <v>1134578</v>
      </c>
      <c r="Q76" s="34">
        <v>7143546</v>
      </c>
      <c r="R76" s="34">
        <v>1652536</v>
      </c>
      <c r="S76" s="34">
        <v>1177024</v>
      </c>
      <c r="T76" s="34"/>
      <c r="U76" s="34">
        <v>2829560</v>
      </c>
      <c r="V76" s="34">
        <v>20481092</v>
      </c>
      <c r="W76" s="34">
        <v>93972000</v>
      </c>
      <c r="X76" s="34"/>
      <c r="Y76" s="33"/>
      <c r="Z76" s="35">
        <v>93972000</v>
      </c>
    </row>
    <row r="77" spans="1:26" ht="13.5" hidden="1">
      <c r="A77" s="37" t="s">
        <v>31</v>
      </c>
      <c r="B77" s="19"/>
      <c r="C77" s="19"/>
      <c r="D77" s="20">
        <v>16534992</v>
      </c>
      <c r="E77" s="21">
        <v>11124000</v>
      </c>
      <c r="F77" s="21">
        <v>423002</v>
      </c>
      <c r="G77" s="21">
        <v>526149</v>
      </c>
      <c r="H77" s="21">
        <v>760255</v>
      </c>
      <c r="I77" s="21">
        <v>1709406</v>
      </c>
      <c r="J77" s="21">
        <v>1128619</v>
      </c>
      <c r="K77" s="21">
        <v>388430</v>
      </c>
      <c r="L77" s="21">
        <v>1423040</v>
      </c>
      <c r="M77" s="21">
        <v>2940089</v>
      </c>
      <c r="N77" s="21">
        <v>671158</v>
      </c>
      <c r="O77" s="21">
        <v>3300499</v>
      </c>
      <c r="P77" s="21">
        <v>494570</v>
      </c>
      <c r="Q77" s="21">
        <v>4466227</v>
      </c>
      <c r="R77" s="21">
        <v>570830</v>
      </c>
      <c r="S77" s="21">
        <v>424634</v>
      </c>
      <c r="T77" s="21"/>
      <c r="U77" s="21">
        <v>995464</v>
      </c>
      <c r="V77" s="21">
        <v>10111186</v>
      </c>
      <c r="W77" s="21">
        <v>11124000</v>
      </c>
      <c r="X77" s="21"/>
      <c r="Y77" s="20"/>
      <c r="Z77" s="23">
        <v>11124000</v>
      </c>
    </row>
    <row r="78" spans="1:26" ht="13.5" hidden="1">
      <c r="A78" s="38" t="s">
        <v>32</v>
      </c>
      <c r="B78" s="19">
        <v>182709407</v>
      </c>
      <c r="C78" s="19"/>
      <c r="D78" s="20">
        <v>82837992</v>
      </c>
      <c r="E78" s="21">
        <v>82848000</v>
      </c>
      <c r="F78" s="21">
        <v>657616</v>
      </c>
      <c r="G78" s="21">
        <v>1101947</v>
      </c>
      <c r="H78" s="21">
        <v>732084</v>
      </c>
      <c r="I78" s="21">
        <v>2491647</v>
      </c>
      <c r="J78" s="21">
        <v>1220837</v>
      </c>
      <c r="K78" s="21">
        <v>829618</v>
      </c>
      <c r="L78" s="21">
        <v>1316389</v>
      </c>
      <c r="M78" s="21">
        <v>3366844</v>
      </c>
      <c r="N78" s="21">
        <v>893551</v>
      </c>
      <c r="O78" s="21">
        <v>1143760</v>
      </c>
      <c r="P78" s="21">
        <v>640008</v>
      </c>
      <c r="Q78" s="21">
        <v>2677319</v>
      </c>
      <c r="R78" s="21">
        <v>1081706</v>
      </c>
      <c r="S78" s="21">
        <v>752390</v>
      </c>
      <c r="T78" s="21"/>
      <c r="U78" s="21">
        <v>1834096</v>
      </c>
      <c r="V78" s="21">
        <v>10369906</v>
      </c>
      <c r="W78" s="21">
        <v>82848000</v>
      </c>
      <c r="X78" s="21"/>
      <c r="Y78" s="20"/>
      <c r="Z78" s="23">
        <v>82848000</v>
      </c>
    </row>
    <row r="79" spans="1:26" ht="13.5" hidden="1">
      <c r="A79" s="39" t="s">
        <v>103</v>
      </c>
      <c r="B79" s="19">
        <v>182709407</v>
      </c>
      <c r="C79" s="19"/>
      <c r="D79" s="20">
        <v>50583000</v>
      </c>
      <c r="E79" s="21">
        <v>50580000</v>
      </c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>
        <v>50580000</v>
      </c>
      <c r="X79" s="21"/>
      <c r="Y79" s="20"/>
      <c r="Z79" s="23">
        <v>50580000</v>
      </c>
    </row>
    <row r="80" spans="1:26" ht="13.5" hidden="1">
      <c r="A80" s="39" t="s">
        <v>104</v>
      </c>
      <c r="B80" s="19"/>
      <c r="C80" s="19"/>
      <c r="D80" s="20">
        <v>14958996</v>
      </c>
      <c r="E80" s="21">
        <v>14964000</v>
      </c>
      <c r="F80" s="21">
        <v>221426</v>
      </c>
      <c r="G80" s="21">
        <v>536446</v>
      </c>
      <c r="H80" s="21">
        <v>314096</v>
      </c>
      <c r="I80" s="21">
        <v>1071968</v>
      </c>
      <c r="J80" s="21">
        <v>517382</v>
      </c>
      <c r="K80" s="21">
        <v>381381</v>
      </c>
      <c r="L80" s="21">
        <v>574895</v>
      </c>
      <c r="M80" s="21">
        <v>1473658</v>
      </c>
      <c r="N80" s="21">
        <v>361490</v>
      </c>
      <c r="O80" s="21">
        <v>550032</v>
      </c>
      <c r="P80" s="21">
        <v>283410</v>
      </c>
      <c r="Q80" s="21">
        <v>1194932</v>
      </c>
      <c r="R80" s="21">
        <v>474903</v>
      </c>
      <c r="S80" s="21">
        <v>352161</v>
      </c>
      <c r="T80" s="21"/>
      <c r="U80" s="21">
        <v>827064</v>
      </c>
      <c r="V80" s="21">
        <v>4567622</v>
      </c>
      <c r="W80" s="21">
        <v>14964000</v>
      </c>
      <c r="X80" s="21"/>
      <c r="Y80" s="20"/>
      <c r="Z80" s="23">
        <v>14964000</v>
      </c>
    </row>
    <row r="81" spans="1:26" ht="13.5" hidden="1">
      <c r="A81" s="39" t="s">
        <v>105</v>
      </c>
      <c r="B81" s="19"/>
      <c r="C81" s="19"/>
      <c r="D81" s="20">
        <v>10014000</v>
      </c>
      <c r="E81" s="21">
        <v>10020000</v>
      </c>
      <c r="F81" s="21">
        <v>247543</v>
      </c>
      <c r="G81" s="21">
        <v>327449</v>
      </c>
      <c r="H81" s="21">
        <v>231290</v>
      </c>
      <c r="I81" s="21">
        <v>806282</v>
      </c>
      <c r="J81" s="21">
        <v>407671</v>
      </c>
      <c r="K81" s="21">
        <v>255576</v>
      </c>
      <c r="L81" s="21">
        <v>418420</v>
      </c>
      <c r="M81" s="21">
        <v>1081667</v>
      </c>
      <c r="N81" s="21">
        <v>292954</v>
      </c>
      <c r="O81" s="21">
        <v>336178</v>
      </c>
      <c r="P81" s="21">
        <v>205650</v>
      </c>
      <c r="Q81" s="21">
        <v>834782</v>
      </c>
      <c r="R81" s="21">
        <v>368405</v>
      </c>
      <c r="S81" s="21">
        <v>233778</v>
      </c>
      <c r="T81" s="21"/>
      <c r="U81" s="21">
        <v>602183</v>
      </c>
      <c r="V81" s="21">
        <v>3324914</v>
      </c>
      <c r="W81" s="21">
        <v>10020000</v>
      </c>
      <c r="X81" s="21"/>
      <c r="Y81" s="20"/>
      <c r="Z81" s="23">
        <v>10020000</v>
      </c>
    </row>
    <row r="82" spans="1:26" ht="13.5" hidden="1">
      <c r="A82" s="39" t="s">
        <v>106</v>
      </c>
      <c r="B82" s="19"/>
      <c r="C82" s="19"/>
      <c r="D82" s="20">
        <v>7281996</v>
      </c>
      <c r="E82" s="21">
        <v>7284000</v>
      </c>
      <c r="F82" s="21">
        <v>188647</v>
      </c>
      <c r="G82" s="21">
        <v>238052</v>
      </c>
      <c r="H82" s="21">
        <v>186698</v>
      </c>
      <c r="I82" s="21">
        <v>613397</v>
      </c>
      <c r="J82" s="21">
        <v>295784</v>
      </c>
      <c r="K82" s="21">
        <v>192661</v>
      </c>
      <c r="L82" s="21">
        <v>323074</v>
      </c>
      <c r="M82" s="21">
        <v>811519</v>
      </c>
      <c r="N82" s="21">
        <v>239107</v>
      </c>
      <c r="O82" s="21">
        <v>257550</v>
      </c>
      <c r="P82" s="21">
        <v>150948</v>
      </c>
      <c r="Q82" s="21">
        <v>647605</v>
      </c>
      <c r="R82" s="21">
        <v>238398</v>
      </c>
      <c r="S82" s="21">
        <v>166451</v>
      </c>
      <c r="T82" s="21"/>
      <c r="U82" s="21">
        <v>404849</v>
      </c>
      <c r="V82" s="21">
        <v>2477370</v>
      </c>
      <c r="W82" s="21">
        <v>7284000</v>
      </c>
      <c r="X82" s="21"/>
      <c r="Y82" s="20"/>
      <c r="Z82" s="23">
        <v>7284000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10414939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45775486</v>
      </c>
      <c r="F5" s="100">
        <f t="shared" si="0"/>
        <v>45775486</v>
      </c>
      <c r="G5" s="100">
        <f t="shared" si="0"/>
        <v>60025470</v>
      </c>
      <c r="H5" s="100">
        <f t="shared" si="0"/>
        <v>22475490</v>
      </c>
      <c r="I5" s="100">
        <f t="shared" si="0"/>
        <v>15115446</v>
      </c>
      <c r="J5" s="100">
        <f t="shared" si="0"/>
        <v>97616406</v>
      </c>
      <c r="K5" s="100">
        <f t="shared" si="0"/>
        <v>18686552</v>
      </c>
      <c r="L5" s="100">
        <f t="shared" si="0"/>
        <v>12783655</v>
      </c>
      <c r="M5" s="100">
        <f t="shared" si="0"/>
        <v>39175019</v>
      </c>
      <c r="N5" s="100">
        <f t="shared" si="0"/>
        <v>70645226</v>
      </c>
      <c r="O5" s="100">
        <f t="shared" si="0"/>
        <v>11146296</v>
      </c>
      <c r="P5" s="100">
        <f t="shared" si="0"/>
        <v>0</v>
      </c>
      <c r="Q5" s="100">
        <f t="shared" si="0"/>
        <v>0</v>
      </c>
      <c r="R5" s="100">
        <f t="shared" si="0"/>
        <v>11146296</v>
      </c>
      <c r="S5" s="100">
        <f t="shared" si="0"/>
        <v>0</v>
      </c>
      <c r="T5" s="100">
        <f t="shared" si="0"/>
        <v>11146296</v>
      </c>
      <c r="U5" s="100">
        <f t="shared" si="0"/>
        <v>0</v>
      </c>
      <c r="V5" s="100">
        <f t="shared" si="0"/>
        <v>11146296</v>
      </c>
      <c r="W5" s="100">
        <f t="shared" si="0"/>
        <v>190554224</v>
      </c>
      <c r="X5" s="100">
        <f t="shared" si="0"/>
        <v>45775486</v>
      </c>
      <c r="Y5" s="100">
        <f t="shared" si="0"/>
        <v>144778738</v>
      </c>
      <c r="Z5" s="137">
        <f>+IF(X5&lt;&gt;0,+(Y5/X5)*100,0)</f>
        <v>316.2800674579402</v>
      </c>
      <c r="AA5" s="153">
        <f>SUM(AA6:AA8)</f>
        <v>45775486</v>
      </c>
    </row>
    <row r="6" spans="1:27" ht="13.5">
      <c r="A6" s="138" t="s">
        <v>75</v>
      </c>
      <c r="B6" s="136"/>
      <c r="C6" s="155"/>
      <c r="D6" s="155"/>
      <c r="E6" s="156">
        <v>7551432</v>
      </c>
      <c r="F6" s="60">
        <v>7551432</v>
      </c>
      <c r="G6" s="60">
        <v>59530562</v>
      </c>
      <c r="H6" s="60">
        <v>21922510</v>
      </c>
      <c r="I6" s="60">
        <v>14340160</v>
      </c>
      <c r="J6" s="60">
        <v>95793232</v>
      </c>
      <c r="K6" s="60">
        <v>17513860</v>
      </c>
      <c r="L6" s="60">
        <v>12395225</v>
      </c>
      <c r="M6" s="60">
        <v>27445000</v>
      </c>
      <c r="N6" s="60">
        <v>57354085</v>
      </c>
      <c r="O6" s="60"/>
      <c r="P6" s="60"/>
      <c r="Q6" s="60"/>
      <c r="R6" s="60"/>
      <c r="S6" s="60"/>
      <c r="T6" s="60"/>
      <c r="U6" s="60"/>
      <c r="V6" s="60"/>
      <c r="W6" s="60">
        <v>153147317</v>
      </c>
      <c r="X6" s="60">
        <v>7551432</v>
      </c>
      <c r="Y6" s="60">
        <v>145595885</v>
      </c>
      <c r="Z6" s="140">
        <v>1928.06</v>
      </c>
      <c r="AA6" s="155">
        <v>7551432</v>
      </c>
    </row>
    <row r="7" spans="1:27" ht="13.5">
      <c r="A7" s="138" t="s">
        <v>76</v>
      </c>
      <c r="B7" s="136"/>
      <c r="C7" s="157"/>
      <c r="D7" s="157"/>
      <c r="E7" s="158">
        <v>37143607</v>
      </c>
      <c r="F7" s="159">
        <v>37143607</v>
      </c>
      <c r="G7" s="159">
        <v>494908</v>
      </c>
      <c r="H7" s="159">
        <v>552980</v>
      </c>
      <c r="I7" s="159">
        <v>775286</v>
      </c>
      <c r="J7" s="159">
        <v>1823174</v>
      </c>
      <c r="K7" s="159">
        <v>1172692</v>
      </c>
      <c r="L7" s="159">
        <v>388430</v>
      </c>
      <c r="M7" s="159">
        <v>11730019</v>
      </c>
      <c r="N7" s="159">
        <v>13291141</v>
      </c>
      <c r="O7" s="159">
        <v>11146296</v>
      </c>
      <c r="P7" s="159"/>
      <c r="Q7" s="159"/>
      <c r="R7" s="159">
        <v>11146296</v>
      </c>
      <c r="S7" s="159"/>
      <c r="T7" s="159">
        <v>11146296</v>
      </c>
      <c r="U7" s="159"/>
      <c r="V7" s="159">
        <v>11146296</v>
      </c>
      <c r="W7" s="159">
        <v>37406907</v>
      </c>
      <c r="X7" s="159">
        <v>37143607</v>
      </c>
      <c r="Y7" s="159">
        <v>263300</v>
      </c>
      <c r="Z7" s="141">
        <v>0.71</v>
      </c>
      <c r="AA7" s="157">
        <v>37143607</v>
      </c>
    </row>
    <row r="8" spans="1:27" ht="13.5">
      <c r="A8" s="138" t="s">
        <v>77</v>
      </c>
      <c r="B8" s="136"/>
      <c r="C8" s="155"/>
      <c r="D8" s="155"/>
      <c r="E8" s="156">
        <v>1080447</v>
      </c>
      <c r="F8" s="60">
        <v>1080447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1080447</v>
      </c>
      <c r="Y8" s="60">
        <v>-1080447</v>
      </c>
      <c r="Z8" s="140">
        <v>-100</v>
      </c>
      <c r="AA8" s="155">
        <v>1080447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7540904</v>
      </c>
      <c r="F9" s="100">
        <f t="shared" si="1"/>
        <v>7540904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300000</v>
      </c>
      <c r="M9" s="100">
        <f t="shared" si="1"/>
        <v>0</v>
      </c>
      <c r="N9" s="100">
        <f t="shared" si="1"/>
        <v>300000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300000</v>
      </c>
      <c r="X9" s="100">
        <f t="shared" si="1"/>
        <v>7540904</v>
      </c>
      <c r="Y9" s="100">
        <f t="shared" si="1"/>
        <v>-7240904</v>
      </c>
      <c r="Z9" s="137">
        <f>+IF(X9&lt;&gt;0,+(Y9/X9)*100,0)</f>
        <v>-96.02169713339408</v>
      </c>
      <c r="AA9" s="153">
        <f>SUM(AA10:AA14)</f>
        <v>7540904</v>
      </c>
    </row>
    <row r="10" spans="1:27" ht="13.5">
      <c r="A10" s="138" t="s">
        <v>79</v>
      </c>
      <c r="B10" s="136"/>
      <c r="C10" s="155"/>
      <c r="D10" s="155"/>
      <c r="E10" s="156">
        <v>6229609</v>
      </c>
      <c r="F10" s="60">
        <v>6229609</v>
      </c>
      <c r="G10" s="60"/>
      <c r="H10" s="60"/>
      <c r="I10" s="60"/>
      <c r="J10" s="60"/>
      <c r="K10" s="60"/>
      <c r="L10" s="60">
        <v>300000</v>
      </c>
      <c r="M10" s="60"/>
      <c r="N10" s="60">
        <v>300000</v>
      </c>
      <c r="O10" s="60"/>
      <c r="P10" s="60"/>
      <c r="Q10" s="60"/>
      <c r="R10" s="60"/>
      <c r="S10" s="60"/>
      <c r="T10" s="60"/>
      <c r="U10" s="60"/>
      <c r="V10" s="60"/>
      <c r="W10" s="60">
        <v>300000</v>
      </c>
      <c r="X10" s="60">
        <v>6229609</v>
      </c>
      <c r="Y10" s="60">
        <v>-5929609</v>
      </c>
      <c r="Z10" s="140">
        <v>-95.18</v>
      </c>
      <c r="AA10" s="155">
        <v>6229609</v>
      </c>
    </row>
    <row r="11" spans="1:27" ht="13.5">
      <c r="A11" s="138" t="s">
        <v>80</v>
      </c>
      <c r="B11" s="136"/>
      <c r="C11" s="155"/>
      <c r="D11" s="155"/>
      <c r="E11" s="156">
        <v>86904</v>
      </c>
      <c r="F11" s="60">
        <v>86904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86904</v>
      </c>
      <c r="Y11" s="60">
        <v>-86904</v>
      </c>
      <c r="Z11" s="140">
        <v>-100</v>
      </c>
      <c r="AA11" s="155">
        <v>86904</v>
      </c>
    </row>
    <row r="12" spans="1:27" ht="13.5">
      <c r="A12" s="138" t="s">
        <v>81</v>
      </c>
      <c r="B12" s="136"/>
      <c r="C12" s="155"/>
      <c r="D12" s="155"/>
      <c r="E12" s="156">
        <v>1150628</v>
      </c>
      <c r="F12" s="60">
        <v>1150628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1150628</v>
      </c>
      <c r="Y12" s="60">
        <v>-1150628</v>
      </c>
      <c r="Z12" s="140">
        <v>-100</v>
      </c>
      <c r="AA12" s="155">
        <v>1150628</v>
      </c>
    </row>
    <row r="13" spans="1:27" ht="13.5">
      <c r="A13" s="138" t="s">
        <v>82</v>
      </c>
      <c r="B13" s="136"/>
      <c r="C13" s="155"/>
      <c r="D13" s="155"/>
      <c r="E13" s="156">
        <v>73763</v>
      </c>
      <c r="F13" s="60">
        <v>73763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73763</v>
      </c>
      <c r="Y13" s="60">
        <v>-73763</v>
      </c>
      <c r="Z13" s="140">
        <v>-100</v>
      </c>
      <c r="AA13" s="155">
        <v>73763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41249</v>
      </c>
      <c r="F15" s="100">
        <f t="shared" si="2"/>
        <v>41249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9693000</v>
      </c>
      <c r="L15" s="100">
        <f t="shared" si="2"/>
        <v>0</v>
      </c>
      <c r="M15" s="100">
        <f t="shared" si="2"/>
        <v>0</v>
      </c>
      <c r="N15" s="100">
        <f t="shared" si="2"/>
        <v>9693000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9693000</v>
      </c>
      <c r="X15" s="100">
        <f t="shared" si="2"/>
        <v>41249</v>
      </c>
      <c r="Y15" s="100">
        <f t="shared" si="2"/>
        <v>9651751</v>
      </c>
      <c r="Z15" s="137">
        <f>+IF(X15&lt;&gt;0,+(Y15/X15)*100,0)</f>
        <v>23398.751484884484</v>
      </c>
      <c r="AA15" s="153">
        <f>SUM(AA16:AA18)</f>
        <v>41249</v>
      </c>
    </row>
    <row r="16" spans="1:27" ht="13.5">
      <c r="A16" s="138" t="s">
        <v>85</v>
      </c>
      <c r="B16" s="136"/>
      <c r="C16" s="155"/>
      <c r="D16" s="155"/>
      <c r="E16" s="156">
        <v>19490</v>
      </c>
      <c r="F16" s="60">
        <v>19490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19490</v>
      </c>
      <c r="Y16" s="60">
        <v>-19490</v>
      </c>
      <c r="Z16" s="140">
        <v>-100</v>
      </c>
      <c r="AA16" s="155">
        <v>19490</v>
      </c>
    </row>
    <row r="17" spans="1:27" ht="13.5">
      <c r="A17" s="138" t="s">
        <v>86</v>
      </c>
      <c r="B17" s="136"/>
      <c r="C17" s="155"/>
      <c r="D17" s="155"/>
      <c r="E17" s="156">
        <v>21759</v>
      </c>
      <c r="F17" s="60">
        <v>21759</v>
      </c>
      <c r="G17" s="60"/>
      <c r="H17" s="60"/>
      <c r="I17" s="60"/>
      <c r="J17" s="60"/>
      <c r="K17" s="60">
        <v>9693000</v>
      </c>
      <c r="L17" s="60"/>
      <c r="M17" s="60"/>
      <c r="N17" s="60">
        <v>9693000</v>
      </c>
      <c r="O17" s="60"/>
      <c r="P17" s="60"/>
      <c r="Q17" s="60"/>
      <c r="R17" s="60"/>
      <c r="S17" s="60"/>
      <c r="T17" s="60"/>
      <c r="U17" s="60"/>
      <c r="V17" s="60"/>
      <c r="W17" s="60">
        <v>9693000</v>
      </c>
      <c r="X17" s="60">
        <v>21759</v>
      </c>
      <c r="Y17" s="60">
        <v>9671241</v>
      </c>
      <c r="Z17" s="140">
        <v>44447.08</v>
      </c>
      <c r="AA17" s="155">
        <v>21759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154748388</v>
      </c>
      <c r="F19" s="100">
        <f t="shared" si="3"/>
        <v>154748388</v>
      </c>
      <c r="G19" s="100">
        <f t="shared" si="3"/>
        <v>657616</v>
      </c>
      <c r="H19" s="100">
        <f t="shared" si="3"/>
        <v>1101947</v>
      </c>
      <c r="I19" s="100">
        <f t="shared" si="3"/>
        <v>732084</v>
      </c>
      <c r="J19" s="100">
        <f t="shared" si="3"/>
        <v>2491647</v>
      </c>
      <c r="K19" s="100">
        <f t="shared" si="3"/>
        <v>3961989</v>
      </c>
      <c r="L19" s="100">
        <f t="shared" si="3"/>
        <v>5608146</v>
      </c>
      <c r="M19" s="100">
        <f t="shared" si="3"/>
        <v>4993159</v>
      </c>
      <c r="N19" s="100">
        <f t="shared" si="3"/>
        <v>14563294</v>
      </c>
      <c r="O19" s="100">
        <f t="shared" si="3"/>
        <v>1107871</v>
      </c>
      <c r="P19" s="100">
        <f t="shared" si="3"/>
        <v>0</v>
      </c>
      <c r="Q19" s="100">
        <f t="shared" si="3"/>
        <v>0</v>
      </c>
      <c r="R19" s="100">
        <f t="shared" si="3"/>
        <v>1107871</v>
      </c>
      <c r="S19" s="100">
        <f t="shared" si="3"/>
        <v>0</v>
      </c>
      <c r="T19" s="100">
        <f t="shared" si="3"/>
        <v>1107871</v>
      </c>
      <c r="U19" s="100">
        <f t="shared" si="3"/>
        <v>0</v>
      </c>
      <c r="V19" s="100">
        <f t="shared" si="3"/>
        <v>1107871</v>
      </c>
      <c r="W19" s="100">
        <f t="shared" si="3"/>
        <v>19270683</v>
      </c>
      <c r="X19" s="100">
        <f t="shared" si="3"/>
        <v>154748388</v>
      </c>
      <c r="Y19" s="100">
        <f t="shared" si="3"/>
        <v>-135477705</v>
      </c>
      <c r="Z19" s="137">
        <f>+IF(X19&lt;&gt;0,+(Y19/X19)*100,0)</f>
        <v>-87.54708643556273</v>
      </c>
      <c r="AA19" s="153">
        <f>SUM(AA20:AA23)</f>
        <v>154748388</v>
      </c>
    </row>
    <row r="20" spans="1:27" ht="13.5">
      <c r="A20" s="138" t="s">
        <v>89</v>
      </c>
      <c r="B20" s="136"/>
      <c r="C20" s="155"/>
      <c r="D20" s="155"/>
      <c r="E20" s="156">
        <v>51518939</v>
      </c>
      <c r="F20" s="60">
        <v>51518939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51518939</v>
      </c>
      <c r="Y20" s="60">
        <v>-51518939</v>
      </c>
      <c r="Z20" s="140">
        <v>-100</v>
      </c>
      <c r="AA20" s="155">
        <v>51518939</v>
      </c>
    </row>
    <row r="21" spans="1:27" ht="13.5">
      <c r="A21" s="138" t="s">
        <v>90</v>
      </c>
      <c r="B21" s="136"/>
      <c r="C21" s="155"/>
      <c r="D21" s="155"/>
      <c r="E21" s="156">
        <v>60004450</v>
      </c>
      <c r="F21" s="60">
        <v>60004450</v>
      </c>
      <c r="G21" s="60">
        <v>221426</v>
      </c>
      <c r="H21" s="60">
        <v>536446</v>
      </c>
      <c r="I21" s="60">
        <v>314096</v>
      </c>
      <c r="J21" s="60">
        <v>1071968</v>
      </c>
      <c r="K21" s="60">
        <v>3258534</v>
      </c>
      <c r="L21" s="60">
        <v>5159909</v>
      </c>
      <c r="M21" s="60">
        <v>4251665</v>
      </c>
      <c r="N21" s="60">
        <v>12670108</v>
      </c>
      <c r="O21" s="60">
        <v>575810</v>
      </c>
      <c r="P21" s="60"/>
      <c r="Q21" s="60"/>
      <c r="R21" s="60">
        <v>575810</v>
      </c>
      <c r="S21" s="60"/>
      <c r="T21" s="60">
        <v>575810</v>
      </c>
      <c r="U21" s="60"/>
      <c r="V21" s="60">
        <v>575810</v>
      </c>
      <c r="W21" s="60">
        <v>14893696</v>
      </c>
      <c r="X21" s="60">
        <v>60004450</v>
      </c>
      <c r="Y21" s="60">
        <v>-45110754</v>
      </c>
      <c r="Z21" s="140">
        <v>-75.18</v>
      </c>
      <c r="AA21" s="155">
        <v>60004450</v>
      </c>
    </row>
    <row r="22" spans="1:27" ht="13.5">
      <c r="A22" s="138" t="s">
        <v>91</v>
      </c>
      <c r="B22" s="136"/>
      <c r="C22" s="157"/>
      <c r="D22" s="157"/>
      <c r="E22" s="158">
        <v>25661061</v>
      </c>
      <c r="F22" s="159">
        <v>25661061</v>
      </c>
      <c r="G22" s="159">
        <v>247543</v>
      </c>
      <c r="H22" s="159">
        <v>327449</v>
      </c>
      <c r="I22" s="159">
        <v>231290</v>
      </c>
      <c r="J22" s="159">
        <v>806282</v>
      </c>
      <c r="K22" s="159">
        <v>407671</v>
      </c>
      <c r="L22" s="159">
        <v>255576</v>
      </c>
      <c r="M22" s="159">
        <v>418420</v>
      </c>
      <c r="N22" s="159">
        <v>1081667</v>
      </c>
      <c r="O22" s="159">
        <v>292954</v>
      </c>
      <c r="P22" s="159"/>
      <c r="Q22" s="159"/>
      <c r="R22" s="159">
        <v>292954</v>
      </c>
      <c r="S22" s="159"/>
      <c r="T22" s="159">
        <v>292954</v>
      </c>
      <c r="U22" s="159"/>
      <c r="V22" s="159">
        <v>292954</v>
      </c>
      <c r="W22" s="159">
        <v>2473857</v>
      </c>
      <c r="X22" s="159">
        <v>25661061</v>
      </c>
      <c r="Y22" s="159">
        <v>-23187204</v>
      </c>
      <c r="Z22" s="141">
        <v>-90.36</v>
      </c>
      <c r="AA22" s="157">
        <v>25661061</v>
      </c>
    </row>
    <row r="23" spans="1:27" ht="13.5">
      <c r="A23" s="138" t="s">
        <v>92</v>
      </c>
      <c r="B23" s="136"/>
      <c r="C23" s="155"/>
      <c r="D23" s="155"/>
      <c r="E23" s="156">
        <v>17563938</v>
      </c>
      <c r="F23" s="60">
        <v>17563938</v>
      </c>
      <c r="G23" s="60">
        <v>188647</v>
      </c>
      <c r="H23" s="60">
        <v>238052</v>
      </c>
      <c r="I23" s="60">
        <v>186698</v>
      </c>
      <c r="J23" s="60">
        <v>613397</v>
      </c>
      <c r="K23" s="60">
        <v>295784</v>
      </c>
      <c r="L23" s="60">
        <v>192661</v>
      </c>
      <c r="M23" s="60">
        <v>323074</v>
      </c>
      <c r="N23" s="60">
        <v>811519</v>
      </c>
      <c r="O23" s="60">
        <v>239107</v>
      </c>
      <c r="P23" s="60"/>
      <c r="Q23" s="60"/>
      <c r="R23" s="60">
        <v>239107</v>
      </c>
      <c r="S23" s="60"/>
      <c r="T23" s="60">
        <v>239107</v>
      </c>
      <c r="U23" s="60"/>
      <c r="V23" s="60">
        <v>239107</v>
      </c>
      <c r="W23" s="60">
        <v>1903130</v>
      </c>
      <c r="X23" s="60">
        <v>17563938</v>
      </c>
      <c r="Y23" s="60">
        <v>-15660808</v>
      </c>
      <c r="Z23" s="140">
        <v>-89.16</v>
      </c>
      <c r="AA23" s="155">
        <v>17563938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208106027</v>
      </c>
      <c r="F25" s="73">
        <f t="shared" si="4"/>
        <v>208106027</v>
      </c>
      <c r="G25" s="73">
        <f t="shared" si="4"/>
        <v>60683086</v>
      </c>
      <c r="H25" s="73">
        <f t="shared" si="4"/>
        <v>23577437</v>
      </c>
      <c r="I25" s="73">
        <f t="shared" si="4"/>
        <v>15847530</v>
      </c>
      <c r="J25" s="73">
        <f t="shared" si="4"/>
        <v>100108053</v>
      </c>
      <c r="K25" s="73">
        <f t="shared" si="4"/>
        <v>32341541</v>
      </c>
      <c r="L25" s="73">
        <f t="shared" si="4"/>
        <v>18691801</v>
      </c>
      <c r="M25" s="73">
        <f t="shared" si="4"/>
        <v>44168178</v>
      </c>
      <c r="N25" s="73">
        <f t="shared" si="4"/>
        <v>95201520</v>
      </c>
      <c r="O25" s="73">
        <f t="shared" si="4"/>
        <v>12254167</v>
      </c>
      <c r="P25" s="73">
        <f t="shared" si="4"/>
        <v>0</v>
      </c>
      <c r="Q25" s="73">
        <f t="shared" si="4"/>
        <v>0</v>
      </c>
      <c r="R25" s="73">
        <f t="shared" si="4"/>
        <v>12254167</v>
      </c>
      <c r="S25" s="73">
        <f t="shared" si="4"/>
        <v>0</v>
      </c>
      <c r="T25" s="73">
        <f t="shared" si="4"/>
        <v>12254167</v>
      </c>
      <c r="U25" s="73">
        <f t="shared" si="4"/>
        <v>0</v>
      </c>
      <c r="V25" s="73">
        <f t="shared" si="4"/>
        <v>12254167</v>
      </c>
      <c r="W25" s="73">
        <f t="shared" si="4"/>
        <v>219817907</v>
      </c>
      <c r="X25" s="73">
        <f t="shared" si="4"/>
        <v>208106027</v>
      </c>
      <c r="Y25" s="73">
        <f t="shared" si="4"/>
        <v>11711880</v>
      </c>
      <c r="Z25" s="170">
        <f>+IF(X25&lt;&gt;0,+(Y25/X25)*100,0)</f>
        <v>5.627842772665108</v>
      </c>
      <c r="AA25" s="168">
        <f>+AA5+AA9+AA15+AA19+AA24</f>
        <v>208106027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104583000</v>
      </c>
      <c r="F28" s="100">
        <f t="shared" si="5"/>
        <v>104583000</v>
      </c>
      <c r="G28" s="100">
        <f t="shared" si="5"/>
        <v>14401363</v>
      </c>
      <c r="H28" s="100">
        <f t="shared" si="5"/>
        <v>13550149</v>
      </c>
      <c r="I28" s="100">
        <f t="shared" si="5"/>
        <v>14127696</v>
      </c>
      <c r="J28" s="100">
        <f t="shared" si="5"/>
        <v>42079208</v>
      </c>
      <c r="K28" s="100">
        <f t="shared" si="5"/>
        <v>15006603</v>
      </c>
      <c r="L28" s="100">
        <f t="shared" si="5"/>
        <v>15376454</v>
      </c>
      <c r="M28" s="100">
        <f t="shared" si="5"/>
        <v>9588020</v>
      </c>
      <c r="N28" s="100">
        <f t="shared" si="5"/>
        <v>39971077</v>
      </c>
      <c r="O28" s="100">
        <f t="shared" si="5"/>
        <v>11681541</v>
      </c>
      <c r="P28" s="100">
        <f t="shared" si="5"/>
        <v>0</v>
      </c>
      <c r="Q28" s="100">
        <f t="shared" si="5"/>
        <v>0</v>
      </c>
      <c r="R28" s="100">
        <f t="shared" si="5"/>
        <v>11681541</v>
      </c>
      <c r="S28" s="100">
        <f t="shared" si="5"/>
        <v>0</v>
      </c>
      <c r="T28" s="100">
        <f t="shared" si="5"/>
        <v>11681541</v>
      </c>
      <c r="U28" s="100">
        <f t="shared" si="5"/>
        <v>0</v>
      </c>
      <c r="V28" s="100">
        <f t="shared" si="5"/>
        <v>11681541</v>
      </c>
      <c r="W28" s="100">
        <f t="shared" si="5"/>
        <v>105413367</v>
      </c>
      <c r="X28" s="100">
        <f t="shared" si="5"/>
        <v>104583000</v>
      </c>
      <c r="Y28" s="100">
        <f t="shared" si="5"/>
        <v>830367</v>
      </c>
      <c r="Z28" s="137">
        <f>+IF(X28&lt;&gt;0,+(Y28/X28)*100,0)</f>
        <v>0.7939789449528125</v>
      </c>
      <c r="AA28" s="153">
        <f>SUM(AA29:AA31)</f>
        <v>104583000</v>
      </c>
    </row>
    <row r="29" spans="1:27" ht="13.5">
      <c r="A29" s="138" t="s">
        <v>75</v>
      </c>
      <c r="B29" s="136"/>
      <c r="C29" s="155"/>
      <c r="D29" s="155"/>
      <c r="E29" s="156">
        <v>62205000</v>
      </c>
      <c r="F29" s="60">
        <v>62205000</v>
      </c>
      <c r="G29" s="60">
        <v>11862047</v>
      </c>
      <c r="H29" s="60">
        <v>11316436</v>
      </c>
      <c r="I29" s="60">
        <v>11700650</v>
      </c>
      <c r="J29" s="60">
        <v>34879133</v>
      </c>
      <c r="K29" s="60">
        <v>14878894</v>
      </c>
      <c r="L29" s="60">
        <v>15183541</v>
      </c>
      <c r="M29" s="60">
        <v>9367683</v>
      </c>
      <c r="N29" s="60">
        <v>39430118</v>
      </c>
      <c r="O29" s="60">
        <v>11681541</v>
      </c>
      <c r="P29" s="60"/>
      <c r="Q29" s="60"/>
      <c r="R29" s="60">
        <v>11681541</v>
      </c>
      <c r="S29" s="60"/>
      <c r="T29" s="60">
        <v>11681541</v>
      </c>
      <c r="U29" s="60"/>
      <c r="V29" s="60">
        <v>11681541</v>
      </c>
      <c r="W29" s="60">
        <v>97672333</v>
      </c>
      <c r="X29" s="60">
        <v>62205000</v>
      </c>
      <c r="Y29" s="60">
        <v>35467333</v>
      </c>
      <c r="Z29" s="140">
        <v>57.02</v>
      </c>
      <c r="AA29" s="155">
        <v>62205000</v>
      </c>
    </row>
    <row r="30" spans="1:27" ht="13.5">
      <c r="A30" s="138" t="s">
        <v>76</v>
      </c>
      <c r="B30" s="136"/>
      <c r="C30" s="157"/>
      <c r="D30" s="157"/>
      <c r="E30" s="158">
        <v>33044000</v>
      </c>
      <c r="F30" s="159">
        <v>33044000</v>
      </c>
      <c r="G30" s="159">
        <v>2539316</v>
      </c>
      <c r="H30" s="159">
        <v>2233713</v>
      </c>
      <c r="I30" s="159">
        <v>2427046</v>
      </c>
      <c r="J30" s="159">
        <v>7200075</v>
      </c>
      <c r="K30" s="159">
        <v>127709</v>
      </c>
      <c r="L30" s="159">
        <v>192913</v>
      </c>
      <c r="M30" s="159">
        <v>220337</v>
      </c>
      <c r="N30" s="159">
        <v>540959</v>
      </c>
      <c r="O30" s="159"/>
      <c r="P30" s="159"/>
      <c r="Q30" s="159"/>
      <c r="R30" s="159"/>
      <c r="S30" s="159"/>
      <c r="T30" s="159"/>
      <c r="U30" s="159"/>
      <c r="V30" s="159"/>
      <c r="W30" s="159">
        <v>7741034</v>
      </c>
      <c r="X30" s="159">
        <v>33044000</v>
      </c>
      <c r="Y30" s="159">
        <v>-25302966</v>
      </c>
      <c r="Z30" s="141">
        <v>-76.57</v>
      </c>
      <c r="AA30" s="157">
        <v>33044000</v>
      </c>
    </row>
    <row r="31" spans="1:27" ht="13.5">
      <c r="A31" s="138" t="s">
        <v>77</v>
      </c>
      <c r="B31" s="136"/>
      <c r="C31" s="155"/>
      <c r="D31" s="155"/>
      <c r="E31" s="156">
        <v>9334000</v>
      </c>
      <c r="F31" s="60">
        <v>9334000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9334000</v>
      </c>
      <c r="Y31" s="60">
        <v>-9334000</v>
      </c>
      <c r="Z31" s="140">
        <v>-100</v>
      </c>
      <c r="AA31" s="155">
        <v>9334000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20341464</v>
      </c>
      <c r="F32" s="100">
        <f t="shared" si="6"/>
        <v>20341464</v>
      </c>
      <c r="G32" s="100">
        <f t="shared" si="6"/>
        <v>0</v>
      </c>
      <c r="H32" s="100">
        <f t="shared" si="6"/>
        <v>198900</v>
      </c>
      <c r="I32" s="100">
        <f t="shared" si="6"/>
        <v>0</v>
      </c>
      <c r="J32" s="100">
        <f t="shared" si="6"/>
        <v>198900</v>
      </c>
      <c r="K32" s="100">
        <f t="shared" si="6"/>
        <v>0</v>
      </c>
      <c r="L32" s="100">
        <f t="shared" si="6"/>
        <v>63749</v>
      </c>
      <c r="M32" s="100">
        <f t="shared" si="6"/>
        <v>0</v>
      </c>
      <c r="N32" s="100">
        <f t="shared" si="6"/>
        <v>63749</v>
      </c>
      <c r="O32" s="100">
        <f t="shared" si="6"/>
        <v>89842</v>
      </c>
      <c r="P32" s="100">
        <f t="shared" si="6"/>
        <v>0</v>
      </c>
      <c r="Q32" s="100">
        <f t="shared" si="6"/>
        <v>0</v>
      </c>
      <c r="R32" s="100">
        <f t="shared" si="6"/>
        <v>89842</v>
      </c>
      <c r="S32" s="100">
        <f t="shared" si="6"/>
        <v>0</v>
      </c>
      <c r="T32" s="100">
        <f t="shared" si="6"/>
        <v>89842</v>
      </c>
      <c r="U32" s="100">
        <f t="shared" si="6"/>
        <v>0</v>
      </c>
      <c r="V32" s="100">
        <f t="shared" si="6"/>
        <v>89842</v>
      </c>
      <c r="W32" s="100">
        <f t="shared" si="6"/>
        <v>442333</v>
      </c>
      <c r="X32" s="100">
        <f t="shared" si="6"/>
        <v>20341464</v>
      </c>
      <c r="Y32" s="100">
        <f t="shared" si="6"/>
        <v>-19899131</v>
      </c>
      <c r="Z32" s="137">
        <f>+IF(X32&lt;&gt;0,+(Y32/X32)*100,0)</f>
        <v>-97.82546133355987</v>
      </c>
      <c r="AA32" s="153">
        <f>SUM(AA33:AA37)</f>
        <v>20341464</v>
      </c>
    </row>
    <row r="33" spans="1:27" ht="13.5">
      <c r="A33" s="138" t="s">
        <v>79</v>
      </c>
      <c r="B33" s="136"/>
      <c r="C33" s="155"/>
      <c r="D33" s="155"/>
      <c r="E33" s="156">
        <v>17105464</v>
      </c>
      <c r="F33" s="60">
        <v>17105464</v>
      </c>
      <c r="G33" s="60"/>
      <c r="H33" s="60"/>
      <c r="I33" s="60"/>
      <c r="J33" s="60"/>
      <c r="K33" s="60"/>
      <c r="L33" s="60">
        <v>63749</v>
      </c>
      <c r="M33" s="60"/>
      <c r="N33" s="60">
        <v>63749</v>
      </c>
      <c r="O33" s="60">
        <v>89842</v>
      </c>
      <c r="P33" s="60"/>
      <c r="Q33" s="60"/>
      <c r="R33" s="60">
        <v>89842</v>
      </c>
      <c r="S33" s="60"/>
      <c r="T33" s="60">
        <v>89842</v>
      </c>
      <c r="U33" s="60"/>
      <c r="V33" s="60">
        <v>89842</v>
      </c>
      <c r="W33" s="60">
        <v>243433</v>
      </c>
      <c r="X33" s="60">
        <v>17105464</v>
      </c>
      <c r="Y33" s="60">
        <v>-16862031</v>
      </c>
      <c r="Z33" s="140">
        <v>-98.58</v>
      </c>
      <c r="AA33" s="155">
        <v>17105464</v>
      </c>
    </row>
    <row r="34" spans="1:27" ht="13.5">
      <c r="A34" s="138" t="s">
        <v>80</v>
      </c>
      <c r="B34" s="136"/>
      <c r="C34" s="155"/>
      <c r="D34" s="155"/>
      <c r="E34" s="156">
        <v>2100000</v>
      </c>
      <c r="F34" s="60">
        <v>2100000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2100000</v>
      </c>
      <c r="Y34" s="60">
        <v>-2100000</v>
      </c>
      <c r="Z34" s="140">
        <v>-100</v>
      </c>
      <c r="AA34" s="155">
        <v>2100000</v>
      </c>
    </row>
    <row r="35" spans="1:27" ht="13.5">
      <c r="A35" s="138" t="s">
        <v>81</v>
      </c>
      <c r="B35" s="136"/>
      <c r="C35" s="155"/>
      <c r="D35" s="155"/>
      <c r="E35" s="156">
        <v>429000</v>
      </c>
      <c r="F35" s="60">
        <v>429000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429000</v>
      </c>
      <c r="Y35" s="60">
        <v>-429000</v>
      </c>
      <c r="Z35" s="140">
        <v>-100</v>
      </c>
      <c r="AA35" s="155">
        <v>429000</v>
      </c>
    </row>
    <row r="36" spans="1:27" ht="13.5">
      <c r="A36" s="138" t="s">
        <v>82</v>
      </c>
      <c r="B36" s="136"/>
      <c r="C36" s="155"/>
      <c r="D36" s="155"/>
      <c r="E36" s="156">
        <v>707000</v>
      </c>
      <c r="F36" s="60">
        <v>707000</v>
      </c>
      <c r="G36" s="60"/>
      <c r="H36" s="60">
        <v>198900</v>
      </c>
      <c r="I36" s="60"/>
      <c r="J36" s="60">
        <v>198900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198900</v>
      </c>
      <c r="X36" s="60">
        <v>707000</v>
      </c>
      <c r="Y36" s="60">
        <v>-508100</v>
      </c>
      <c r="Z36" s="140">
        <v>-71.87</v>
      </c>
      <c r="AA36" s="155">
        <v>707000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11934000</v>
      </c>
      <c r="F38" s="100">
        <f t="shared" si="7"/>
        <v>11934000</v>
      </c>
      <c r="G38" s="100">
        <f t="shared" si="7"/>
        <v>134659</v>
      </c>
      <c r="H38" s="100">
        <f t="shared" si="7"/>
        <v>2686324</v>
      </c>
      <c r="I38" s="100">
        <f t="shared" si="7"/>
        <v>1930921</v>
      </c>
      <c r="J38" s="100">
        <f t="shared" si="7"/>
        <v>4751904</v>
      </c>
      <c r="K38" s="100">
        <f t="shared" si="7"/>
        <v>604752</v>
      </c>
      <c r="L38" s="100">
        <f t="shared" si="7"/>
        <v>1655735</v>
      </c>
      <c r="M38" s="100">
        <f t="shared" si="7"/>
        <v>1341953</v>
      </c>
      <c r="N38" s="100">
        <f t="shared" si="7"/>
        <v>3602440</v>
      </c>
      <c r="O38" s="100">
        <f t="shared" si="7"/>
        <v>1145239</v>
      </c>
      <c r="P38" s="100">
        <f t="shared" si="7"/>
        <v>0</v>
      </c>
      <c r="Q38" s="100">
        <f t="shared" si="7"/>
        <v>0</v>
      </c>
      <c r="R38" s="100">
        <f t="shared" si="7"/>
        <v>1145239</v>
      </c>
      <c r="S38" s="100">
        <f t="shared" si="7"/>
        <v>0</v>
      </c>
      <c r="T38" s="100">
        <f t="shared" si="7"/>
        <v>1145239</v>
      </c>
      <c r="U38" s="100">
        <f t="shared" si="7"/>
        <v>0</v>
      </c>
      <c r="V38" s="100">
        <f t="shared" si="7"/>
        <v>1145239</v>
      </c>
      <c r="W38" s="100">
        <f t="shared" si="7"/>
        <v>10644822</v>
      </c>
      <c r="X38" s="100">
        <f t="shared" si="7"/>
        <v>11934000</v>
      </c>
      <c r="Y38" s="100">
        <f t="shared" si="7"/>
        <v>-1289178</v>
      </c>
      <c r="Z38" s="137">
        <f>+IF(X38&lt;&gt;0,+(Y38/X38)*100,0)</f>
        <v>-10.802564102564101</v>
      </c>
      <c r="AA38" s="153">
        <f>SUM(AA39:AA41)</f>
        <v>11934000</v>
      </c>
    </row>
    <row r="39" spans="1:27" ht="13.5">
      <c r="A39" s="138" t="s">
        <v>85</v>
      </c>
      <c r="B39" s="136"/>
      <c r="C39" s="155"/>
      <c r="D39" s="155"/>
      <c r="E39" s="156">
        <v>1504000</v>
      </c>
      <c r="F39" s="60">
        <v>1504000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>
        <v>1504000</v>
      </c>
      <c r="Y39" s="60">
        <v>-1504000</v>
      </c>
      <c r="Z39" s="140">
        <v>-100</v>
      </c>
      <c r="AA39" s="155">
        <v>1504000</v>
      </c>
    </row>
    <row r="40" spans="1:27" ht="13.5">
      <c r="A40" s="138" t="s">
        <v>86</v>
      </c>
      <c r="B40" s="136"/>
      <c r="C40" s="155"/>
      <c r="D40" s="155"/>
      <c r="E40" s="156">
        <v>10430000</v>
      </c>
      <c r="F40" s="60">
        <v>10430000</v>
      </c>
      <c r="G40" s="60">
        <v>134659</v>
      </c>
      <c r="H40" s="60">
        <v>2686324</v>
      </c>
      <c r="I40" s="60">
        <v>1930921</v>
      </c>
      <c r="J40" s="60">
        <v>4751904</v>
      </c>
      <c r="K40" s="60">
        <v>604752</v>
      </c>
      <c r="L40" s="60">
        <v>1655735</v>
      </c>
      <c r="M40" s="60">
        <v>1341953</v>
      </c>
      <c r="N40" s="60">
        <v>3602440</v>
      </c>
      <c r="O40" s="60">
        <v>1145239</v>
      </c>
      <c r="P40" s="60"/>
      <c r="Q40" s="60"/>
      <c r="R40" s="60">
        <v>1145239</v>
      </c>
      <c r="S40" s="60"/>
      <c r="T40" s="60">
        <v>1145239</v>
      </c>
      <c r="U40" s="60"/>
      <c r="V40" s="60">
        <v>1145239</v>
      </c>
      <c r="W40" s="60">
        <v>10644822</v>
      </c>
      <c r="X40" s="60">
        <v>10430000</v>
      </c>
      <c r="Y40" s="60">
        <v>214822</v>
      </c>
      <c r="Z40" s="140">
        <v>2.06</v>
      </c>
      <c r="AA40" s="155">
        <v>10430000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113481000</v>
      </c>
      <c r="F42" s="100">
        <f t="shared" si="8"/>
        <v>113481000</v>
      </c>
      <c r="G42" s="100">
        <f t="shared" si="8"/>
        <v>4864528</v>
      </c>
      <c r="H42" s="100">
        <f t="shared" si="8"/>
        <v>5115760</v>
      </c>
      <c r="I42" s="100">
        <f t="shared" si="8"/>
        <v>4630368</v>
      </c>
      <c r="J42" s="100">
        <f t="shared" si="8"/>
        <v>14610656</v>
      </c>
      <c r="K42" s="100">
        <f t="shared" si="8"/>
        <v>4320431</v>
      </c>
      <c r="L42" s="100">
        <f t="shared" si="8"/>
        <v>5468676</v>
      </c>
      <c r="M42" s="100">
        <f t="shared" si="8"/>
        <v>3435057</v>
      </c>
      <c r="N42" s="100">
        <f t="shared" si="8"/>
        <v>13224164</v>
      </c>
      <c r="O42" s="100">
        <f t="shared" si="8"/>
        <v>4177303</v>
      </c>
      <c r="P42" s="100">
        <f t="shared" si="8"/>
        <v>0</v>
      </c>
      <c r="Q42" s="100">
        <f t="shared" si="8"/>
        <v>0</v>
      </c>
      <c r="R42" s="100">
        <f t="shared" si="8"/>
        <v>4177303</v>
      </c>
      <c r="S42" s="100">
        <f t="shared" si="8"/>
        <v>0</v>
      </c>
      <c r="T42" s="100">
        <f t="shared" si="8"/>
        <v>4177303</v>
      </c>
      <c r="U42" s="100">
        <f t="shared" si="8"/>
        <v>0</v>
      </c>
      <c r="V42" s="100">
        <f t="shared" si="8"/>
        <v>4177303</v>
      </c>
      <c r="W42" s="100">
        <f t="shared" si="8"/>
        <v>36189426</v>
      </c>
      <c r="X42" s="100">
        <f t="shared" si="8"/>
        <v>113481000</v>
      </c>
      <c r="Y42" s="100">
        <f t="shared" si="8"/>
        <v>-77291574</v>
      </c>
      <c r="Z42" s="137">
        <f>+IF(X42&lt;&gt;0,+(Y42/X42)*100,0)</f>
        <v>-68.10970470827715</v>
      </c>
      <c r="AA42" s="153">
        <f>SUM(AA43:AA46)</f>
        <v>113481000</v>
      </c>
    </row>
    <row r="43" spans="1:27" ht="13.5">
      <c r="A43" s="138" t="s">
        <v>89</v>
      </c>
      <c r="B43" s="136"/>
      <c r="C43" s="155"/>
      <c r="D43" s="155"/>
      <c r="E43" s="156">
        <v>50583000</v>
      </c>
      <c r="F43" s="60">
        <v>50583000</v>
      </c>
      <c r="G43" s="60">
        <v>3000</v>
      </c>
      <c r="H43" s="60">
        <v>408032</v>
      </c>
      <c r="I43" s="60">
        <v>270053</v>
      </c>
      <c r="J43" s="60">
        <v>681085</v>
      </c>
      <c r="K43" s="60">
        <v>445492</v>
      </c>
      <c r="L43" s="60"/>
      <c r="M43" s="60">
        <v>206617</v>
      </c>
      <c r="N43" s="60">
        <v>652109</v>
      </c>
      <c r="O43" s="60">
        <v>366401</v>
      </c>
      <c r="P43" s="60"/>
      <c r="Q43" s="60"/>
      <c r="R43" s="60">
        <v>366401</v>
      </c>
      <c r="S43" s="60"/>
      <c r="T43" s="60">
        <v>366401</v>
      </c>
      <c r="U43" s="60"/>
      <c r="V43" s="60">
        <v>366401</v>
      </c>
      <c r="W43" s="60">
        <v>2065996</v>
      </c>
      <c r="X43" s="60">
        <v>50583000</v>
      </c>
      <c r="Y43" s="60">
        <v>-48517004</v>
      </c>
      <c r="Z43" s="140">
        <v>-95.92</v>
      </c>
      <c r="AA43" s="155">
        <v>50583000</v>
      </c>
    </row>
    <row r="44" spans="1:27" ht="13.5">
      <c r="A44" s="138" t="s">
        <v>90</v>
      </c>
      <c r="B44" s="136"/>
      <c r="C44" s="155"/>
      <c r="D44" s="155"/>
      <c r="E44" s="156">
        <v>41325000</v>
      </c>
      <c r="F44" s="60">
        <v>41325000</v>
      </c>
      <c r="G44" s="60">
        <v>4861528</v>
      </c>
      <c r="H44" s="60">
        <v>4615229</v>
      </c>
      <c r="I44" s="60">
        <v>4360315</v>
      </c>
      <c r="J44" s="60">
        <v>13837072</v>
      </c>
      <c r="K44" s="60">
        <v>3874939</v>
      </c>
      <c r="L44" s="60">
        <v>5468676</v>
      </c>
      <c r="M44" s="60">
        <v>1888198</v>
      </c>
      <c r="N44" s="60">
        <v>11231813</v>
      </c>
      <c r="O44" s="60">
        <v>3810902</v>
      </c>
      <c r="P44" s="60"/>
      <c r="Q44" s="60"/>
      <c r="R44" s="60">
        <v>3810902</v>
      </c>
      <c r="S44" s="60"/>
      <c r="T44" s="60">
        <v>3810902</v>
      </c>
      <c r="U44" s="60"/>
      <c r="V44" s="60">
        <v>3810902</v>
      </c>
      <c r="W44" s="60">
        <v>32690689</v>
      </c>
      <c r="X44" s="60">
        <v>41325000</v>
      </c>
      <c r="Y44" s="60">
        <v>-8634311</v>
      </c>
      <c r="Z44" s="140">
        <v>-20.89</v>
      </c>
      <c r="AA44" s="155">
        <v>41325000</v>
      </c>
    </row>
    <row r="45" spans="1:27" ht="13.5">
      <c r="A45" s="138" t="s">
        <v>91</v>
      </c>
      <c r="B45" s="136"/>
      <c r="C45" s="157"/>
      <c r="D45" s="157"/>
      <c r="E45" s="158">
        <v>12792000</v>
      </c>
      <c r="F45" s="159">
        <v>12792000</v>
      </c>
      <c r="G45" s="159"/>
      <c r="H45" s="159">
        <v>92499</v>
      </c>
      <c r="I45" s="159"/>
      <c r="J45" s="159">
        <v>92499</v>
      </c>
      <c r="K45" s="159"/>
      <c r="L45" s="159"/>
      <c r="M45" s="159">
        <v>1340242</v>
      </c>
      <c r="N45" s="159">
        <v>1340242</v>
      </c>
      <c r="O45" s="159"/>
      <c r="P45" s="159"/>
      <c r="Q45" s="159"/>
      <c r="R45" s="159"/>
      <c r="S45" s="159"/>
      <c r="T45" s="159"/>
      <c r="U45" s="159"/>
      <c r="V45" s="159"/>
      <c r="W45" s="159">
        <v>1432741</v>
      </c>
      <c r="X45" s="159">
        <v>12792000</v>
      </c>
      <c r="Y45" s="159">
        <v>-11359259</v>
      </c>
      <c r="Z45" s="141">
        <v>-88.8</v>
      </c>
      <c r="AA45" s="157">
        <v>12792000</v>
      </c>
    </row>
    <row r="46" spans="1:27" ht="13.5">
      <c r="A46" s="138" t="s">
        <v>92</v>
      </c>
      <c r="B46" s="136"/>
      <c r="C46" s="155"/>
      <c r="D46" s="155"/>
      <c r="E46" s="156">
        <v>8781000</v>
      </c>
      <c r="F46" s="60">
        <v>8781000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8781000</v>
      </c>
      <c r="Y46" s="60">
        <v>-8781000</v>
      </c>
      <c r="Z46" s="140">
        <v>-100</v>
      </c>
      <c r="AA46" s="155">
        <v>8781000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250339464</v>
      </c>
      <c r="F48" s="73">
        <f t="shared" si="9"/>
        <v>250339464</v>
      </c>
      <c r="G48" s="73">
        <f t="shared" si="9"/>
        <v>19400550</v>
      </c>
      <c r="H48" s="73">
        <f t="shared" si="9"/>
        <v>21551133</v>
      </c>
      <c r="I48" s="73">
        <f t="shared" si="9"/>
        <v>20688985</v>
      </c>
      <c r="J48" s="73">
        <f t="shared" si="9"/>
        <v>61640668</v>
      </c>
      <c r="K48" s="73">
        <f t="shared" si="9"/>
        <v>19931786</v>
      </c>
      <c r="L48" s="73">
        <f t="shared" si="9"/>
        <v>22564614</v>
      </c>
      <c r="M48" s="73">
        <f t="shared" si="9"/>
        <v>14365030</v>
      </c>
      <c r="N48" s="73">
        <f t="shared" si="9"/>
        <v>56861430</v>
      </c>
      <c r="O48" s="73">
        <f t="shared" si="9"/>
        <v>17093925</v>
      </c>
      <c r="P48" s="73">
        <f t="shared" si="9"/>
        <v>0</v>
      </c>
      <c r="Q48" s="73">
        <f t="shared" si="9"/>
        <v>0</v>
      </c>
      <c r="R48" s="73">
        <f t="shared" si="9"/>
        <v>17093925</v>
      </c>
      <c r="S48" s="73">
        <f t="shared" si="9"/>
        <v>0</v>
      </c>
      <c r="T48" s="73">
        <f t="shared" si="9"/>
        <v>17093925</v>
      </c>
      <c r="U48" s="73">
        <f t="shared" si="9"/>
        <v>0</v>
      </c>
      <c r="V48" s="73">
        <f t="shared" si="9"/>
        <v>17093925</v>
      </c>
      <c r="W48" s="73">
        <f t="shared" si="9"/>
        <v>152689948</v>
      </c>
      <c r="X48" s="73">
        <f t="shared" si="9"/>
        <v>250339464</v>
      </c>
      <c r="Y48" s="73">
        <f t="shared" si="9"/>
        <v>-97649516</v>
      </c>
      <c r="Z48" s="170">
        <f>+IF(X48&lt;&gt;0,+(Y48/X48)*100,0)</f>
        <v>-39.00684072727742</v>
      </c>
      <c r="AA48" s="168">
        <f>+AA28+AA32+AA38+AA42+AA47</f>
        <v>250339464</v>
      </c>
    </row>
    <row r="49" spans="1:27" ht="13.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-42233437</v>
      </c>
      <c r="F49" s="173">
        <f t="shared" si="10"/>
        <v>-42233437</v>
      </c>
      <c r="G49" s="173">
        <f t="shared" si="10"/>
        <v>41282536</v>
      </c>
      <c r="H49" s="173">
        <f t="shared" si="10"/>
        <v>2026304</v>
      </c>
      <c r="I49" s="173">
        <f t="shared" si="10"/>
        <v>-4841455</v>
      </c>
      <c r="J49" s="173">
        <f t="shared" si="10"/>
        <v>38467385</v>
      </c>
      <c r="K49" s="173">
        <f t="shared" si="10"/>
        <v>12409755</v>
      </c>
      <c r="L49" s="173">
        <f t="shared" si="10"/>
        <v>-3872813</v>
      </c>
      <c r="M49" s="173">
        <f t="shared" si="10"/>
        <v>29803148</v>
      </c>
      <c r="N49" s="173">
        <f t="shared" si="10"/>
        <v>38340090</v>
      </c>
      <c r="O49" s="173">
        <f t="shared" si="10"/>
        <v>-4839758</v>
      </c>
      <c r="P49" s="173">
        <f t="shared" si="10"/>
        <v>0</v>
      </c>
      <c r="Q49" s="173">
        <f t="shared" si="10"/>
        <v>0</v>
      </c>
      <c r="R49" s="173">
        <f t="shared" si="10"/>
        <v>-4839758</v>
      </c>
      <c r="S49" s="173">
        <f t="shared" si="10"/>
        <v>0</v>
      </c>
      <c r="T49" s="173">
        <f t="shared" si="10"/>
        <v>-4839758</v>
      </c>
      <c r="U49" s="173">
        <f t="shared" si="10"/>
        <v>0</v>
      </c>
      <c r="V49" s="173">
        <f t="shared" si="10"/>
        <v>-4839758</v>
      </c>
      <c r="W49" s="173">
        <f t="shared" si="10"/>
        <v>67127959</v>
      </c>
      <c r="X49" s="173">
        <f>IF(F25=F48,0,X25-X48)</f>
        <v>-42233437</v>
      </c>
      <c r="Y49" s="173">
        <f t="shared" si="10"/>
        <v>109361396</v>
      </c>
      <c r="Z49" s="174">
        <f>+IF(X49&lt;&gt;0,+(Y49/X49)*100,0)</f>
        <v>-258.9450534182193</v>
      </c>
      <c r="AA49" s="171">
        <f>+AA25-AA48</f>
        <v>-42233437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16535000</v>
      </c>
      <c r="F5" s="60">
        <v>16535000</v>
      </c>
      <c r="G5" s="60">
        <v>423002</v>
      </c>
      <c r="H5" s="60">
        <v>526149</v>
      </c>
      <c r="I5" s="60">
        <v>760255</v>
      </c>
      <c r="J5" s="60">
        <v>1709406</v>
      </c>
      <c r="K5" s="60">
        <v>1128619</v>
      </c>
      <c r="L5" s="60">
        <v>388430</v>
      </c>
      <c r="M5" s="60">
        <v>1423040</v>
      </c>
      <c r="N5" s="60">
        <v>2940089</v>
      </c>
      <c r="O5" s="60">
        <v>671158</v>
      </c>
      <c r="P5" s="60">
        <v>0</v>
      </c>
      <c r="Q5" s="60">
        <v>0</v>
      </c>
      <c r="R5" s="60">
        <v>671158</v>
      </c>
      <c r="S5" s="60">
        <v>0</v>
      </c>
      <c r="T5" s="60">
        <v>671158</v>
      </c>
      <c r="U5" s="60">
        <v>0</v>
      </c>
      <c r="V5" s="60">
        <v>671158</v>
      </c>
      <c r="W5" s="60">
        <v>5991811</v>
      </c>
      <c r="X5" s="60">
        <v>16535000</v>
      </c>
      <c r="Y5" s="60">
        <v>-10543189</v>
      </c>
      <c r="Z5" s="140">
        <v>-63.76</v>
      </c>
      <c r="AA5" s="155">
        <v>16535000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50583415</v>
      </c>
      <c r="F7" s="60">
        <v>50583415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50583415</v>
      </c>
      <c r="Y7" s="60">
        <v>-50583415</v>
      </c>
      <c r="Z7" s="140">
        <v>-100</v>
      </c>
      <c r="AA7" s="155">
        <v>50583415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14959002</v>
      </c>
      <c r="F8" s="60">
        <v>14959002</v>
      </c>
      <c r="G8" s="60">
        <v>221426</v>
      </c>
      <c r="H8" s="60">
        <v>536446</v>
      </c>
      <c r="I8" s="60">
        <v>314096</v>
      </c>
      <c r="J8" s="60">
        <v>1071968</v>
      </c>
      <c r="K8" s="60">
        <v>517382</v>
      </c>
      <c r="L8" s="60">
        <v>381381</v>
      </c>
      <c r="M8" s="60">
        <v>574895</v>
      </c>
      <c r="N8" s="60">
        <v>1473658</v>
      </c>
      <c r="O8" s="60">
        <v>361490</v>
      </c>
      <c r="P8" s="60">
        <v>0</v>
      </c>
      <c r="Q8" s="60">
        <v>0</v>
      </c>
      <c r="R8" s="60">
        <v>361490</v>
      </c>
      <c r="S8" s="60">
        <v>0</v>
      </c>
      <c r="T8" s="60">
        <v>361490</v>
      </c>
      <c r="U8" s="60">
        <v>0</v>
      </c>
      <c r="V8" s="60">
        <v>361490</v>
      </c>
      <c r="W8" s="60">
        <v>3268606</v>
      </c>
      <c r="X8" s="60">
        <v>14959002</v>
      </c>
      <c r="Y8" s="60">
        <v>-11690396</v>
      </c>
      <c r="Z8" s="140">
        <v>-78.15</v>
      </c>
      <c r="AA8" s="155">
        <v>14959002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10014112</v>
      </c>
      <c r="F9" s="60">
        <v>10014112</v>
      </c>
      <c r="G9" s="60">
        <v>247543</v>
      </c>
      <c r="H9" s="60">
        <v>327449</v>
      </c>
      <c r="I9" s="60">
        <v>231290</v>
      </c>
      <c r="J9" s="60">
        <v>806282</v>
      </c>
      <c r="K9" s="60">
        <v>407671</v>
      </c>
      <c r="L9" s="60">
        <v>255576</v>
      </c>
      <c r="M9" s="60">
        <v>418420</v>
      </c>
      <c r="N9" s="60">
        <v>1081667</v>
      </c>
      <c r="O9" s="60">
        <v>292954</v>
      </c>
      <c r="P9" s="60">
        <v>0</v>
      </c>
      <c r="Q9" s="60">
        <v>0</v>
      </c>
      <c r="R9" s="60">
        <v>292954</v>
      </c>
      <c r="S9" s="60">
        <v>0</v>
      </c>
      <c r="T9" s="60">
        <v>292954</v>
      </c>
      <c r="U9" s="60">
        <v>0</v>
      </c>
      <c r="V9" s="60">
        <v>292954</v>
      </c>
      <c r="W9" s="60">
        <v>2473857</v>
      </c>
      <c r="X9" s="60">
        <v>10014112</v>
      </c>
      <c r="Y9" s="60">
        <v>-7540255</v>
      </c>
      <c r="Z9" s="140">
        <v>-75.3</v>
      </c>
      <c r="AA9" s="155">
        <v>10014112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7282278</v>
      </c>
      <c r="F10" s="54">
        <v>7282278</v>
      </c>
      <c r="G10" s="54">
        <v>188647</v>
      </c>
      <c r="H10" s="54">
        <v>238052</v>
      </c>
      <c r="I10" s="54">
        <v>186698</v>
      </c>
      <c r="J10" s="54">
        <v>613397</v>
      </c>
      <c r="K10" s="54">
        <v>295784</v>
      </c>
      <c r="L10" s="54">
        <v>192661</v>
      </c>
      <c r="M10" s="54">
        <v>323074</v>
      </c>
      <c r="N10" s="54">
        <v>811519</v>
      </c>
      <c r="O10" s="54">
        <v>239107</v>
      </c>
      <c r="P10" s="54">
        <v>0</v>
      </c>
      <c r="Q10" s="54">
        <v>0</v>
      </c>
      <c r="R10" s="54">
        <v>239107</v>
      </c>
      <c r="S10" s="54">
        <v>0</v>
      </c>
      <c r="T10" s="54">
        <v>239107</v>
      </c>
      <c r="U10" s="54">
        <v>0</v>
      </c>
      <c r="V10" s="54">
        <v>239107</v>
      </c>
      <c r="W10" s="54">
        <v>1903130</v>
      </c>
      <c r="X10" s="54">
        <v>7282278</v>
      </c>
      <c r="Y10" s="54">
        <v>-5379148</v>
      </c>
      <c r="Z10" s="184">
        <v>-73.87</v>
      </c>
      <c r="AA10" s="130">
        <v>7282278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0</v>
      </c>
      <c r="D13" s="155">
        <v>0</v>
      </c>
      <c r="E13" s="156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0</v>
      </c>
      <c r="Y13" s="60">
        <v>0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0</v>
      </c>
      <c r="D19" s="155">
        <v>0</v>
      </c>
      <c r="E19" s="156">
        <v>92086000</v>
      </c>
      <c r="F19" s="60">
        <v>92086000</v>
      </c>
      <c r="G19" s="60">
        <v>34778000</v>
      </c>
      <c r="H19" s="60">
        <v>890000</v>
      </c>
      <c r="I19" s="60">
        <v>0</v>
      </c>
      <c r="J19" s="60">
        <v>35668000</v>
      </c>
      <c r="K19" s="60">
        <v>0</v>
      </c>
      <c r="L19" s="60">
        <v>300000</v>
      </c>
      <c r="M19" s="60">
        <v>37736953</v>
      </c>
      <c r="N19" s="60">
        <v>38036953</v>
      </c>
      <c r="O19" s="60">
        <v>10455843</v>
      </c>
      <c r="P19" s="60">
        <v>0</v>
      </c>
      <c r="Q19" s="60">
        <v>0</v>
      </c>
      <c r="R19" s="60">
        <v>10455843</v>
      </c>
      <c r="S19" s="60">
        <v>0</v>
      </c>
      <c r="T19" s="60">
        <v>10455843</v>
      </c>
      <c r="U19" s="60">
        <v>0</v>
      </c>
      <c r="V19" s="60">
        <v>10455843</v>
      </c>
      <c r="W19" s="60">
        <v>94616639</v>
      </c>
      <c r="X19" s="60">
        <v>92086000</v>
      </c>
      <c r="Y19" s="60">
        <v>2530639</v>
      </c>
      <c r="Z19" s="140">
        <v>2.75</v>
      </c>
      <c r="AA19" s="155">
        <v>92086000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16646220</v>
      </c>
      <c r="F20" s="54">
        <v>16646220</v>
      </c>
      <c r="G20" s="54">
        <v>10552026</v>
      </c>
      <c r="H20" s="54">
        <v>14944247</v>
      </c>
      <c r="I20" s="54">
        <v>10192571</v>
      </c>
      <c r="J20" s="54">
        <v>35688844</v>
      </c>
      <c r="K20" s="54">
        <v>18261933</v>
      </c>
      <c r="L20" s="54">
        <v>12395225</v>
      </c>
      <c r="M20" s="54">
        <v>15026</v>
      </c>
      <c r="N20" s="54">
        <v>30672184</v>
      </c>
      <c r="O20" s="54">
        <v>19295</v>
      </c>
      <c r="P20" s="54">
        <v>0</v>
      </c>
      <c r="Q20" s="54">
        <v>0</v>
      </c>
      <c r="R20" s="54">
        <v>19295</v>
      </c>
      <c r="S20" s="54">
        <v>0</v>
      </c>
      <c r="T20" s="54">
        <v>19295</v>
      </c>
      <c r="U20" s="54">
        <v>0</v>
      </c>
      <c r="V20" s="54">
        <v>19295</v>
      </c>
      <c r="W20" s="54">
        <v>66399618</v>
      </c>
      <c r="X20" s="54">
        <v>16646220</v>
      </c>
      <c r="Y20" s="54">
        <v>49753398</v>
      </c>
      <c r="Z20" s="184">
        <v>298.89</v>
      </c>
      <c r="AA20" s="130">
        <v>16646220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208106027</v>
      </c>
      <c r="F22" s="190">
        <f t="shared" si="0"/>
        <v>208106027</v>
      </c>
      <c r="G22" s="190">
        <f t="shared" si="0"/>
        <v>46410644</v>
      </c>
      <c r="H22" s="190">
        <f t="shared" si="0"/>
        <v>17462343</v>
      </c>
      <c r="I22" s="190">
        <f t="shared" si="0"/>
        <v>11684910</v>
      </c>
      <c r="J22" s="190">
        <f t="shared" si="0"/>
        <v>75557897</v>
      </c>
      <c r="K22" s="190">
        <f t="shared" si="0"/>
        <v>20611389</v>
      </c>
      <c r="L22" s="190">
        <f t="shared" si="0"/>
        <v>13913273</v>
      </c>
      <c r="M22" s="190">
        <f t="shared" si="0"/>
        <v>40491408</v>
      </c>
      <c r="N22" s="190">
        <f t="shared" si="0"/>
        <v>75016070</v>
      </c>
      <c r="O22" s="190">
        <f t="shared" si="0"/>
        <v>12039847</v>
      </c>
      <c r="P22" s="190">
        <f t="shared" si="0"/>
        <v>0</v>
      </c>
      <c r="Q22" s="190">
        <f t="shared" si="0"/>
        <v>0</v>
      </c>
      <c r="R22" s="190">
        <f t="shared" si="0"/>
        <v>12039847</v>
      </c>
      <c r="S22" s="190">
        <f t="shared" si="0"/>
        <v>0</v>
      </c>
      <c r="T22" s="190">
        <f t="shared" si="0"/>
        <v>12039847</v>
      </c>
      <c r="U22" s="190">
        <f t="shared" si="0"/>
        <v>0</v>
      </c>
      <c r="V22" s="190">
        <f t="shared" si="0"/>
        <v>12039847</v>
      </c>
      <c r="W22" s="190">
        <f t="shared" si="0"/>
        <v>174653661</v>
      </c>
      <c r="X22" s="190">
        <f t="shared" si="0"/>
        <v>208106027</v>
      </c>
      <c r="Y22" s="190">
        <f t="shared" si="0"/>
        <v>-33452366</v>
      </c>
      <c r="Z22" s="191">
        <f>+IF(X22&lt;&gt;0,+(Y22/X22)*100,0)</f>
        <v>-16.074674281297966</v>
      </c>
      <c r="AA22" s="188">
        <f>SUM(AA5:AA21)</f>
        <v>208106027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0</v>
      </c>
      <c r="D25" s="155">
        <v>0</v>
      </c>
      <c r="E25" s="156">
        <v>76214325</v>
      </c>
      <c r="F25" s="60">
        <v>76214325</v>
      </c>
      <c r="G25" s="60">
        <v>6637505</v>
      </c>
      <c r="H25" s="60">
        <v>6175612</v>
      </c>
      <c r="I25" s="60">
        <v>6559826</v>
      </c>
      <c r="J25" s="60">
        <v>19372943</v>
      </c>
      <c r="K25" s="60">
        <v>7714030</v>
      </c>
      <c r="L25" s="60">
        <v>4335741</v>
      </c>
      <c r="M25" s="60">
        <v>7047031</v>
      </c>
      <c r="N25" s="60">
        <v>19096802</v>
      </c>
      <c r="O25" s="60">
        <v>6398607</v>
      </c>
      <c r="P25" s="60">
        <v>0</v>
      </c>
      <c r="Q25" s="60">
        <v>0</v>
      </c>
      <c r="R25" s="60">
        <v>6398607</v>
      </c>
      <c r="S25" s="60">
        <v>0</v>
      </c>
      <c r="T25" s="60">
        <v>6398607</v>
      </c>
      <c r="U25" s="60">
        <v>0</v>
      </c>
      <c r="V25" s="60">
        <v>6398607</v>
      </c>
      <c r="W25" s="60">
        <v>51266959</v>
      </c>
      <c r="X25" s="60">
        <v>76214325</v>
      </c>
      <c r="Y25" s="60">
        <v>-24947366</v>
      </c>
      <c r="Z25" s="140">
        <v>-32.73</v>
      </c>
      <c r="AA25" s="155">
        <v>76214325</v>
      </c>
    </row>
    <row r="26" spans="1:27" ht="13.5">
      <c r="A26" s="183" t="s">
        <v>38</v>
      </c>
      <c r="B26" s="182"/>
      <c r="C26" s="155">
        <v>0</v>
      </c>
      <c r="D26" s="155">
        <v>0</v>
      </c>
      <c r="E26" s="156">
        <v>4320400</v>
      </c>
      <c r="F26" s="60">
        <v>4320400</v>
      </c>
      <c r="G26" s="60">
        <v>336700</v>
      </c>
      <c r="H26" s="60">
        <v>336700</v>
      </c>
      <c r="I26" s="60">
        <v>336700</v>
      </c>
      <c r="J26" s="60">
        <v>1010100</v>
      </c>
      <c r="K26" s="60">
        <v>336700</v>
      </c>
      <c r="L26" s="60">
        <v>336700</v>
      </c>
      <c r="M26" s="60">
        <v>0</v>
      </c>
      <c r="N26" s="60">
        <v>673400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1683500</v>
      </c>
      <c r="X26" s="60">
        <v>4320400</v>
      </c>
      <c r="Y26" s="60">
        <v>-2636900</v>
      </c>
      <c r="Z26" s="140">
        <v>-61.03</v>
      </c>
      <c r="AA26" s="155">
        <v>4320400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3519351</v>
      </c>
      <c r="H27" s="60">
        <v>3519351</v>
      </c>
      <c r="I27" s="60">
        <v>3519351</v>
      </c>
      <c r="J27" s="60">
        <v>10558053</v>
      </c>
      <c r="K27" s="60">
        <v>3519351</v>
      </c>
      <c r="L27" s="60">
        <v>3519351</v>
      </c>
      <c r="M27" s="60">
        <v>0</v>
      </c>
      <c r="N27" s="60">
        <v>7038702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17596755</v>
      </c>
      <c r="X27" s="60">
        <v>0</v>
      </c>
      <c r="Y27" s="60">
        <v>17596755</v>
      </c>
      <c r="Z27" s="140">
        <v>0</v>
      </c>
      <c r="AA27" s="155">
        <v>0</v>
      </c>
    </row>
    <row r="28" spans="1:27" ht="13.5">
      <c r="A28" s="183" t="s">
        <v>39</v>
      </c>
      <c r="B28" s="182"/>
      <c r="C28" s="155">
        <v>0</v>
      </c>
      <c r="D28" s="155">
        <v>0</v>
      </c>
      <c r="E28" s="156">
        <v>42232210</v>
      </c>
      <c r="F28" s="60">
        <v>42232210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42232210</v>
      </c>
      <c r="Y28" s="60">
        <v>-42232210</v>
      </c>
      <c r="Z28" s="140">
        <v>-100</v>
      </c>
      <c r="AA28" s="155">
        <v>42232210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52826000</v>
      </c>
      <c r="F30" s="60">
        <v>52826000</v>
      </c>
      <c r="G30" s="60">
        <v>1216207</v>
      </c>
      <c r="H30" s="60">
        <v>408032</v>
      </c>
      <c r="I30" s="60">
        <v>2270053</v>
      </c>
      <c r="J30" s="60">
        <v>3894292</v>
      </c>
      <c r="K30" s="60">
        <v>1910650</v>
      </c>
      <c r="L30" s="60">
        <v>300000</v>
      </c>
      <c r="M30" s="60">
        <v>1317259</v>
      </c>
      <c r="N30" s="60">
        <v>3527909</v>
      </c>
      <c r="O30" s="60">
        <v>1063771</v>
      </c>
      <c r="P30" s="60">
        <v>0</v>
      </c>
      <c r="Q30" s="60">
        <v>0</v>
      </c>
      <c r="R30" s="60">
        <v>1063771</v>
      </c>
      <c r="S30" s="60">
        <v>0</v>
      </c>
      <c r="T30" s="60">
        <v>1063771</v>
      </c>
      <c r="U30" s="60">
        <v>0</v>
      </c>
      <c r="V30" s="60">
        <v>1063771</v>
      </c>
      <c r="W30" s="60">
        <v>9549743</v>
      </c>
      <c r="X30" s="60">
        <v>52826000</v>
      </c>
      <c r="Y30" s="60">
        <v>-43276257</v>
      </c>
      <c r="Z30" s="140">
        <v>-81.92</v>
      </c>
      <c r="AA30" s="155">
        <v>52826000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3556802</v>
      </c>
      <c r="H31" s="60">
        <v>4219431</v>
      </c>
      <c r="I31" s="60">
        <v>0</v>
      </c>
      <c r="J31" s="60">
        <v>7776233</v>
      </c>
      <c r="K31" s="60">
        <v>0</v>
      </c>
      <c r="L31" s="60">
        <v>81804</v>
      </c>
      <c r="M31" s="60">
        <v>0</v>
      </c>
      <c r="N31" s="60">
        <v>81804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7858037</v>
      </c>
      <c r="X31" s="60">
        <v>0</v>
      </c>
      <c r="Y31" s="60">
        <v>7858037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2986011</v>
      </c>
      <c r="I33" s="60">
        <v>4049037</v>
      </c>
      <c r="J33" s="60">
        <v>7035048</v>
      </c>
      <c r="K33" s="60">
        <v>0</v>
      </c>
      <c r="L33" s="60">
        <v>0</v>
      </c>
      <c r="M33" s="60">
        <v>2922651</v>
      </c>
      <c r="N33" s="60">
        <v>2922651</v>
      </c>
      <c r="O33" s="60">
        <v>4150966</v>
      </c>
      <c r="P33" s="60">
        <v>0</v>
      </c>
      <c r="Q33" s="60">
        <v>0</v>
      </c>
      <c r="R33" s="60">
        <v>4150966</v>
      </c>
      <c r="S33" s="60">
        <v>0</v>
      </c>
      <c r="T33" s="60">
        <v>4150966</v>
      </c>
      <c r="U33" s="60">
        <v>0</v>
      </c>
      <c r="V33" s="60">
        <v>4150966</v>
      </c>
      <c r="W33" s="60">
        <v>18259631</v>
      </c>
      <c r="X33" s="60">
        <v>0</v>
      </c>
      <c r="Y33" s="60">
        <v>18259631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0</v>
      </c>
      <c r="D34" s="155">
        <v>0</v>
      </c>
      <c r="E34" s="156">
        <v>74746529</v>
      </c>
      <c r="F34" s="60">
        <v>74746529</v>
      </c>
      <c r="G34" s="60">
        <v>4133985</v>
      </c>
      <c r="H34" s="60">
        <v>3905996</v>
      </c>
      <c r="I34" s="60">
        <v>3954018</v>
      </c>
      <c r="J34" s="60">
        <v>11993999</v>
      </c>
      <c r="K34" s="60">
        <v>6451055</v>
      </c>
      <c r="L34" s="60">
        <v>13991018</v>
      </c>
      <c r="M34" s="60">
        <v>3078089</v>
      </c>
      <c r="N34" s="60">
        <v>23520162</v>
      </c>
      <c r="O34" s="60">
        <v>5480581</v>
      </c>
      <c r="P34" s="60">
        <v>0</v>
      </c>
      <c r="Q34" s="60">
        <v>0</v>
      </c>
      <c r="R34" s="60">
        <v>5480581</v>
      </c>
      <c r="S34" s="60">
        <v>0</v>
      </c>
      <c r="T34" s="60">
        <v>5480581</v>
      </c>
      <c r="U34" s="60">
        <v>0</v>
      </c>
      <c r="V34" s="60">
        <v>5480581</v>
      </c>
      <c r="W34" s="60">
        <v>46475323</v>
      </c>
      <c r="X34" s="60">
        <v>74746529</v>
      </c>
      <c r="Y34" s="60">
        <v>-28271206</v>
      </c>
      <c r="Z34" s="140">
        <v>-37.82</v>
      </c>
      <c r="AA34" s="155">
        <v>74746529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250339464</v>
      </c>
      <c r="F36" s="190">
        <f t="shared" si="1"/>
        <v>250339464</v>
      </c>
      <c r="G36" s="190">
        <f t="shared" si="1"/>
        <v>19400550</v>
      </c>
      <c r="H36" s="190">
        <f t="shared" si="1"/>
        <v>21551133</v>
      </c>
      <c r="I36" s="190">
        <f t="shared" si="1"/>
        <v>20688985</v>
      </c>
      <c r="J36" s="190">
        <f t="shared" si="1"/>
        <v>61640668</v>
      </c>
      <c r="K36" s="190">
        <f t="shared" si="1"/>
        <v>19931786</v>
      </c>
      <c r="L36" s="190">
        <f t="shared" si="1"/>
        <v>22564614</v>
      </c>
      <c r="M36" s="190">
        <f t="shared" si="1"/>
        <v>14365030</v>
      </c>
      <c r="N36" s="190">
        <f t="shared" si="1"/>
        <v>56861430</v>
      </c>
      <c r="O36" s="190">
        <f t="shared" si="1"/>
        <v>17093925</v>
      </c>
      <c r="P36" s="190">
        <f t="shared" si="1"/>
        <v>0</v>
      </c>
      <c r="Q36" s="190">
        <f t="shared" si="1"/>
        <v>0</v>
      </c>
      <c r="R36" s="190">
        <f t="shared" si="1"/>
        <v>17093925</v>
      </c>
      <c r="S36" s="190">
        <f t="shared" si="1"/>
        <v>0</v>
      </c>
      <c r="T36" s="190">
        <f t="shared" si="1"/>
        <v>17093925</v>
      </c>
      <c r="U36" s="190">
        <f t="shared" si="1"/>
        <v>0</v>
      </c>
      <c r="V36" s="190">
        <f t="shared" si="1"/>
        <v>17093925</v>
      </c>
      <c r="W36" s="190">
        <f t="shared" si="1"/>
        <v>152689948</v>
      </c>
      <c r="X36" s="190">
        <f t="shared" si="1"/>
        <v>250339464</v>
      </c>
      <c r="Y36" s="190">
        <f t="shared" si="1"/>
        <v>-97649516</v>
      </c>
      <c r="Z36" s="191">
        <f>+IF(X36&lt;&gt;0,+(Y36/X36)*100,0)</f>
        <v>-39.00684072727742</v>
      </c>
      <c r="AA36" s="188">
        <f>SUM(AA25:AA35)</f>
        <v>250339464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-42233437</v>
      </c>
      <c r="F38" s="106">
        <f t="shared" si="2"/>
        <v>-42233437</v>
      </c>
      <c r="G38" s="106">
        <f t="shared" si="2"/>
        <v>27010094</v>
      </c>
      <c r="H38" s="106">
        <f t="shared" si="2"/>
        <v>-4088790</v>
      </c>
      <c r="I38" s="106">
        <f t="shared" si="2"/>
        <v>-9004075</v>
      </c>
      <c r="J38" s="106">
        <f t="shared" si="2"/>
        <v>13917229</v>
      </c>
      <c r="K38" s="106">
        <f t="shared" si="2"/>
        <v>679603</v>
      </c>
      <c r="L38" s="106">
        <f t="shared" si="2"/>
        <v>-8651341</v>
      </c>
      <c r="M38" s="106">
        <f t="shared" si="2"/>
        <v>26126378</v>
      </c>
      <c r="N38" s="106">
        <f t="shared" si="2"/>
        <v>18154640</v>
      </c>
      <c r="O38" s="106">
        <f t="shared" si="2"/>
        <v>-5054078</v>
      </c>
      <c r="P38" s="106">
        <f t="shared" si="2"/>
        <v>0</v>
      </c>
      <c r="Q38" s="106">
        <f t="shared" si="2"/>
        <v>0</v>
      </c>
      <c r="R38" s="106">
        <f t="shared" si="2"/>
        <v>-5054078</v>
      </c>
      <c r="S38" s="106">
        <f t="shared" si="2"/>
        <v>0</v>
      </c>
      <c r="T38" s="106">
        <f t="shared" si="2"/>
        <v>-5054078</v>
      </c>
      <c r="U38" s="106">
        <f t="shared" si="2"/>
        <v>0</v>
      </c>
      <c r="V38" s="106">
        <f t="shared" si="2"/>
        <v>-5054078</v>
      </c>
      <c r="W38" s="106">
        <f t="shared" si="2"/>
        <v>21963713</v>
      </c>
      <c r="X38" s="106">
        <f>IF(F22=F36,0,X22-X36)</f>
        <v>-42233437</v>
      </c>
      <c r="Y38" s="106">
        <f t="shared" si="2"/>
        <v>64197150</v>
      </c>
      <c r="Z38" s="201">
        <f>+IF(X38&lt;&gt;0,+(Y38/X38)*100,0)</f>
        <v>-152.00550691623795</v>
      </c>
      <c r="AA38" s="199">
        <f>+AA22-AA36</f>
        <v>-42233437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14272442</v>
      </c>
      <c r="H39" s="60">
        <v>6115094</v>
      </c>
      <c r="I39" s="60">
        <v>4162620</v>
      </c>
      <c r="J39" s="60">
        <v>24550156</v>
      </c>
      <c r="K39" s="60">
        <v>11730152</v>
      </c>
      <c r="L39" s="60">
        <v>4778528</v>
      </c>
      <c r="M39" s="60">
        <v>3676770</v>
      </c>
      <c r="N39" s="60">
        <v>20185450</v>
      </c>
      <c r="O39" s="60">
        <v>214320</v>
      </c>
      <c r="P39" s="60">
        <v>0</v>
      </c>
      <c r="Q39" s="60">
        <v>0</v>
      </c>
      <c r="R39" s="60">
        <v>214320</v>
      </c>
      <c r="S39" s="60">
        <v>0</v>
      </c>
      <c r="T39" s="60">
        <v>214320</v>
      </c>
      <c r="U39" s="60">
        <v>0</v>
      </c>
      <c r="V39" s="60">
        <v>214320</v>
      </c>
      <c r="W39" s="60">
        <v>45164246</v>
      </c>
      <c r="X39" s="60">
        <v>0</v>
      </c>
      <c r="Y39" s="60">
        <v>45164246</v>
      </c>
      <c r="Z39" s="140">
        <v>0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-42233437</v>
      </c>
      <c r="F42" s="88">
        <f t="shared" si="3"/>
        <v>-42233437</v>
      </c>
      <c r="G42" s="88">
        <f t="shared" si="3"/>
        <v>41282536</v>
      </c>
      <c r="H42" s="88">
        <f t="shared" si="3"/>
        <v>2026304</v>
      </c>
      <c r="I42" s="88">
        <f t="shared" si="3"/>
        <v>-4841455</v>
      </c>
      <c r="J42" s="88">
        <f t="shared" si="3"/>
        <v>38467385</v>
      </c>
      <c r="K42" s="88">
        <f t="shared" si="3"/>
        <v>12409755</v>
      </c>
      <c r="L42" s="88">
        <f t="shared" si="3"/>
        <v>-3872813</v>
      </c>
      <c r="M42" s="88">
        <f t="shared" si="3"/>
        <v>29803148</v>
      </c>
      <c r="N42" s="88">
        <f t="shared" si="3"/>
        <v>38340090</v>
      </c>
      <c r="O42" s="88">
        <f t="shared" si="3"/>
        <v>-4839758</v>
      </c>
      <c r="P42" s="88">
        <f t="shared" si="3"/>
        <v>0</v>
      </c>
      <c r="Q42" s="88">
        <f t="shared" si="3"/>
        <v>0</v>
      </c>
      <c r="R42" s="88">
        <f t="shared" si="3"/>
        <v>-4839758</v>
      </c>
      <c r="S42" s="88">
        <f t="shared" si="3"/>
        <v>0</v>
      </c>
      <c r="T42" s="88">
        <f t="shared" si="3"/>
        <v>-4839758</v>
      </c>
      <c r="U42" s="88">
        <f t="shared" si="3"/>
        <v>0</v>
      </c>
      <c r="V42" s="88">
        <f t="shared" si="3"/>
        <v>-4839758</v>
      </c>
      <c r="W42" s="88">
        <f t="shared" si="3"/>
        <v>67127959</v>
      </c>
      <c r="X42" s="88">
        <f t="shared" si="3"/>
        <v>-42233437</v>
      </c>
      <c r="Y42" s="88">
        <f t="shared" si="3"/>
        <v>109361396</v>
      </c>
      <c r="Z42" s="208">
        <f>+IF(X42&lt;&gt;0,+(Y42/X42)*100,0)</f>
        <v>-258.9450534182193</v>
      </c>
      <c r="AA42" s="206">
        <f>SUM(AA38:AA41)</f>
        <v>-42233437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-42233437</v>
      </c>
      <c r="F44" s="77">
        <f t="shared" si="4"/>
        <v>-42233437</v>
      </c>
      <c r="G44" s="77">
        <f t="shared" si="4"/>
        <v>41282536</v>
      </c>
      <c r="H44" s="77">
        <f t="shared" si="4"/>
        <v>2026304</v>
      </c>
      <c r="I44" s="77">
        <f t="shared" si="4"/>
        <v>-4841455</v>
      </c>
      <c r="J44" s="77">
        <f t="shared" si="4"/>
        <v>38467385</v>
      </c>
      <c r="K44" s="77">
        <f t="shared" si="4"/>
        <v>12409755</v>
      </c>
      <c r="L44" s="77">
        <f t="shared" si="4"/>
        <v>-3872813</v>
      </c>
      <c r="M44" s="77">
        <f t="shared" si="4"/>
        <v>29803148</v>
      </c>
      <c r="N44" s="77">
        <f t="shared" si="4"/>
        <v>38340090</v>
      </c>
      <c r="O44" s="77">
        <f t="shared" si="4"/>
        <v>-4839758</v>
      </c>
      <c r="P44" s="77">
        <f t="shared" si="4"/>
        <v>0</v>
      </c>
      <c r="Q44" s="77">
        <f t="shared" si="4"/>
        <v>0</v>
      </c>
      <c r="R44" s="77">
        <f t="shared" si="4"/>
        <v>-4839758</v>
      </c>
      <c r="S44" s="77">
        <f t="shared" si="4"/>
        <v>0</v>
      </c>
      <c r="T44" s="77">
        <f t="shared" si="4"/>
        <v>-4839758</v>
      </c>
      <c r="U44" s="77">
        <f t="shared" si="4"/>
        <v>0</v>
      </c>
      <c r="V44" s="77">
        <f t="shared" si="4"/>
        <v>-4839758</v>
      </c>
      <c r="W44" s="77">
        <f t="shared" si="4"/>
        <v>67127959</v>
      </c>
      <c r="X44" s="77">
        <f t="shared" si="4"/>
        <v>-42233437</v>
      </c>
      <c r="Y44" s="77">
        <f t="shared" si="4"/>
        <v>109361396</v>
      </c>
      <c r="Z44" s="212">
        <f>+IF(X44&lt;&gt;0,+(Y44/X44)*100,0)</f>
        <v>-258.9450534182193</v>
      </c>
      <c r="AA44" s="210">
        <f>+AA42-AA43</f>
        <v>-42233437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-42233437</v>
      </c>
      <c r="F46" s="88">
        <f t="shared" si="5"/>
        <v>-42233437</v>
      </c>
      <c r="G46" s="88">
        <f t="shared" si="5"/>
        <v>41282536</v>
      </c>
      <c r="H46" s="88">
        <f t="shared" si="5"/>
        <v>2026304</v>
      </c>
      <c r="I46" s="88">
        <f t="shared" si="5"/>
        <v>-4841455</v>
      </c>
      <c r="J46" s="88">
        <f t="shared" si="5"/>
        <v>38467385</v>
      </c>
      <c r="K46" s="88">
        <f t="shared" si="5"/>
        <v>12409755</v>
      </c>
      <c r="L46" s="88">
        <f t="shared" si="5"/>
        <v>-3872813</v>
      </c>
      <c r="M46" s="88">
        <f t="shared" si="5"/>
        <v>29803148</v>
      </c>
      <c r="N46" s="88">
        <f t="shared" si="5"/>
        <v>38340090</v>
      </c>
      <c r="O46" s="88">
        <f t="shared" si="5"/>
        <v>-4839758</v>
      </c>
      <c r="P46" s="88">
        <f t="shared" si="5"/>
        <v>0</v>
      </c>
      <c r="Q46" s="88">
        <f t="shared" si="5"/>
        <v>0</v>
      </c>
      <c r="R46" s="88">
        <f t="shared" si="5"/>
        <v>-4839758</v>
      </c>
      <c r="S46" s="88">
        <f t="shared" si="5"/>
        <v>0</v>
      </c>
      <c r="T46" s="88">
        <f t="shared" si="5"/>
        <v>-4839758</v>
      </c>
      <c r="U46" s="88">
        <f t="shared" si="5"/>
        <v>0</v>
      </c>
      <c r="V46" s="88">
        <f t="shared" si="5"/>
        <v>-4839758</v>
      </c>
      <c r="W46" s="88">
        <f t="shared" si="5"/>
        <v>67127959</v>
      </c>
      <c r="X46" s="88">
        <f t="shared" si="5"/>
        <v>-42233437</v>
      </c>
      <c r="Y46" s="88">
        <f t="shared" si="5"/>
        <v>109361396</v>
      </c>
      <c r="Z46" s="208">
        <f>+IF(X46&lt;&gt;0,+(Y46/X46)*100,0)</f>
        <v>-258.9450534182193</v>
      </c>
      <c r="AA46" s="206">
        <f>SUM(AA44:AA45)</f>
        <v>-42233437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-42233437</v>
      </c>
      <c r="F48" s="219">
        <f t="shared" si="6"/>
        <v>-42233437</v>
      </c>
      <c r="G48" s="219">
        <f t="shared" si="6"/>
        <v>41282536</v>
      </c>
      <c r="H48" s="220">
        <f t="shared" si="6"/>
        <v>2026304</v>
      </c>
      <c r="I48" s="220">
        <f t="shared" si="6"/>
        <v>-4841455</v>
      </c>
      <c r="J48" s="220">
        <f t="shared" si="6"/>
        <v>38467385</v>
      </c>
      <c r="K48" s="220">
        <f t="shared" si="6"/>
        <v>12409755</v>
      </c>
      <c r="L48" s="220">
        <f t="shared" si="6"/>
        <v>-3872813</v>
      </c>
      <c r="M48" s="219">
        <f t="shared" si="6"/>
        <v>29803148</v>
      </c>
      <c r="N48" s="219">
        <f t="shared" si="6"/>
        <v>38340090</v>
      </c>
      <c r="O48" s="220">
        <f t="shared" si="6"/>
        <v>-4839758</v>
      </c>
      <c r="P48" s="220">
        <f t="shared" si="6"/>
        <v>0</v>
      </c>
      <c r="Q48" s="220">
        <f t="shared" si="6"/>
        <v>0</v>
      </c>
      <c r="R48" s="220">
        <f t="shared" si="6"/>
        <v>-4839758</v>
      </c>
      <c r="S48" s="220">
        <f t="shared" si="6"/>
        <v>0</v>
      </c>
      <c r="T48" s="219">
        <f t="shared" si="6"/>
        <v>-4839758</v>
      </c>
      <c r="U48" s="219">
        <f t="shared" si="6"/>
        <v>0</v>
      </c>
      <c r="V48" s="220">
        <f t="shared" si="6"/>
        <v>-4839758</v>
      </c>
      <c r="W48" s="220">
        <f t="shared" si="6"/>
        <v>67127959</v>
      </c>
      <c r="X48" s="220">
        <f t="shared" si="6"/>
        <v>-42233437</v>
      </c>
      <c r="Y48" s="220">
        <f t="shared" si="6"/>
        <v>109361396</v>
      </c>
      <c r="Z48" s="221">
        <f>+IF(X48&lt;&gt;0,+(Y48/X48)*100,0)</f>
        <v>-258.9450534182193</v>
      </c>
      <c r="AA48" s="222">
        <f>SUM(AA46:AA47)</f>
        <v>-42233437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476602</v>
      </c>
      <c r="D5" s="153">
        <f>SUM(D6:D8)</f>
        <v>0</v>
      </c>
      <c r="E5" s="154">
        <f t="shared" si="0"/>
        <v>950000</v>
      </c>
      <c r="F5" s="100">
        <f t="shared" si="0"/>
        <v>950000</v>
      </c>
      <c r="G5" s="100">
        <f t="shared" si="0"/>
        <v>83718</v>
      </c>
      <c r="H5" s="100">
        <f t="shared" si="0"/>
        <v>284808</v>
      </c>
      <c r="I5" s="100">
        <f t="shared" si="0"/>
        <v>58806</v>
      </c>
      <c r="J5" s="100">
        <f t="shared" si="0"/>
        <v>427332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427332</v>
      </c>
      <c r="X5" s="100">
        <f t="shared" si="0"/>
        <v>950000</v>
      </c>
      <c r="Y5" s="100">
        <f t="shared" si="0"/>
        <v>-522668</v>
      </c>
      <c r="Z5" s="137">
        <f>+IF(X5&lt;&gt;0,+(Y5/X5)*100,0)</f>
        <v>-55.01768421052632</v>
      </c>
      <c r="AA5" s="153">
        <f>SUM(AA6:AA8)</f>
        <v>950000</v>
      </c>
    </row>
    <row r="6" spans="1:27" ht="13.5">
      <c r="A6" s="138" t="s">
        <v>75</v>
      </c>
      <c r="B6" s="136"/>
      <c r="C6" s="155"/>
      <c r="D6" s="155"/>
      <c r="E6" s="156">
        <v>350000</v>
      </c>
      <c r="F6" s="60">
        <v>350000</v>
      </c>
      <c r="G6" s="60"/>
      <c r="H6" s="60">
        <v>38571</v>
      </c>
      <c r="I6" s="60">
        <v>58806</v>
      </c>
      <c r="J6" s="60">
        <v>97377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97377</v>
      </c>
      <c r="X6" s="60">
        <v>350000</v>
      </c>
      <c r="Y6" s="60">
        <v>-252623</v>
      </c>
      <c r="Z6" s="140">
        <v>-72.18</v>
      </c>
      <c r="AA6" s="62">
        <v>350000</v>
      </c>
    </row>
    <row r="7" spans="1:27" ht="13.5">
      <c r="A7" s="138" t="s">
        <v>76</v>
      </c>
      <c r="B7" s="136"/>
      <c r="C7" s="157">
        <v>476602</v>
      </c>
      <c r="D7" s="157"/>
      <c r="E7" s="158">
        <v>600000</v>
      </c>
      <c r="F7" s="159">
        <v>600000</v>
      </c>
      <c r="G7" s="159">
        <v>83718</v>
      </c>
      <c r="H7" s="159">
        <v>246237</v>
      </c>
      <c r="I7" s="159"/>
      <c r="J7" s="159">
        <v>329955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329955</v>
      </c>
      <c r="X7" s="159">
        <v>600000</v>
      </c>
      <c r="Y7" s="159">
        <v>-270045</v>
      </c>
      <c r="Z7" s="141">
        <v>-45.01</v>
      </c>
      <c r="AA7" s="225">
        <v>600000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206804</v>
      </c>
      <c r="D9" s="153">
        <f>SUM(D10:D14)</f>
        <v>0</v>
      </c>
      <c r="E9" s="154">
        <f t="shared" si="1"/>
        <v>4765000</v>
      </c>
      <c r="F9" s="100">
        <f t="shared" si="1"/>
        <v>4765000</v>
      </c>
      <c r="G9" s="100">
        <f t="shared" si="1"/>
        <v>0</v>
      </c>
      <c r="H9" s="100">
        <f t="shared" si="1"/>
        <v>198900</v>
      </c>
      <c r="I9" s="100">
        <f t="shared" si="1"/>
        <v>0</v>
      </c>
      <c r="J9" s="100">
        <f t="shared" si="1"/>
        <v>198900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89842</v>
      </c>
      <c r="P9" s="100">
        <f t="shared" si="1"/>
        <v>0</v>
      </c>
      <c r="Q9" s="100">
        <f t="shared" si="1"/>
        <v>1445225</v>
      </c>
      <c r="R9" s="100">
        <f t="shared" si="1"/>
        <v>1535067</v>
      </c>
      <c r="S9" s="100">
        <f t="shared" si="1"/>
        <v>0</v>
      </c>
      <c r="T9" s="100">
        <f t="shared" si="1"/>
        <v>684353</v>
      </c>
      <c r="U9" s="100">
        <f t="shared" si="1"/>
        <v>0</v>
      </c>
      <c r="V9" s="100">
        <f t="shared" si="1"/>
        <v>684353</v>
      </c>
      <c r="W9" s="100">
        <f t="shared" si="1"/>
        <v>2418320</v>
      </c>
      <c r="X9" s="100">
        <f t="shared" si="1"/>
        <v>4765000</v>
      </c>
      <c r="Y9" s="100">
        <f t="shared" si="1"/>
        <v>-2346680</v>
      </c>
      <c r="Z9" s="137">
        <f>+IF(X9&lt;&gt;0,+(Y9/X9)*100,0)</f>
        <v>-49.24826862539349</v>
      </c>
      <c r="AA9" s="102">
        <f>SUM(AA10:AA14)</f>
        <v>4765000</v>
      </c>
    </row>
    <row r="10" spans="1:27" ht="13.5">
      <c r="A10" s="138" t="s">
        <v>79</v>
      </c>
      <c r="B10" s="136"/>
      <c r="C10" s="155">
        <v>206804</v>
      </c>
      <c r="D10" s="155"/>
      <c r="E10" s="156">
        <v>1040000</v>
      </c>
      <c r="F10" s="60">
        <v>1040000</v>
      </c>
      <c r="G10" s="60"/>
      <c r="H10" s="60"/>
      <c r="I10" s="60"/>
      <c r="J10" s="60"/>
      <c r="K10" s="60"/>
      <c r="L10" s="60"/>
      <c r="M10" s="60"/>
      <c r="N10" s="60"/>
      <c r="O10" s="60">
        <v>89842</v>
      </c>
      <c r="P10" s="60"/>
      <c r="Q10" s="60"/>
      <c r="R10" s="60">
        <v>89842</v>
      </c>
      <c r="S10" s="60"/>
      <c r="T10" s="60"/>
      <c r="U10" s="60"/>
      <c r="V10" s="60"/>
      <c r="W10" s="60">
        <v>89842</v>
      </c>
      <c r="X10" s="60">
        <v>1040000</v>
      </c>
      <c r="Y10" s="60">
        <v>-950158</v>
      </c>
      <c r="Z10" s="140">
        <v>-91.36</v>
      </c>
      <c r="AA10" s="62">
        <v>1040000</v>
      </c>
    </row>
    <row r="11" spans="1:27" ht="13.5">
      <c r="A11" s="138" t="s">
        <v>80</v>
      </c>
      <c r="B11" s="136"/>
      <c r="C11" s="155"/>
      <c r="D11" s="155"/>
      <c r="E11" s="156">
        <v>3725000</v>
      </c>
      <c r="F11" s="60">
        <v>3725000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>
        <v>1445225</v>
      </c>
      <c r="R11" s="60">
        <v>1445225</v>
      </c>
      <c r="S11" s="60"/>
      <c r="T11" s="60">
        <v>684353</v>
      </c>
      <c r="U11" s="60"/>
      <c r="V11" s="60">
        <v>684353</v>
      </c>
      <c r="W11" s="60">
        <v>2129578</v>
      </c>
      <c r="X11" s="60">
        <v>3725000</v>
      </c>
      <c r="Y11" s="60">
        <v>-1595422</v>
      </c>
      <c r="Z11" s="140">
        <v>-42.83</v>
      </c>
      <c r="AA11" s="62">
        <v>3725000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>
        <v>198900</v>
      </c>
      <c r="I13" s="60"/>
      <c r="J13" s="60">
        <v>198900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198900</v>
      </c>
      <c r="X13" s="60"/>
      <c r="Y13" s="60">
        <v>198900</v>
      </c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16713667</v>
      </c>
      <c r="D15" s="153">
        <f>SUM(D16:D18)</f>
        <v>0</v>
      </c>
      <c r="E15" s="154">
        <f t="shared" si="2"/>
        <v>11231000</v>
      </c>
      <c r="F15" s="100">
        <f t="shared" si="2"/>
        <v>12348000</v>
      </c>
      <c r="G15" s="100">
        <f t="shared" si="2"/>
        <v>104659</v>
      </c>
      <c r="H15" s="100">
        <f t="shared" si="2"/>
        <v>2448375</v>
      </c>
      <c r="I15" s="100">
        <f t="shared" si="2"/>
        <v>1629913</v>
      </c>
      <c r="J15" s="100">
        <f t="shared" si="2"/>
        <v>4182947</v>
      </c>
      <c r="K15" s="100">
        <f t="shared" si="2"/>
        <v>0</v>
      </c>
      <c r="L15" s="100">
        <f t="shared" si="2"/>
        <v>1549093</v>
      </c>
      <c r="M15" s="100">
        <f t="shared" si="2"/>
        <v>804853</v>
      </c>
      <c r="N15" s="100">
        <f t="shared" si="2"/>
        <v>2353946</v>
      </c>
      <c r="O15" s="100">
        <f t="shared" si="2"/>
        <v>947592</v>
      </c>
      <c r="P15" s="100">
        <f t="shared" si="2"/>
        <v>556449</v>
      </c>
      <c r="Q15" s="100">
        <f t="shared" si="2"/>
        <v>0</v>
      </c>
      <c r="R15" s="100">
        <f t="shared" si="2"/>
        <v>1504041</v>
      </c>
      <c r="S15" s="100">
        <f t="shared" si="2"/>
        <v>0</v>
      </c>
      <c r="T15" s="100">
        <f t="shared" si="2"/>
        <v>357778</v>
      </c>
      <c r="U15" s="100">
        <f t="shared" si="2"/>
        <v>0</v>
      </c>
      <c r="V15" s="100">
        <f t="shared" si="2"/>
        <v>357778</v>
      </c>
      <c r="W15" s="100">
        <f t="shared" si="2"/>
        <v>8398712</v>
      </c>
      <c r="X15" s="100">
        <f t="shared" si="2"/>
        <v>12348000</v>
      </c>
      <c r="Y15" s="100">
        <f t="shared" si="2"/>
        <v>-3949288</v>
      </c>
      <c r="Z15" s="137">
        <f>+IF(X15&lt;&gt;0,+(Y15/X15)*100,0)</f>
        <v>-31.98321995464853</v>
      </c>
      <c r="AA15" s="102">
        <f>SUM(AA16:AA18)</f>
        <v>12348000</v>
      </c>
    </row>
    <row r="16" spans="1:27" ht="13.5">
      <c r="A16" s="138" t="s">
        <v>85</v>
      </c>
      <c r="B16" s="136"/>
      <c r="C16" s="155"/>
      <c r="D16" s="155"/>
      <c r="E16" s="156"/>
      <c r="F16" s="60">
        <v>1117000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112185</v>
      </c>
      <c r="U16" s="60"/>
      <c r="V16" s="60">
        <v>112185</v>
      </c>
      <c r="W16" s="60">
        <v>112185</v>
      </c>
      <c r="X16" s="60">
        <v>1117000</v>
      </c>
      <c r="Y16" s="60">
        <v>-1004815</v>
      </c>
      <c r="Z16" s="140">
        <v>-89.96</v>
      </c>
      <c r="AA16" s="62">
        <v>1117000</v>
      </c>
    </row>
    <row r="17" spans="1:27" ht="13.5">
      <c r="A17" s="138" t="s">
        <v>86</v>
      </c>
      <c r="B17" s="136"/>
      <c r="C17" s="155">
        <v>16713667</v>
      </c>
      <c r="D17" s="155"/>
      <c r="E17" s="156">
        <v>11231000</v>
      </c>
      <c r="F17" s="60">
        <v>11231000</v>
      </c>
      <c r="G17" s="60">
        <v>104659</v>
      </c>
      <c r="H17" s="60">
        <v>2448375</v>
      </c>
      <c r="I17" s="60">
        <v>1629913</v>
      </c>
      <c r="J17" s="60">
        <v>4182947</v>
      </c>
      <c r="K17" s="60"/>
      <c r="L17" s="60">
        <v>1549093</v>
      </c>
      <c r="M17" s="60">
        <v>804853</v>
      </c>
      <c r="N17" s="60">
        <v>2353946</v>
      </c>
      <c r="O17" s="60">
        <v>947592</v>
      </c>
      <c r="P17" s="60">
        <v>556449</v>
      </c>
      <c r="Q17" s="60"/>
      <c r="R17" s="60">
        <v>1504041</v>
      </c>
      <c r="S17" s="60"/>
      <c r="T17" s="60">
        <v>245593</v>
      </c>
      <c r="U17" s="60"/>
      <c r="V17" s="60">
        <v>245593</v>
      </c>
      <c r="W17" s="60">
        <v>8286527</v>
      </c>
      <c r="X17" s="60">
        <v>11231000</v>
      </c>
      <c r="Y17" s="60">
        <v>-2944473</v>
      </c>
      <c r="Z17" s="140">
        <v>-26.22</v>
      </c>
      <c r="AA17" s="62">
        <v>11231000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9394916</v>
      </c>
      <c r="D19" s="153">
        <f>SUM(D20:D23)</f>
        <v>0</v>
      </c>
      <c r="E19" s="154">
        <f t="shared" si="3"/>
        <v>34325000</v>
      </c>
      <c r="F19" s="100">
        <f t="shared" si="3"/>
        <v>33208000</v>
      </c>
      <c r="G19" s="100">
        <f t="shared" si="3"/>
        <v>3452144</v>
      </c>
      <c r="H19" s="100">
        <f t="shared" si="3"/>
        <v>4311930</v>
      </c>
      <c r="I19" s="100">
        <f t="shared" si="3"/>
        <v>2360315</v>
      </c>
      <c r="J19" s="100">
        <f t="shared" si="3"/>
        <v>10124389</v>
      </c>
      <c r="K19" s="100">
        <f t="shared" si="3"/>
        <v>0</v>
      </c>
      <c r="L19" s="100">
        <f t="shared" si="3"/>
        <v>5086872</v>
      </c>
      <c r="M19" s="100">
        <f t="shared" si="3"/>
        <v>2117798</v>
      </c>
      <c r="N19" s="100">
        <f t="shared" si="3"/>
        <v>7204670</v>
      </c>
      <c r="O19" s="100">
        <f t="shared" si="3"/>
        <v>3113532</v>
      </c>
      <c r="P19" s="100">
        <f t="shared" si="3"/>
        <v>1461296</v>
      </c>
      <c r="Q19" s="100">
        <f t="shared" si="3"/>
        <v>868262</v>
      </c>
      <c r="R19" s="100">
        <f t="shared" si="3"/>
        <v>5443090</v>
      </c>
      <c r="S19" s="100">
        <f t="shared" si="3"/>
        <v>0</v>
      </c>
      <c r="T19" s="100">
        <f t="shared" si="3"/>
        <v>1650176</v>
      </c>
      <c r="U19" s="100">
        <f t="shared" si="3"/>
        <v>0</v>
      </c>
      <c r="V19" s="100">
        <f t="shared" si="3"/>
        <v>1650176</v>
      </c>
      <c r="W19" s="100">
        <f t="shared" si="3"/>
        <v>24422325</v>
      </c>
      <c r="X19" s="100">
        <f t="shared" si="3"/>
        <v>33208000</v>
      </c>
      <c r="Y19" s="100">
        <f t="shared" si="3"/>
        <v>-8785675</v>
      </c>
      <c r="Z19" s="137">
        <f>+IF(X19&lt;&gt;0,+(Y19/X19)*100,0)</f>
        <v>-26.45650144543483</v>
      </c>
      <c r="AA19" s="102">
        <f>SUM(AA20:AA23)</f>
        <v>33208000</v>
      </c>
    </row>
    <row r="20" spans="1:27" ht="13.5">
      <c r="A20" s="138" t="s">
        <v>89</v>
      </c>
      <c r="B20" s="136"/>
      <c r="C20" s="155"/>
      <c r="D20" s="155"/>
      <c r="E20" s="156">
        <v>1050000</v>
      </c>
      <c r="F20" s="60">
        <v>1050000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1050000</v>
      </c>
      <c r="Y20" s="60">
        <v>-1050000</v>
      </c>
      <c r="Z20" s="140">
        <v>-100</v>
      </c>
      <c r="AA20" s="62">
        <v>1050000</v>
      </c>
    </row>
    <row r="21" spans="1:27" ht="13.5">
      <c r="A21" s="138" t="s">
        <v>90</v>
      </c>
      <c r="B21" s="136"/>
      <c r="C21" s="155">
        <v>6835663</v>
      </c>
      <c r="D21" s="155"/>
      <c r="E21" s="156">
        <v>24900000</v>
      </c>
      <c r="F21" s="60">
        <v>24900000</v>
      </c>
      <c r="G21" s="60">
        <v>3452144</v>
      </c>
      <c r="H21" s="60">
        <v>4219431</v>
      </c>
      <c r="I21" s="60">
        <v>2360315</v>
      </c>
      <c r="J21" s="60">
        <v>10031890</v>
      </c>
      <c r="K21" s="60"/>
      <c r="L21" s="60">
        <v>5086872</v>
      </c>
      <c r="M21" s="60">
        <v>777556</v>
      </c>
      <c r="N21" s="60">
        <v>5864428</v>
      </c>
      <c r="O21" s="60">
        <v>3113532</v>
      </c>
      <c r="P21" s="60">
        <v>332880</v>
      </c>
      <c r="Q21" s="60">
        <v>299013</v>
      </c>
      <c r="R21" s="60">
        <v>3745425</v>
      </c>
      <c r="S21" s="60"/>
      <c r="T21" s="60">
        <v>1650176</v>
      </c>
      <c r="U21" s="60"/>
      <c r="V21" s="60">
        <v>1650176</v>
      </c>
      <c r="W21" s="60">
        <v>21291919</v>
      </c>
      <c r="X21" s="60">
        <v>24900000</v>
      </c>
      <c r="Y21" s="60">
        <v>-3608081</v>
      </c>
      <c r="Z21" s="140">
        <v>-14.49</v>
      </c>
      <c r="AA21" s="62">
        <v>24900000</v>
      </c>
    </row>
    <row r="22" spans="1:27" ht="13.5">
      <c r="A22" s="138" t="s">
        <v>91</v>
      </c>
      <c r="B22" s="136"/>
      <c r="C22" s="157">
        <v>2379470</v>
      </c>
      <c r="D22" s="157"/>
      <c r="E22" s="158">
        <v>8375000</v>
      </c>
      <c r="F22" s="159">
        <v>6258000</v>
      </c>
      <c r="G22" s="159"/>
      <c r="H22" s="159">
        <v>92499</v>
      </c>
      <c r="I22" s="159"/>
      <c r="J22" s="159">
        <v>92499</v>
      </c>
      <c r="K22" s="159"/>
      <c r="L22" s="159"/>
      <c r="M22" s="159">
        <v>1340242</v>
      </c>
      <c r="N22" s="159">
        <v>1340242</v>
      </c>
      <c r="O22" s="159"/>
      <c r="P22" s="159"/>
      <c r="Q22" s="159">
        <v>569249</v>
      </c>
      <c r="R22" s="159">
        <v>569249</v>
      </c>
      <c r="S22" s="159"/>
      <c r="T22" s="159"/>
      <c r="U22" s="159"/>
      <c r="V22" s="159"/>
      <c r="W22" s="159">
        <v>2001990</v>
      </c>
      <c r="X22" s="159">
        <v>6258000</v>
      </c>
      <c r="Y22" s="159">
        <v>-4256010</v>
      </c>
      <c r="Z22" s="141">
        <v>-68.01</v>
      </c>
      <c r="AA22" s="225">
        <v>6258000</v>
      </c>
    </row>
    <row r="23" spans="1:27" ht="13.5">
      <c r="A23" s="138" t="s">
        <v>92</v>
      </c>
      <c r="B23" s="136"/>
      <c r="C23" s="155">
        <v>179783</v>
      </c>
      <c r="D23" s="155"/>
      <c r="E23" s="156"/>
      <c r="F23" s="60">
        <v>1000000</v>
      </c>
      <c r="G23" s="60"/>
      <c r="H23" s="60"/>
      <c r="I23" s="60"/>
      <c r="J23" s="60"/>
      <c r="K23" s="60"/>
      <c r="L23" s="60"/>
      <c r="M23" s="60"/>
      <c r="N23" s="60"/>
      <c r="O23" s="60"/>
      <c r="P23" s="60">
        <v>1128416</v>
      </c>
      <c r="Q23" s="60"/>
      <c r="R23" s="60">
        <v>1128416</v>
      </c>
      <c r="S23" s="60"/>
      <c r="T23" s="60"/>
      <c r="U23" s="60"/>
      <c r="V23" s="60"/>
      <c r="W23" s="60">
        <v>1128416</v>
      </c>
      <c r="X23" s="60">
        <v>1000000</v>
      </c>
      <c r="Y23" s="60">
        <v>128416</v>
      </c>
      <c r="Z23" s="140">
        <v>12.84</v>
      </c>
      <c r="AA23" s="62">
        <v>1000000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26791989</v>
      </c>
      <c r="D25" s="217">
        <f>+D5+D9+D15+D19+D24</f>
        <v>0</v>
      </c>
      <c r="E25" s="230">
        <f t="shared" si="4"/>
        <v>51271000</v>
      </c>
      <c r="F25" s="219">
        <f t="shared" si="4"/>
        <v>51271000</v>
      </c>
      <c r="G25" s="219">
        <f t="shared" si="4"/>
        <v>3640521</v>
      </c>
      <c r="H25" s="219">
        <f t="shared" si="4"/>
        <v>7244013</v>
      </c>
      <c r="I25" s="219">
        <f t="shared" si="4"/>
        <v>4049034</v>
      </c>
      <c r="J25" s="219">
        <f t="shared" si="4"/>
        <v>14933568</v>
      </c>
      <c r="K25" s="219">
        <f t="shared" si="4"/>
        <v>0</v>
      </c>
      <c r="L25" s="219">
        <f t="shared" si="4"/>
        <v>6635965</v>
      </c>
      <c r="M25" s="219">
        <f t="shared" si="4"/>
        <v>2922651</v>
      </c>
      <c r="N25" s="219">
        <f t="shared" si="4"/>
        <v>9558616</v>
      </c>
      <c r="O25" s="219">
        <f t="shared" si="4"/>
        <v>4150966</v>
      </c>
      <c r="P25" s="219">
        <f t="shared" si="4"/>
        <v>2017745</v>
      </c>
      <c r="Q25" s="219">
        <f t="shared" si="4"/>
        <v>2313487</v>
      </c>
      <c r="R25" s="219">
        <f t="shared" si="4"/>
        <v>8482198</v>
      </c>
      <c r="S25" s="219">
        <f t="shared" si="4"/>
        <v>0</v>
      </c>
      <c r="T25" s="219">
        <f t="shared" si="4"/>
        <v>2692307</v>
      </c>
      <c r="U25" s="219">
        <f t="shared" si="4"/>
        <v>0</v>
      </c>
      <c r="V25" s="219">
        <f t="shared" si="4"/>
        <v>2692307</v>
      </c>
      <c r="W25" s="219">
        <f t="shared" si="4"/>
        <v>35666689</v>
      </c>
      <c r="X25" s="219">
        <f t="shared" si="4"/>
        <v>51271000</v>
      </c>
      <c r="Y25" s="219">
        <f t="shared" si="4"/>
        <v>-15604311</v>
      </c>
      <c r="Z25" s="231">
        <f>+IF(X25&lt;&gt;0,+(Y25/X25)*100,0)</f>
        <v>-30.434965184997363</v>
      </c>
      <c r="AA25" s="232">
        <f>+AA5+AA9+AA15+AA19+AA24</f>
        <v>51271000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25189827</v>
      </c>
      <c r="D28" s="155"/>
      <c r="E28" s="156">
        <v>48281000</v>
      </c>
      <c r="F28" s="60">
        <v>48271000</v>
      </c>
      <c r="G28" s="60">
        <v>3556803</v>
      </c>
      <c r="H28" s="60">
        <v>7244013</v>
      </c>
      <c r="I28" s="60">
        <v>4049034</v>
      </c>
      <c r="J28" s="60">
        <v>14849850</v>
      </c>
      <c r="K28" s="60"/>
      <c r="L28" s="60">
        <v>6635965</v>
      </c>
      <c r="M28" s="60">
        <v>2922651</v>
      </c>
      <c r="N28" s="60">
        <v>9558616</v>
      </c>
      <c r="O28" s="60">
        <v>4150966</v>
      </c>
      <c r="P28" s="60">
        <v>2017745</v>
      </c>
      <c r="Q28" s="60">
        <v>2313487</v>
      </c>
      <c r="R28" s="60">
        <v>8482198</v>
      </c>
      <c r="S28" s="60"/>
      <c r="T28" s="60">
        <v>2692307</v>
      </c>
      <c r="U28" s="60"/>
      <c r="V28" s="60">
        <v>2692307</v>
      </c>
      <c r="W28" s="60">
        <v>35582971</v>
      </c>
      <c r="X28" s="60">
        <v>48271000</v>
      </c>
      <c r="Y28" s="60">
        <v>-12688029</v>
      </c>
      <c r="Z28" s="140">
        <v>-26.28</v>
      </c>
      <c r="AA28" s="155">
        <v>48271000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25189827</v>
      </c>
      <c r="D32" s="210">
        <f>SUM(D28:D31)</f>
        <v>0</v>
      </c>
      <c r="E32" s="211">
        <f t="shared" si="5"/>
        <v>48281000</v>
      </c>
      <c r="F32" s="77">
        <f t="shared" si="5"/>
        <v>48271000</v>
      </c>
      <c r="G32" s="77">
        <f t="shared" si="5"/>
        <v>3556803</v>
      </c>
      <c r="H32" s="77">
        <f t="shared" si="5"/>
        <v>7244013</v>
      </c>
      <c r="I32" s="77">
        <f t="shared" si="5"/>
        <v>4049034</v>
      </c>
      <c r="J32" s="77">
        <f t="shared" si="5"/>
        <v>14849850</v>
      </c>
      <c r="K32" s="77">
        <f t="shared" si="5"/>
        <v>0</v>
      </c>
      <c r="L32" s="77">
        <f t="shared" si="5"/>
        <v>6635965</v>
      </c>
      <c r="M32" s="77">
        <f t="shared" si="5"/>
        <v>2922651</v>
      </c>
      <c r="N32" s="77">
        <f t="shared" si="5"/>
        <v>9558616</v>
      </c>
      <c r="O32" s="77">
        <f t="shared" si="5"/>
        <v>4150966</v>
      </c>
      <c r="P32" s="77">
        <f t="shared" si="5"/>
        <v>2017745</v>
      </c>
      <c r="Q32" s="77">
        <f t="shared" si="5"/>
        <v>2313487</v>
      </c>
      <c r="R32" s="77">
        <f t="shared" si="5"/>
        <v>8482198</v>
      </c>
      <c r="S32" s="77">
        <f t="shared" si="5"/>
        <v>0</v>
      </c>
      <c r="T32" s="77">
        <f t="shared" si="5"/>
        <v>2692307</v>
      </c>
      <c r="U32" s="77">
        <f t="shared" si="5"/>
        <v>0</v>
      </c>
      <c r="V32" s="77">
        <f t="shared" si="5"/>
        <v>2692307</v>
      </c>
      <c r="W32" s="77">
        <f t="shared" si="5"/>
        <v>35582971</v>
      </c>
      <c r="X32" s="77">
        <f t="shared" si="5"/>
        <v>48271000</v>
      </c>
      <c r="Y32" s="77">
        <f t="shared" si="5"/>
        <v>-12688029</v>
      </c>
      <c r="Z32" s="212">
        <f>+IF(X32&lt;&gt;0,+(Y32/X32)*100,0)</f>
        <v>-26.28499306001533</v>
      </c>
      <c r="AA32" s="79">
        <f>SUM(AA28:AA31)</f>
        <v>48271000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3000000</v>
      </c>
      <c r="G33" s="60">
        <v>83718</v>
      </c>
      <c r="H33" s="60"/>
      <c r="I33" s="60"/>
      <c r="J33" s="60">
        <v>83718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83718</v>
      </c>
      <c r="X33" s="60">
        <v>3000000</v>
      </c>
      <c r="Y33" s="60">
        <v>-2916282</v>
      </c>
      <c r="Z33" s="140">
        <v>-97.21</v>
      </c>
      <c r="AA33" s="62">
        <v>3000000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1602162</v>
      </c>
      <c r="D35" s="155"/>
      <c r="E35" s="156">
        <v>2990000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26791989</v>
      </c>
      <c r="D36" s="222">
        <f>SUM(D32:D35)</f>
        <v>0</v>
      </c>
      <c r="E36" s="218">
        <f t="shared" si="6"/>
        <v>51271000</v>
      </c>
      <c r="F36" s="220">
        <f t="shared" si="6"/>
        <v>51271000</v>
      </c>
      <c r="G36" s="220">
        <f t="shared" si="6"/>
        <v>3640521</v>
      </c>
      <c r="H36" s="220">
        <f t="shared" si="6"/>
        <v>7244013</v>
      </c>
      <c r="I36" s="220">
        <f t="shared" si="6"/>
        <v>4049034</v>
      </c>
      <c r="J36" s="220">
        <f t="shared" si="6"/>
        <v>14933568</v>
      </c>
      <c r="K36" s="220">
        <f t="shared" si="6"/>
        <v>0</v>
      </c>
      <c r="L36" s="220">
        <f t="shared" si="6"/>
        <v>6635965</v>
      </c>
      <c r="M36" s="220">
        <f t="shared" si="6"/>
        <v>2922651</v>
      </c>
      <c r="N36" s="220">
        <f t="shared" si="6"/>
        <v>9558616</v>
      </c>
      <c r="O36" s="220">
        <f t="shared" si="6"/>
        <v>4150966</v>
      </c>
      <c r="P36" s="220">
        <f t="shared" si="6"/>
        <v>2017745</v>
      </c>
      <c r="Q36" s="220">
        <f t="shared" si="6"/>
        <v>2313487</v>
      </c>
      <c r="R36" s="220">
        <f t="shared" si="6"/>
        <v>8482198</v>
      </c>
      <c r="S36" s="220">
        <f t="shared" si="6"/>
        <v>0</v>
      </c>
      <c r="T36" s="220">
        <f t="shared" si="6"/>
        <v>2692307</v>
      </c>
      <c r="U36" s="220">
        <f t="shared" si="6"/>
        <v>0</v>
      </c>
      <c r="V36" s="220">
        <f t="shared" si="6"/>
        <v>2692307</v>
      </c>
      <c r="W36" s="220">
        <f t="shared" si="6"/>
        <v>35666689</v>
      </c>
      <c r="X36" s="220">
        <f t="shared" si="6"/>
        <v>51271000</v>
      </c>
      <c r="Y36" s="220">
        <f t="shared" si="6"/>
        <v>-15604311</v>
      </c>
      <c r="Z36" s="221">
        <f>+IF(X36&lt;&gt;0,+(Y36/X36)*100,0)</f>
        <v>-30.434965184997363</v>
      </c>
      <c r="AA36" s="239">
        <f>SUM(AA32:AA35)</f>
        <v>51271000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/>
      <c r="D6" s="155"/>
      <c r="E6" s="59">
        <v>3791620</v>
      </c>
      <c r="F6" s="60">
        <v>3791620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3791620</v>
      </c>
      <c r="Y6" s="60">
        <v>-3791620</v>
      </c>
      <c r="Z6" s="140">
        <v>-100</v>
      </c>
      <c r="AA6" s="62">
        <v>3791620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/>
      <c r="D8" s="155"/>
      <c r="E8" s="59">
        <v>520746</v>
      </c>
      <c r="F8" s="60">
        <v>520746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520746</v>
      </c>
      <c r="Y8" s="60">
        <v>-520746</v>
      </c>
      <c r="Z8" s="140">
        <v>-100</v>
      </c>
      <c r="AA8" s="62">
        <v>520746</v>
      </c>
    </row>
    <row r="9" spans="1:27" ht="13.5">
      <c r="A9" s="249" t="s">
        <v>146</v>
      </c>
      <c r="B9" s="182"/>
      <c r="C9" s="155"/>
      <c r="D9" s="155"/>
      <c r="E9" s="59">
        <v>2722080</v>
      </c>
      <c r="F9" s="60">
        <v>2722080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2722080</v>
      </c>
      <c r="Y9" s="60">
        <v>-2722080</v>
      </c>
      <c r="Z9" s="140">
        <v>-100</v>
      </c>
      <c r="AA9" s="62">
        <v>2722080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>
        <v>1484000</v>
      </c>
      <c r="F11" s="60">
        <v>1484000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1484000</v>
      </c>
      <c r="Y11" s="60">
        <v>-1484000</v>
      </c>
      <c r="Z11" s="140">
        <v>-100</v>
      </c>
      <c r="AA11" s="62">
        <v>1484000</v>
      </c>
    </row>
    <row r="12" spans="1:27" ht="13.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8518446</v>
      </c>
      <c r="F12" s="73">
        <f t="shared" si="0"/>
        <v>8518446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8518446</v>
      </c>
      <c r="Y12" s="73">
        <f t="shared" si="0"/>
        <v>-8518446</v>
      </c>
      <c r="Z12" s="170">
        <f>+IF(X12&lt;&gt;0,+(Y12/X12)*100,0)</f>
        <v>-100</v>
      </c>
      <c r="AA12" s="74">
        <f>SUM(AA6:AA11)</f>
        <v>8518446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/>
      <c r="D19" s="155"/>
      <c r="E19" s="59">
        <v>744742382</v>
      </c>
      <c r="F19" s="60">
        <v>744742382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744742382</v>
      </c>
      <c r="Y19" s="60">
        <v>-744742382</v>
      </c>
      <c r="Z19" s="140">
        <v>-100</v>
      </c>
      <c r="AA19" s="62">
        <v>744742382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744742382</v>
      </c>
      <c r="F24" s="77">
        <f t="shared" si="1"/>
        <v>744742382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744742382</v>
      </c>
      <c r="Y24" s="77">
        <f t="shared" si="1"/>
        <v>-744742382</v>
      </c>
      <c r="Z24" s="212">
        <f>+IF(X24&lt;&gt;0,+(Y24/X24)*100,0)</f>
        <v>-100</v>
      </c>
      <c r="AA24" s="79">
        <f>SUM(AA15:AA23)</f>
        <v>744742382</v>
      </c>
    </row>
    <row r="25" spans="1:27" ht="13.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753260828</v>
      </c>
      <c r="F25" s="73">
        <f t="shared" si="2"/>
        <v>753260828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753260828</v>
      </c>
      <c r="Y25" s="73">
        <f t="shared" si="2"/>
        <v>-753260828</v>
      </c>
      <c r="Z25" s="170">
        <f>+IF(X25&lt;&gt;0,+(Y25/X25)*100,0)</f>
        <v>-100</v>
      </c>
      <c r="AA25" s="74">
        <f>+AA12+AA24</f>
        <v>753260828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>
        <v>948700</v>
      </c>
      <c r="F31" s="60">
        <v>948700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948700</v>
      </c>
      <c r="Y31" s="60">
        <v>-948700</v>
      </c>
      <c r="Z31" s="140">
        <v>-100</v>
      </c>
      <c r="AA31" s="62">
        <v>948700</v>
      </c>
    </row>
    <row r="32" spans="1:27" ht="13.5">
      <c r="A32" s="249" t="s">
        <v>164</v>
      </c>
      <c r="B32" s="182"/>
      <c r="C32" s="155"/>
      <c r="D32" s="155"/>
      <c r="E32" s="59">
        <v>104193683</v>
      </c>
      <c r="F32" s="60">
        <v>104193683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104193683</v>
      </c>
      <c r="Y32" s="60">
        <v>-104193683</v>
      </c>
      <c r="Z32" s="140">
        <v>-100</v>
      </c>
      <c r="AA32" s="62">
        <v>104193683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105142383</v>
      </c>
      <c r="F34" s="73">
        <f t="shared" si="3"/>
        <v>105142383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105142383</v>
      </c>
      <c r="Y34" s="73">
        <f t="shared" si="3"/>
        <v>-105142383</v>
      </c>
      <c r="Z34" s="170">
        <f>+IF(X34&lt;&gt;0,+(Y34/X34)*100,0)</f>
        <v>-100</v>
      </c>
      <c r="AA34" s="74">
        <f>SUM(AA29:AA33)</f>
        <v>105142383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2729710</v>
      </c>
      <c r="F37" s="60">
        <v>2729710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2729710</v>
      </c>
      <c r="Y37" s="60">
        <v>-2729710</v>
      </c>
      <c r="Z37" s="140">
        <v>-100</v>
      </c>
      <c r="AA37" s="62">
        <v>2729710</v>
      </c>
    </row>
    <row r="38" spans="1:27" ht="13.5">
      <c r="A38" s="249" t="s">
        <v>165</v>
      </c>
      <c r="B38" s="182"/>
      <c r="C38" s="155"/>
      <c r="D38" s="155"/>
      <c r="E38" s="59">
        <v>41944969</v>
      </c>
      <c r="F38" s="60">
        <v>41944969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41944969</v>
      </c>
      <c r="Y38" s="60">
        <v>-41944969</v>
      </c>
      <c r="Z38" s="140">
        <v>-100</v>
      </c>
      <c r="AA38" s="62">
        <v>41944969</v>
      </c>
    </row>
    <row r="39" spans="1:27" ht="13.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44674679</v>
      </c>
      <c r="F39" s="77">
        <f t="shared" si="4"/>
        <v>44674679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44674679</v>
      </c>
      <c r="Y39" s="77">
        <f t="shared" si="4"/>
        <v>-44674679</v>
      </c>
      <c r="Z39" s="212">
        <f>+IF(X39&lt;&gt;0,+(Y39/X39)*100,0)</f>
        <v>-100</v>
      </c>
      <c r="AA39" s="79">
        <f>SUM(AA37:AA38)</f>
        <v>44674679</v>
      </c>
    </row>
    <row r="40" spans="1:27" ht="13.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149817062</v>
      </c>
      <c r="F40" s="73">
        <f t="shared" si="5"/>
        <v>149817062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149817062</v>
      </c>
      <c r="Y40" s="73">
        <f t="shared" si="5"/>
        <v>-149817062</v>
      </c>
      <c r="Z40" s="170">
        <f>+IF(X40&lt;&gt;0,+(Y40/X40)*100,0)</f>
        <v>-100</v>
      </c>
      <c r="AA40" s="74">
        <f>+AA34+AA39</f>
        <v>149817062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603443766</v>
      </c>
      <c r="F42" s="259">
        <f t="shared" si="6"/>
        <v>603443766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603443766</v>
      </c>
      <c r="Y42" s="259">
        <f t="shared" si="6"/>
        <v>-603443766</v>
      </c>
      <c r="Z42" s="260">
        <f>+IF(X42&lt;&gt;0,+(Y42/X42)*100,0)</f>
        <v>-100</v>
      </c>
      <c r="AA42" s="261">
        <f>+AA25-AA40</f>
        <v>603443766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/>
      <c r="D45" s="155"/>
      <c r="E45" s="59">
        <v>603443766</v>
      </c>
      <c r="F45" s="60">
        <v>603443766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603443766</v>
      </c>
      <c r="Y45" s="60">
        <v>-603443766</v>
      </c>
      <c r="Z45" s="139">
        <v>-100</v>
      </c>
      <c r="AA45" s="62">
        <v>603443766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603443766</v>
      </c>
      <c r="F48" s="219">
        <f t="shared" si="7"/>
        <v>603443766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603443766</v>
      </c>
      <c r="Y48" s="219">
        <f t="shared" si="7"/>
        <v>-603443766</v>
      </c>
      <c r="Z48" s="265">
        <f>+IF(X48&lt;&gt;0,+(Y48/X48)*100,0)</f>
        <v>-100</v>
      </c>
      <c r="AA48" s="232">
        <f>SUM(AA45:AA47)</f>
        <v>603443766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182709407</v>
      </c>
      <c r="D6" s="155"/>
      <c r="E6" s="59">
        <v>116021980</v>
      </c>
      <c r="F6" s="60">
        <v>110616000</v>
      </c>
      <c r="G6" s="60">
        <v>11632644</v>
      </c>
      <c r="H6" s="60">
        <v>16572343</v>
      </c>
      <c r="I6" s="60">
        <v>11684910</v>
      </c>
      <c r="J6" s="60">
        <v>39889897</v>
      </c>
      <c r="K6" s="60">
        <v>2393529</v>
      </c>
      <c r="L6" s="60">
        <v>1535151</v>
      </c>
      <c r="M6" s="60">
        <v>2754455</v>
      </c>
      <c r="N6" s="60">
        <v>6683135</v>
      </c>
      <c r="O6" s="60">
        <v>1584004</v>
      </c>
      <c r="P6" s="60">
        <v>4462250</v>
      </c>
      <c r="Q6" s="60">
        <v>1150603</v>
      </c>
      <c r="R6" s="60">
        <v>7196857</v>
      </c>
      <c r="S6" s="60">
        <v>4204177</v>
      </c>
      <c r="T6" s="60">
        <v>5783942</v>
      </c>
      <c r="U6" s="60"/>
      <c r="V6" s="60">
        <v>9988119</v>
      </c>
      <c r="W6" s="60">
        <v>63758008</v>
      </c>
      <c r="X6" s="60">
        <v>110616000</v>
      </c>
      <c r="Y6" s="60">
        <v>-46857992</v>
      </c>
      <c r="Z6" s="140">
        <v>-42.36</v>
      </c>
      <c r="AA6" s="62">
        <v>110616000</v>
      </c>
    </row>
    <row r="7" spans="1:27" ht="13.5">
      <c r="A7" s="249" t="s">
        <v>178</v>
      </c>
      <c r="B7" s="182"/>
      <c r="C7" s="155"/>
      <c r="D7" s="155"/>
      <c r="E7" s="59">
        <v>92085666</v>
      </c>
      <c r="F7" s="60">
        <v>92088000</v>
      </c>
      <c r="G7" s="60">
        <v>34778000</v>
      </c>
      <c r="H7" s="60">
        <v>890000</v>
      </c>
      <c r="I7" s="60"/>
      <c r="J7" s="60">
        <v>35668000</v>
      </c>
      <c r="K7" s="60">
        <v>17313860</v>
      </c>
      <c r="L7" s="60">
        <v>12378122</v>
      </c>
      <c r="M7" s="60">
        <v>37736953</v>
      </c>
      <c r="N7" s="60">
        <v>67428935</v>
      </c>
      <c r="O7" s="60">
        <v>10455843</v>
      </c>
      <c r="P7" s="60">
        <v>9054657</v>
      </c>
      <c r="Q7" s="60">
        <v>29042759</v>
      </c>
      <c r="R7" s="60">
        <v>48553259</v>
      </c>
      <c r="S7" s="60">
        <v>5204298</v>
      </c>
      <c r="T7" s="60">
        <v>10737485</v>
      </c>
      <c r="U7" s="60"/>
      <c r="V7" s="60">
        <v>15941783</v>
      </c>
      <c r="W7" s="60">
        <v>167591977</v>
      </c>
      <c r="X7" s="60">
        <v>92088000</v>
      </c>
      <c r="Y7" s="60">
        <v>75503977</v>
      </c>
      <c r="Z7" s="140">
        <v>81.99</v>
      </c>
      <c r="AA7" s="62">
        <v>92088000</v>
      </c>
    </row>
    <row r="8" spans="1:27" ht="13.5">
      <c r="A8" s="249" t="s">
        <v>179</v>
      </c>
      <c r="B8" s="182"/>
      <c r="C8" s="155"/>
      <c r="D8" s="155"/>
      <c r="E8" s="59">
        <v>48281000</v>
      </c>
      <c r="F8" s="60"/>
      <c r="G8" s="60">
        <v>14272442</v>
      </c>
      <c r="H8" s="60">
        <v>6115094</v>
      </c>
      <c r="I8" s="60">
        <v>4162620</v>
      </c>
      <c r="J8" s="60">
        <v>24550156</v>
      </c>
      <c r="K8" s="60">
        <v>12634152</v>
      </c>
      <c r="L8" s="60">
        <v>4778528</v>
      </c>
      <c r="M8" s="60">
        <v>3676770</v>
      </c>
      <c r="N8" s="60">
        <v>21089450</v>
      </c>
      <c r="O8" s="60">
        <v>214320</v>
      </c>
      <c r="P8" s="60">
        <v>931894</v>
      </c>
      <c r="Q8" s="60">
        <v>4619000</v>
      </c>
      <c r="R8" s="60">
        <v>5765214</v>
      </c>
      <c r="S8" s="60"/>
      <c r="T8" s="60">
        <v>2936637</v>
      </c>
      <c r="U8" s="60"/>
      <c r="V8" s="60">
        <v>2936637</v>
      </c>
      <c r="W8" s="60">
        <v>54341457</v>
      </c>
      <c r="X8" s="60"/>
      <c r="Y8" s="60">
        <v>54341457</v>
      </c>
      <c r="Z8" s="140"/>
      <c r="AA8" s="62"/>
    </row>
    <row r="9" spans="1:27" ht="13.5">
      <c r="A9" s="249" t="s">
        <v>180</v>
      </c>
      <c r="B9" s="182"/>
      <c r="C9" s="155">
        <v>10414939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-165144381</v>
      </c>
      <c r="D12" s="155"/>
      <c r="E12" s="59">
        <v>-297701300</v>
      </c>
      <c r="F12" s="60">
        <v>-202704000</v>
      </c>
      <c r="G12" s="60">
        <v>-50810701</v>
      </c>
      <c r="H12" s="60">
        <v>-52011331</v>
      </c>
      <c r="I12" s="60">
        <v>-16639948</v>
      </c>
      <c r="J12" s="60">
        <v>-119461980</v>
      </c>
      <c r="K12" s="60">
        <v>-29581469</v>
      </c>
      <c r="L12" s="60">
        <v>-12072598</v>
      </c>
      <c r="M12" s="60">
        <v>-11442379</v>
      </c>
      <c r="N12" s="60">
        <v>-53096446</v>
      </c>
      <c r="O12" s="60">
        <v>-13272659</v>
      </c>
      <c r="P12" s="60">
        <v>-8321186</v>
      </c>
      <c r="Q12" s="60">
        <v>-11569187</v>
      </c>
      <c r="R12" s="60">
        <v>-33163032</v>
      </c>
      <c r="S12" s="60">
        <v>-12830261</v>
      </c>
      <c r="T12" s="60">
        <v>-8037751</v>
      </c>
      <c r="U12" s="60"/>
      <c r="V12" s="60">
        <v>-20868012</v>
      </c>
      <c r="W12" s="60">
        <v>-226589470</v>
      </c>
      <c r="X12" s="60">
        <v>-202704000</v>
      </c>
      <c r="Y12" s="60">
        <v>-23885470</v>
      </c>
      <c r="Z12" s="140">
        <v>11.78</v>
      </c>
      <c r="AA12" s="62">
        <v>-202704000</v>
      </c>
    </row>
    <row r="13" spans="1:27" ht="13.5">
      <c r="A13" s="249" t="s">
        <v>40</v>
      </c>
      <c r="B13" s="182"/>
      <c r="C13" s="155">
        <v>-3286741</v>
      </c>
      <c r="D13" s="155"/>
      <c r="E13" s="59">
        <v>-918700</v>
      </c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>
        <v>-22300000</v>
      </c>
      <c r="N14" s="60">
        <v>-22300000</v>
      </c>
      <c r="O14" s="60"/>
      <c r="P14" s="60">
        <v>-2780174</v>
      </c>
      <c r="Q14" s="60">
        <v>-3177085</v>
      </c>
      <c r="R14" s="60">
        <v>-5957259</v>
      </c>
      <c r="S14" s="60"/>
      <c r="T14" s="60">
        <v>-7944482</v>
      </c>
      <c r="U14" s="60"/>
      <c r="V14" s="60">
        <v>-7944482</v>
      </c>
      <c r="W14" s="60">
        <v>-36201741</v>
      </c>
      <c r="X14" s="60"/>
      <c r="Y14" s="60">
        <v>-36201741</v>
      </c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24693224</v>
      </c>
      <c r="D15" s="168">
        <f>SUM(D6:D14)</f>
        <v>0</v>
      </c>
      <c r="E15" s="72">
        <f t="shared" si="0"/>
        <v>-42231354</v>
      </c>
      <c r="F15" s="73">
        <f t="shared" si="0"/>
        <v>0</v>
      </c>
      <c r="G15" s="73">
        <f t="shared" si="0"/>
        <v>9872385</v>
      </c>
      <c r="H15" s="73">
        <f t="shared" si="0"/>
        <v>-28433894</v>
      </c>
      <c r="I15" s="73">
        <f t="shared" si="0"/>
        <v>-792418</v>
      </c>
      <c r="J15" s="73">
        <f t="shared" si="0"/>
        <v>-19353927</v>
      </c>
      <c r="K15" s="73">
        <f t="shared" si="0"/>
        <v>2760072</v>
      </c>
      <c r="L15" s="73">
        <f t="shared" si="0"/>
        <v>6619203</v>
      </c>
      <c r="M15" s="73">
        <f t="shared" si="0"/>
        <v>10425799</v>
      </c>
      <c r="N15" s="73">
        <f t="shared" si="0"/>
        <v>19805074</v>
      </c>
      <c r="O15" s="73">
        <f t="shared" si="0"/>
        <v>-1018492</v>
      </c>
      <c r="P15" s="73">
        <f t="shared" si="0"/>
        <v>3347441</v>
      </c>
      <c r="Q15" s="73">
        <f t="shared" si="0"/>
        <v>20066090</v>
      </c>
      <c r="R15" s="73">
        <f t="shared" si="0"/>
        <v>22395039</v>
      </c>
      <c r="S15" s="73">
        <f t="shared" si="0"/>
        <v>-3421786</v>
      </c>
      <c r="T15" s="73">
        <f t="shared" si="0"/>
        <v>3475831</v>
      </c>
      <c r="U15" s="73">
        <f t="shared" si="0"/>
        <v>0</v>
      </c>
      <c r="V15" s="73">
        <f t="shared" si="0"/>
        <v>54045</v>
      </c>
      <c r="W15" s="73">
        <f t="shared" si="0"/>
        <v>22900231</v>
      </c>
      <c r="X15" s="73">
        <f t="shared" si="0"/>
        <v>0</v>
      </c>
      <c r="Y15" s="73">
        <f t="shared" si="0"/>
        <v>22900231</v>
      </c>
      <c r="Z15" s="170">
        <f>+IF(X15&lt;&gt;0,+(Y15/X15)*100,0)</f>
        <v>0</v>
      </c>
      <c r="AA15" s="74">
        <f>SUM(AA6:AA14)</f>
        <v>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-379437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-23820426</v>
      </c>
      <c r="D24" s="155"/>
      <c r="E24" s="59"/>
      <c r="F24" s="60"/>
      <c r="G24" s="60">
        <v>-3640522</v>
      </c>
      <c r="H24" s="60">
        <v>-7244016</v>
      </c>
      <c r="I24" s="60">
        <v>-4049037</v>
      </c>
      <c r="J24" s="60">
        <v>-14933575</v>
      </c>
      <c r="K24" s="60">
        <v>-2790525</v>
      </c>
      <c r="L24" s="60">
        <v>-6635965</v>
      </c>
      <c r="M24" s="60">
        <v>-2922651</v>
      </c>
      <c r="N24" s="60">
        <v>-12349141</v>
      </c>
      <c r="O24" s="60">
        <v>-4150966</v>
      </c>
      <c r="P24" s="60">
        <v>-2017750</v>
      </c>
      <c r="Q24" s="60">
        <v>-2313490</v>
      </c>
      <c r="R24" s="60">
        <v>-8482206</v>
      </c>
      <c r="S24" s="60"/>
      <c r="T24" s="60">
        <v>-2692309</v>
      </c>
      <c r="U24" s="60"/>
      <c r="V24" s="60">
        <v>-2692309</v>
      </c>
      <c r="W24" s="60">
        <v>-38457231</v>
      </c>
      <c r="X24" s="60"/>
      <c r="Y24" s="60">
        <v>-38457231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-24199863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-3640522</v>
      </c>
      <c r="H25" s="73">
        <f t="shared" si="1"/>
        <v>-7244016</v>
      </c>
      <c r="I25" s="73">
        <f t="shared" si="1"/>
        <v>-4049037</v>
      </c>
      <c r="J25" s="73">
        <f t="shared" si="1"/>
        <v>-14933575</v>
      </c>
      <c r="K25" s="73">
        <f t="shared" si="1"/>
        <v>-2790525</v>
      </c>
      <c r="L25" s="73">
        <f t="shared" si="1"/>
        <v>-6635965</v>
      </c>
      <c r="M25" s="73">
        <f t="shared" si="1"/>
        <v>-2922651</v>
      </c>
      <c r="N25" s="73">
        <f t="shared" si="1"/>
        <v>-12349141</v>
      </c>
      <c r="O25" s="73">
        <f t="shared" si="1"/>
        <v>-4150966</v>
      </c>
      <c r="P25" s="73">
        <f t="shared" si="1"/>
        <v>-2017750</v>
      </c>
      <c r="Q25" s="73">
        <f t="shared" si="1"/>
        <v>-2313490</v>
      </c>
      <c r="R25" s="73">
        <f t="shared" si="1"/>
        <v>-8482206</v>
      </c>
      <c r="S25" s="73">
        <f t="shared" si="1"/>
        <v>0</v>
      </c>
      <c r="T25" s="73">
        <f t="shared" si="1"/>
        <v>-2692309</v>
      </c>
      <c r="U25" s="73">
        <f t="shared" si="1"/>
        <v>0</v>
      </c>
      <c r="V25" s="73">
        <f t="shared" si="1"/>
        <v>-2692309</v>
      </c>
      <c r="W25" s="73">
        <f t="shared" si="1"/>
        <v>-38457231</v>
      </c>
      <c r="X25" s="73">
        <f t="shared" si="1"/>
        <v>0</v>
      </c>
      <c r="Y25" s="73">
        <f t="shared" si="1"/>
        <v>-38457231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-775968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-775968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-282607</v>
      </c>
      <c r="D36" s="153">
        <f>+D15+D25+D34</f>
        <v>0</v>
      </c>
      <c r="E36" s="99">
        <f t="shared" si="3"/>
        <v>-42231354</v>
      </c>
      <c r="F36" s="100">
        <f t="shared" si="3"/>
        <v>0</v>
      </c>
      <c r="G36" s="100">
        <f t="shared" si="3"/>
        <v>6231863</v>
      </c>
      <c r="H36" s="100">
        <f t="shared" si="3"/>
        <v>-35677910</v>
      </c>
      <c r="I36" s="100">
        <f t="shared" si="3"/>
        <v>-4841455</v>
      </c>
      <c r="J36" s="100">
        <f t="shared" si="3"/>
        <v>-34287502</v>
      </c>
      <c r="K36" s="100">
        <f t="shared" si="3"/>
        <v>-30453</v>
      </c>
      <c r="L36" s="100">
        <f t="shared" si="3"/>
        <v>-16762</v>
      </c>
      <c r="M36" s="100">
        <f t="shared" si="3"/>
        <v>7503148</v>
      </c>
      <c r="N36" s="100">
        <f t="shared" si="3"/>
        <v>7455933</v>
      </c>
      <c r="O36" s="100">
        <f t="shared" si="3"/>
        <v>-5169458</v>
      </c>
      <c r="P36" s="100">
        <f t="shared" si="3"/>
        <v>1329691</v>
      </c>
      <c r="Q36" s="100">
        <f t="shared" si="3"/>
        <v>17752600</v>
      </c>
      <c r="R36" s="100">
        <f t="shared" si="3"/>
        <v>13912833</v>
      </c>
      <c r="S36" s="100">
        <f t="shared" si="3"/>
        <v>-3421786</v>
      </c>
      <c r="T36" s="100">
        <f t="shared" si="3"/>
        <v>783522</v>
      </c>
      <c r="U36" s="100">
        <f t="shared" si="3"/>
        <v>0</v>
      </c>
      <c r="V36" s="100">
        <f t="shared" si="3"/>
        <v>-2638264</v>
      </c>
      <c r="W36" s="100">
        <f t="shared" si="3"/>
        <v>-15557000</v>
      </c>
      <c r="X36" s="100">
        <f t="shared" si="3"/>
        <v>0</v>
      </c>
      <c r="Y36" s="100">
        <f t="shared" si="3"/>
        <v>-15557000</v>
      </c>
      <c r="Z36" s="137">
        <f>+IF(X36&lt;&gt;0,+(Y36/X36)*100,0)</f>
        <v>0</v>
      </c>
      <c r="AA36" s="102">
        <f>+AA15+AA25+AA34</f>
        <v>0</v>
      </c>
    </row>
    <row r="37" spans="1:27" ht="13.5">
      <c r="A37" s="249" t="s">
        <v>199</v>
      </c>
      <c r="B37" s="182"/>
      <c r="C37" s="153">
        <v>-2275379</v>
      </c>
      <c r="D37" s="153"/>
      <c r="E37" s="99"/>
      <c r="F37" s="100"/>
      <c r="G37" s="100"/>
      <c r="H37" s="100">
        <v>6231863</v>
      </c>
      <c r="I37" s="100">
        <v>-29446047</v>
      </c>
      <c r="J37" s="100"/>
      <c r="K37" s="100">
        <v>-34287502</v>
      </c>
      <c r="L37" s="100">
        <v>-34317955</v>
      </c>
      <c r="M37" s="100">
        <v>-34334717</v>
      </c>
      <c r="N37" s="100">
        <v>-34287502</v>
      </c>
      <c r="O37" s="100">
        <v>-26831569</v>
      </c>
      <c r="P37" s="100">
        <v>-32001027</v>
      </c>
      <c r="Q37" s="100">
        <v>-30671336</v>
      </c>
      <c r="R37" s="100">
        <v>-26831569</v>
      </c>
      <c r="S37" s="100">
        <v>-12918736</v>
      </c>
      <c r="T37" s="100">
        <v>-16340522</v>
      </c>
      <c r="U37" s="100"/>
      <c r="V37" s="100">
        <v>-12918736</v>
      </c>
      <c r="W37" s="100"/>
      <c r="X37" s="100"/>
      <c r="Y37" s="100"/>
      <c r="Z37" s="137"/>
      <c r="AA37" s="102"/>
    </row>
    <row r="38" spans="1:27" ht="13.5">
      <c r="A38" s="269" t="s">
        <v>200</v>
      </c>
      <c r="B38" s="256"/>
      <c r="C38" s="257">
        <v>-2557986</v>
      </c>
      <c r="D38" s="257"/>
      <c r="E38" s="258">
        <v>-42231354</v>
      </c>
      <c r="F38" s="259"/>
      <c r="G38" s="259">
        <v>6231863</v>
      </c>
      <c r="H38" s="259">
        <v>-29446047</v>
      </c>
      <c r="I38" s="259">
        <v>-34287502</v>
      </c>
      <c r="J38" s="259">
        <v>-34287502</v>
      </c>
      <c r="K38" s="259">
        <v>-34317955</v>
      </c>
      <c r="L38" s="259">
        <v>-34334717</v>
      </c>
      <c r="M38" s="259">
        <v>-26831569</v>
      </c>
      <c r="N38" s="259">
        <v>-26831569</v>
      </c>
      <c r="O38" s="259">
        <v>-32001027</v>
      </c>
      <c r="P38" s="259">
        <v>-30671336</v>
      </c>
      <c r="Q38" s="259">
        <v>-12918736</v>
      </c>
      <c r="R38" s="259">
        <v>-32001027</v>
      </c>
      <c r="S38" s="259">
        <v>-16340522</v>
      </c>
      <c r="T38" s="259">
        <v>-15557000</v>
      </c>
      <c r="U38" s="259"/>
      <c r="V38" s="259">
        <v>-15557000</v>
      </c>
      <c r="W38" s="259">
        <v>-15557000</v>
      </c>
      <c r="X38" s="259"/>
      <c r="Y38" s="259">
        <v>-15557000</v>
      </c>
      <c r="Z38" s="260"/>
      <c r="AA38" s="261"/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26791989</v>
      </c>
      <c r="D5" s="200">
        <f t="shared" si="0"/>
        <v>0</v>
      </c>
      <c r="E5" s="106">
        <f t="shared" si="0"/>
        <v>51271000</v>
      </c>
      <c r="F5" s="106">
        <f t="shared" si="0"/>
        <v>51271000</v>
      </c>
      <c r="G5" s="106">
        <f t="shared" si="0"/>
        <v>3640521</v>
      </c>
      <c r="H5" s="106">
        <f t="shared" si="0"/>
        <v>7244013</v>
      </c>
      <c r="I5" s="106">
        <f t="shared" si="0"/>
        <v>4049034</v>
      </c>
      <c r="J5" s="106">
        <f t="shared" si="0"/>
        <v>14933568</v>
      </c>
      <c r="K5" s="106">
        <f t="shared" si="0"/>
        <v>0</v>
      </c>
      <c r="L5" s="106">
        <f t="shared" si="0"/>
        <v>6635965</v>
      </c>
      <c r="M5" s="106">
        <f t="shared" si="0"/>
        <v>2922651</v>
      </c>
      <c r="N5" s="106">
        <f t="shared" si="0"/>
        <v>9558616</v>
      </c>
      <c r="O5" s="106">
        <f t="shared" si="0"/>
        <v>4150966</v>
      </c>
      <c r="P5" s="106">
        <f t="shared" si="0"/>
        <v>2017745</v>
      </c>
      <c r="Q5" s="106">
        <f t="shared" si="0"/>
        <v>2313487</v>
      </c>
      <c r="R5" s="106">
        <f t="shared" si="0"/>
        <v>8482198</v>
      </c>
      <c r="S5" s="106">
        <f t="shared" si="0"/>
        <v>0</v>
      </c>
      <c r="T5" s="106">
        <f t="shared" si="0"/>
        <v>2692307</v>
      </c>
      <c r="U5" s="106">
        <f t="shared" si="0"/>
        <v>0</v>
      </c>
      <c r="V5" s="106">
        <f t="shared" si="0"/>
        <v>2692307</v>
      </c>
      <c r="W5" s="106">
        <f t="shared" si="0"/>
        <v>35666689</v>
      </c>
      <c r="X5" s="106">
        <f t="shared" si="0"/>
        <v>51271000</v>
      </c>
      <c r="Y5" s="106">
        <f t="shared" si="0"/>
        <v>-15604311</v>
      </c>
      <c r="Z5" s="201">
        <f>+IF(X5&lt;&gt;0,+(Y5/X5)*100,0)</f>
        <v>-30.434965184997363</v>
      </c>
      <c r="AA5" s="199">
        <f>SUM(AA11:AA18)</f>
        <v>51271000</v>
      </c>
    </row>
    <row r="6" spans="1:27" ht="13.5">
      <c r="A6" s="291" t="s">
        <v>204</v>
      </c>
      <c r="B6" s="142"/>
      <c r="C6" s="62">
        <v>16713667</v>
      </c>
      <c r="D6" s="156"/>
      <c r="E6" s="60">
        <v>11231000</v>
      </c>
      <c r="F6" s="60">
        <v>11231000</v>
      </c>
      <c r="G6" s="60">
        <v>104659</v>
      </c>
      <c r="H6" s="60">
        <v>2448375</v>
      </c>
      <c r="I6" s="60">
        <v>1629913</v>
      </c>
      <c r="J6" s="60">
        <v>4182947</v>
      </c>
      <c r="K6" s="60"/>
      <c r="L6" s="60">
        <v>1549093</v>
      </c>
      <c r="M6" s="60">
        <v>804853</v>
      </c>
      <c r="N6" s="60">
        <v>2353946</v>
      </c>
      <c r="O6" s="60">
        <v>947592</v>
      </c>
      <c r="P6" s="60">
        <v>492571</v>
      </c>
      <c r="Q6" s="60"/>
      <c r="R6" s="60">
        <v>1440163</v>
      </c>
      <c r="S6" s="60"/>
      <c r="T6" s="60">
        <v>245593</v>
      </c>
      <c r="U6" s="60"/>
      <c r="V6" s="60">
        <v>245593</v>
      </c>
      <c r="W6" s="60">
        <v>8222649</v>
      </c>
      <c r="X6" s="60">
        <v>11231000</v>
      </c>
      <c r="Y6" s="60">
        <v>-3008351</v>
      </c>
      <c r="Z6" s="140">
        <v>-26.79</v>
      </c>
      <c r="AA6" s="155">
        <v>11231000</v>
      </c>
    </row>
    <row r="7" spans="1:27" ht="13.5">
      <c r="A7" s="291" t="s">
        <v>205</v>
      </c>
      <c r="B7" s="142"/>
      <c r="C7" s="62"/>
      <c r="D7" s="156"/>
      <c r="E7" s="60">
        <v>1050000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6835663</v>
      </c>
      <c r="D8" s="156"/>
      <c r="E8" s="60">
        <v>24900000</v>
      </c>
      <c r="F8" s="60">
        <v>24900000</v>
      </c>
      <c r="G8" s="60">
        <v>3452144</v>
      </c>
      <c r="H8" s="60">
        <v>4311930</v>
      </c>
      <c r="I8" s="60">
        <v>2360315</v>
      </c>
      <c r="J8" s="60">
        <v>10124389</v>
      </c>
      <c r="K8" s="60"/>
      <c r="L8" s="60">
        <v>5086872</v>
      </c>
      <c r="M8" s="60">
        <v>777556</v>
      </c>
      <c r="N8" s="60">
        <v>5864428</v>
      </c>
      <c r="O8" s="60">
        <v>3113532</v>
      </c>
      <c r="P8" s="60">
        <v>332880</v>
      </c>
      <c r="Q8" s="60">
        <v>299013</v>
      </c>
      <c r="R8" s="60">
        <v>3745425</v>
      </c>
      <c r="S8" s="60"/>
      <c r="T8" s="60">
        <v>1650176</v>
      </c>
      <c r="U8" s="60"/>
      <c r="V8" s="60">
        <v>1650176</v>
      </c>
      <c r="W8" s="60">
        <v>21384418</v>
      </c>
      <c r="X8" s="60">
        <v>24900000</v>
      </c>
      <c r="Y8" s="60">
        <v>-3515582</v>
      </c>
      <c r="Z8" s="140">
        <v>-14.12</v>
      </c>
      <c r="AA8" s="155">
        <v>24900000</v>
      </c>
    </row>
    <row r="9" spans="1:27" ht="13.5">
      <c r="A9" s="291" t="s">
        <v>207</v>
      </c>
      <c r="B9" s="142"/>
      <c r="C9" s="62">
        <v>2379470</v>
      </c>
      <c r="D9" s="156"/>
      <c r="E9" s="60">
        <v>6258000</v>
      </c>
      <c r="F9" s="60">
        <v>6258000</v>
      </c>
      <c r="G9" s="60"/>
      <c r="H9" s="60"/>
      <c r="I9" s="60"/>
      <c r="J9" s="60"/>
      <c r="K9" s="60"/>
      <c r="L9" s="60"/>
      <c r="M9" s="60">
        <v>1340242</v>
      </c>
      <c r="N9" s="60">
        <v>1340242</v>
      </c>
      <c r="O9" s="60"/>
      <c r="P9" s="60">
        <v>1128416</v>
      </c>
      <c r="Q9" s="60">
        <v>569249</v>
      </c>
      <c r="R9" s="60">
        <v>1697665</v>
      </c>
      <c r="S9" s="60"/>
      <c r="T9" s="60"/>
      <c r="U9" s="60"/>
      <c r="V9" s="60"/>
      <c r="W9" s="60">
        <v>3037907</v>
      </c>
      <c r="X9" s="60">
        <v>6258000</v>
      </c>
      <c r="Y9" s="60">
        <v>-3220093</v>
      </c>
      <c r="Z9" s="140">
        <v>-51.46</v>
      </c>
      <c r="AA9" s="155">
        <v>6258000</v>
      </c>
    </row>
    <row r="10" spans="1:27" ht="13.5">
      <c r="A10" s="291" t="s">
        <v>208</v>
      </c>
      <c r="B10" s="142"/>
      <c r="C10" s="62">
        <v>386587</v>
      </c>
      <c r="D10" s="156"/>
      <c r="E10" s="60">
        <v>5842000</v>
      </c>
      <c r="F10" s="60">
        <v>5157000</v>
      </c>
      <c r="G10" s="60">
        <v>83718</v>
      </c>
      <c r="H10" s="60">
        <v>483708</v>
      </c>
      <c r="I10" s="60">
        <v>58806</v>
      </c>
      <c r="J10" s="60">
        <v>626232</v>
      </c>
      <c r="K10" s="60"/>
      <c r="L10" s="60"/>
      <c r="M10" s="60"/>
      <c r="N10" s="60"/>
      <c r="O10" s="60">
        <v>89842</v>
      </c>
      <c r="P10" s="60">
        <v>63878</v>
      </c>
      <c r="Q10" s="60">
        <v>1445225</v>
      </c>
      <c r="R10" s="60">
        <v>1598945</v>
      </c>
      <c r="S10" s="60"/>
      <c r="T10" s="60">
        <v>684353</v>
      </c>
      <c r="U10" s="60"/>
      <c r="V10" s="60">
        <v>684353</v>
      </c>
      <c r="W10" s="60">
        <v>2909530</v>
      </c>
      <c r="X10" s="60">
        <v>5157000</v>
      </c>
      <c r="Y10" s="60">
        <v>-2247470</v>
      </c>
      <c r="Z10" s="140">
        <v>-43.58</v>
      </c>
      <c r="AA10" s="155">
        <v>5157000</v>
      </c>
    </row>
    <row r="11" spans="1:27" ht="13.5">
      <c r="A11" s="292" t="s">
        <v>209</v>
      </c>
      <c r="B11" s="142"/>
      <c r="C11" s="293">
        <f aca="true" t="shared" si="1" ref="C11:Y11">SUM(C6:C10)</f>
        <v>26315387</v>
      </c>
      <c r="D11" s="294">
        <f t="shared" si="1"/>
        <v>0</v>
      </c>
      <c r="E11" s="295">
        <f t="shared" si="1"/>
        <v>49281000</v>
      </c>
      <c r="F11" s="295">
        <f t="shared" si="1"/>
        <v>47546000</v>
      </c>
      <c r="G11" s="295">
        <f t="shared" si="1"/>
        <v>3640521</v>
      </c>
      <c r="H11" s="295">
        <f t="shared" si="1"/>
        <v>7244013</v>
      </c>
      <c r="I11" s="295">
        <f t="shared" si="1"/>
        <v>4049034</v>
      </c>
      <c r="J11" s="295">
        <f t="shared" si="1"/>
        <v>14933568</v>
      </c>
      <c r="K11" s="295">
        <f t="shared" si="1"/>
        <v>0</v>
      </c>
      <c r="L11" s="295">
        <f t="shared" si="1"/>
        <v>6635965</v>
      </c>
      <c r="M11" s="295">
        <f t="shared" si="1"/>
        <v>2922651</v>
      </c>
      <c r="N11" s="295">
        <f t="shared" si="1"/>
        <v>9558616</v>
      </c>
      <c r="O11" s="295">
        <f t="shared" si="1"/>
        <v>4150966</v>
      </c>
      <c r="P11" s="295">
        <f t="shared" si="1"/>
        <v>2017745</v>
      </c>
      <c r="Q11" s="295">
        <f t="shared" si="1"/>
        <v>2313487</v>
      </c>
      <c r="R11" s="295">
        <f t="shared" si="1"/>
        <v>8482198</v>
      </c>
      <c r="S11" s="295">
        <f t="shared" si="1"/>
        <v>0</v>
      </c>
      <c r="T11" s="295">
        <f t="shared" si="1"/>
        <v>2580122</v>
      </c>
      <c r="U11" s="295">
        <f t="shared" si="1"/>
        <v>0</v>
      </c>
      <c r="V11" s="295">
        <f t="shared" si="1"/>
        <v>2580122</v>
      </c>
      <c r="W11" s="295">
        <f t="shared" si="1"/>
        <v>35554504</v>
      </c>
      <c r="X11" s="295">
        <f t="shared" si="1"/>
        <v>47546000</v>
      </c>
      <c r="Y11" s="295">
        <f t="shared" si="1"/>
        <v>-11991496</v>
      </c>
      <c r="Z11" s="296">
        <f>+IF(X11&lt;&gt;0,+(Y11/X11)*100,0)</f>
        <v>-25.220830353762675</v>
      </c>
      <c r="AA11" s="297">
        <f>SUM(AA6:AA10)</f>
        <v>47546000</v>
      </c>
    </row>
    <row r="12" spans="1:27" ht="13.5">
      <c r="A12" s="298" t="s">
        <v>210</v>
      </c>
      <c r="B12" s="136"/>
      <c r="C12" s="62"/>
      <c r="D12" s="156"/>
      <c r="E12" s="60">
        <v>1040000</v>
      </c>
      <c r="F12" s="60">
        <v>3725000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3725000</v>
      </c>
      <c r="Y12" s="60">
        <v>-3725000</v>
      </c>
      <c r="Z12" s="140">
        <v>-100</v>
      </c>
      <c r="AA12" s="155">
        <v>3725000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476602</v>
      </c>
      <c r="D15" s="156"/>
      <c r="E15" s="60">
        <v>950000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>
        <v>112185</v>
      </c>
      <c r="U15" s="60"/>
      <c r="V15" s="60">
        <v>112185</v>
      </c>
      <c r="W15" s="60">
        <v>112185</v>
      </c>
      <c r="X15" s="60"/>
      <c r="Y15" s="60">
        <v>112185</v>
      </c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16713667</v>
      </c>
      <c r="D36" s="156">
        <f t="shared" si="4"/>
        <v>0</v>
      </c>
      <c r="E36" s="60">
        <f t="shared" si="4"/>
        <v>11231000</v>
      </c>
      <c r="F36" s="60">
        <f t="shared" si="4"/>
        <v>11231000</v>
      </c>
      <c r="G36" s="60">
        <f t="shared" si="4"/>
        <v>104659</v>
      </c>
      <c r="H36" s="60">
        <f t="shared" si="4"/>
        <v>2448375</v>
      </c>
      <c r="I36" s="60">
        <f t="shared" si="4"/>
        <v>1629913</v>
      </c>
      <c r="J36" s="60">
        <f t="shared" si="4"/>
        <v>4182947</v>
      </c>
      <c r="K36" s="60">
        <f t="shared" si="4"/>
        <v>0</v>
      </c>
      <c r="L36" s="60">
        <f t="shared" si="4"/>
        <v>1549093</v>
      </c>
      <c r="M36" s="60">
        <f t="shared" si="4"/>
        <v>804853</v>
      </c>
      <c r="N36" s="60">
        <f t="shared" si="4"/>
        <v>2353946</v>
      </c>
      <c r="O36" s="60">
        <f t="shared" si="4"/>
        <v>947592</v>
      </c>
      <c r="P36" s="60">
        <f t="shared" si="4"/>
        <v>492571</v>
      </c>
      <c r="Q36" s="60">
        <f t="shared" si="4"/>
        <v>0</v>
      </c>
      <c r="R36" s="60">
        <f t="shared" si="4"/>
        <v>1440163</v>
      </c>
      <c r="S36" s="60">
        <f t="shared" si="4"/>
        <v>0</v>
      </c>
      <c r="T36" s="60">
        <f t="shared" si="4"/>
        <v>245593</v>
      </c>
      <c r="U36" s="60">
        <f t="shared" si="4"/>
        <v>0</v>
      </c>
      <c r="V36" s="60">
        <f t="shared" si="4"/>
        <v>245593</v>
      </c>
      <c r="W36" s="60">
        <f t="shared" si="4"/>
        <v>8222649</v>
      </c>
      <c r="X36" s="60">
        <f t="shared" si="4"/>
        <v>11231000</v>
      </c>
      <c r="Y36" s="60">
        <f t="shared" si="4"/>
        <v>-3008351</v>
      </c>
      <c r="Z36" s="140">
        <f aca="true" t="shared" si="5" ref="Z36:Z49">+IF(X36&lt;&gt;0,+(Y36/X36)*100,0)</f>
        <v>-26.786136586234527</v>
      </c>
      <c r="AA36" s="155">
        <f>AA6+AA21</f>
        <v>11231000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1050000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6835663</v>
      </c>
      <c r="D38" s="156">
        <f t="shared" si="4"/>
        <v>0</v>
      </c>
      <c r="E38" s="60">
        <f t="shared" si="4"/>
        <v>24900000</v>
      </c>
      <c r="F38" s="60">
        <f t="shared" si="4"/>
        <v>24900000</v>
      </c>
      <c r="G38" s="60">
        <f t="shared" si="4"/>
        <v>3452144</v>
      </c>
      <c r="H38" s="60">
        <f t="shared" si="4"/>
        <v>4311930</v>
      </c>
      <c r="I38" s="60">
        <f t="shared" si="4"/>
        <v>2360315</v>
      </c>
      <c r="J38" s="60">
        <f t="shared" si="4"/>
        <v>10124389</v>
      </c>
      <c r="K38" s="60">
        <f t="shared" si="4"/>
        <v>0</v>
      </c>
      <c r="L38" s="60">
        <f t="shared" si="4"/>
        <v>5086872</v>
      </c>
      <c r="M38" s="60">
        <f t="shared" si="4"/>
        <v>777556</v>
      </c>
      <c r="N38" s="60">
        <f t="shared" si="4"/>
        <v>5864428</v>
      </c>
      <c r="O38" s="60">
        <f t="shared" si="4"/>
        <v>3113532</v>
      </c>
      <c r="P38" s="60">
        <f t="shared" si="4"/>
        <v>332880</v>
      </c>
      <c r="Q38" s="60">
        <f t="shared" si="4"/>
        <v>299013</v>
      </c>
      <c r="R38" s="60">
        <f t="shared" si="4"/>
        <v>3745425</v>
      </c>
      <c r="S38" s="60">
        <f t="shared" si="4"/>
        <v>0</v>
      </c>
      <c r="T38" s="60">
        <f t="shared" si="4"/>
        <v>1650176</v>
      </c>
      <c r="U38" s="60">
        <f t="shared" si="4"/>
        <v>0</v>
      </c>
      <c r="V38" s="60">
        <f t="shared" si="4"/>
        <v>1650176</v>
      </c>
      <c r="W38" s="60">
        <f t="shared" si="4"/>
        <v>21384418</v>
      </c>
      <c r="X38" s="60">
        <f t="shared" si="4"/>
        <v>24900000</v>
      </c>
      <c r="Y38" s="60">
        <f t="shared" si="4"/>
        <v>-3515582</v>
      </c>
      <c r="Z38" s="140">
        <f t="shared" si="5"/>
        <v>-14.118803212851406</v>
      </c>
      <c r="AA38" s="155">
        <f>AA8+AA23</f>
        <v>24900000</v>
      </c>
    </row>
    <row r="39" spans="1:27" ht="13.5">
      <c r="A39" s="291" t="s">
        <v>207</v>
      </c>
      <c r="B39" s="142"/>
      <c r="C39" s="62">
        <f t="shared" si="4"/>
        <v>2379470</v>
      </c>
      <c r="D39" s="156">
        <f t="shared" si="4"/>
        <v>0</v>
      </c>
      <c r="E39" s="60">
        <f t="shared" si="4"/>
        <v>6258000</v>
      </c>
      <c r="F39" s="60">
        <f t="shared" si="4"/>
        <v>6258000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1340242</v>
      </c>
      <c r="N39" s="60">
        <f t="shared" si="4"/>
        <v>1340242</v>
      </c>
      <c r="O39" s="60">
        <f t="shared" si="4"/>
        <v>0</v>
      </c>
      <c r="P39" s="60">
        <f t="shared" si="4"/>
        <v>1128416</v>
      </c>
      <c r="Q39" s="60">
        <f t="shared" si="4"/>
        <v>569249</v>
      </c>
      <c r="R39" s="60">
        <f t="shared" si="4"/>
        <v>1697665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3037907</v>
      </c>
      <c r="X39" s="60">
        <f t="shared" si="4"/>
        <v>6258000</v>
      </c>
      <c r="Y39" s="60">
        <f t="shared" si="4"/>
        <v>-3220093</v>
      </c>
      <c r="Z39" s="140">
        <f t="shared" si="5"/>
        <v>-51.45562480025567</v>
      </c>
      <c r="AA39" s="155">
        <f>AA9+AA24</f>
        <v>6258000</v>
      </c>
    </row>
    <row r="40" spans="1:27" ht="13.5">
      <c r="A40" s="291" t="s">
        <v>208</v>
      </c>
      <c r="B40" s="142"/>
      <c r="C40" s="62">
        <f t="shared" si="4"/>
        <v>386587</v>
      </c>
      <c r="D40" s="156">
        <f t="shared" si="4"/>
        <v>0</v>
      </c>
      <c r="E40" s="60">
        <f t="shared" si="4"/>
        <v>5842000</v>
      </c>
      <c r="F40" s="60">
        <f t="shared" si="4"/>
        <v>5157000</v>
      </c>
      <c r="G40" s="60">
        <f t="shared" si="4"/>
        <v>83718</v>
      </c>
      <c r="H40" s="60">
        <f t="shared" si="4"/>
        <v>483708</v>
      </c>
      <c r="I40" s="60">
        <f t="shared" si="4"/>
        <v>58806</v>
      </c>
      <c r="J40" s="60">
        <f t="shared" si="4"/>
        <v>626232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89842</v>
      </c>
      <c r="P40" s="60">
        <f t="shared" si="4"/>
        <v>63878</v>
      </c>
      <c r="Q40" s="60">
        <f t="shared" si="4"/>
        <v>1445225</v>
      </c>
      <c r="R40" s="60">
        <f t="shared" si="4"/>
        <v>1598945</v>
      </c>
      <c r="S40" s="60">
        <f t="shared" si="4"/>
        <v>0</v>
      </c>
      <c r="T40" s="60">
        <f t="shared" si="4"/>
        <v>684353</v>
      </c>
      <c r="U40" s="60">
        <f t="shared" si="4"/>
        <v>0</v>
      </c>
      <c r="V40" s="60">
        <f t="shared" si="4"/>
        <v>684353</v>
      </c>
      <c r="W40" s="60">
        <f t="shared" si="4"/>
        <v>2909530</v>
      </c>
      <c r="X40" s="60">
        <f t="shared" si="4"/>
        <v>5157000</v>
      </c>
      <c r="Y40" s="60">
        <f t="shared" si="4"/>
        <v>-2247470</v>
      </c>
      <c r="Z40" s="140">
        <f t="shared" si="5"/>
        <v>-43.58095792127206</v>
      </c>
      <c r="AA40" s="155">
        <f>AA10+AA25</f>
        <v>5157000</v>
      </c>
    </row>
    <row r="41" spans="1:27" ht="13.5">
      <c r="A41" s="292" t="s">
        <v>209</v>
      </c>
      <c r="B41" s="142"/>
      <c r="C41" s="293">
        <f aca="true" t="shared" si="6" ref="C41:Y41">SUM(C36:C40)</f>
        <v>26315387</v>
      </c>
      <c r="D41" s="294">
        <f t="shared" si="6"/>
        <v>0</v>
      </c>
      <c r="E41" s="295">
        <f t="shared" si="6"/>
        <v>49281000</v>
      </c>
      <c r="F41" s="295">
        <f t="shared" si="6"/>
        <v>47546000</v>
      </c>
      <c r="G41" s="295">
        <f t="shared" si="6"/>
        <v>3640521</v>
      </c>
      <c r="H41" s="295">
        <f t="shared" si="6"/>
        <v>7244013</v>
      </c>
      <c r="I41" s="295">
        <f t="shared" si="6"/>
        <v>4049034</v>
      </c>
      <c r="J41" s="295">
        <f t="shared" si="6"/>
        <v>14933568</v>
      </c>
      <c r="K41" s="295">
        <f t="shared" si="6"/>
        <v>0</v>
      </c>
      <c r="L41" s="295">
        <f t="shared" si="6"/>
        <v>6635965</v>
      </c>
      <c r="M41" s="295">
        <f t="shared" si="6"/>
        <v>2922651</v>
      </c>
      <c r="N41" s="295">
        <f t="shared" si="6"/>
        <v>9558616</v>
      </c>
      <c r="O41" s="295">
        <f t="shared" si="6"/>
        <v>4150966</v>
      </c>
      <c r="P41" s="295">
        <f t="shared" si="6"/>
        <v>2017745</v>
      </c>
      <c r="Q41" s="295">
        <f t="shared" si="6"/>
        <v>2313487</v>
      </c>
      <c r="R41" s="295">
        <f t="shared" si="6"/>
        <v>8482198</v>
      </c>
      <c r="S41" s="295">
        <f t="shared" si="6"/>
        <v>0</v>
      </c>
      <c r="T41" s="295">
        <f t="shared" si="6"/>
        <v>2580122</v>
      </c>
      <c r="U41" s="295">
        <f t="shared" si="6"/>
        <v>0</v>
      </c>
      <c r="V41" s="295">
        <f t="shared" si="6"/>
        <v>2580122</v>
      </c>
      <c r="W41" s="295">
        <f t="shared" si="6"/>
        <v>35554504</v>
      </c>
      <c r="X41" s="295">
        <f t="shared" si="6"/>
        <v>47546000</v>
      </c>
      <c r="Y41" s="295">
        <f t="shared" si="6"/>
        <v>-11991496</v>
      </c>
      <c r="Z41" s="296">
        <f t="shared" si="5"/>
        <v>-25.220830353762675</v>
      </c>
      <c r="AA41" s="297">
        <f>SUM(AA36:AA40)</f>
        <v>47546000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1040000</v>
      </c>
      <c r="F42" s="54">
        <f t="shared" si="7"/>
        <v>3725000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3725000</v>
      </c>
      <c r="Y42" s="54">
        <f t="shared" si="7"/>
        <v>-3725000</v>
      </c>
      <c r="Z42" s="184">
        <f t="shared" si="5"/>
        <v>-100</v>
      </c>
      <c r="AA42" s="130">
        <f aca="true" t="shared" si="8" ref="AA42:AA48">AA12+AA27</f>
        <v>3725000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476602</v>
      </c>
      <c r="D45" s="129">
        <f t="shared" si="7"/>
        <v>0</v>
      </c>
      <c r="E45" s="54">
        <f t="shared" si="7"/>
        <v>950000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112185</v>
      </c>
      <c r="U45" s="54">
        <f t="shared" si="7"/>
        <v>0</v>
      </c>
      <c r="V45" s="54">
        <f t="shared" si="7"/>
        <v>112185</v>
      </c>
      <c r="W45" s="54">
        <f t="shared" si="7"/>
        <v>112185</v>
      </c>
      <c r="X45" s="54">
        <f t="shared" si="7"/>
        <v>0</v>
      </c>
      <c r="Y45" s="54">
        <f t="shared" si="7"/>
        <v>112185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26791989</v>
      </c>
      <c r="D49" s="218">
        <f t="shared" si="9"/>
        <v>0</v>
      </c>
      <c r="E49" s="220">
        <f t="shared" si="9"/>
        <v>51271000</v>
      </c>
      <c r="F49" s="220">
        <f t="shared" si="9"/>
        <v>51271000</v>
      </c>
      <c r="G49" s="220">
        <f t="shared" si="9"/>
        <v>3640521</v>
      </c>
      <c r="H49" s="220">
        <f t="shared" si="9"/>
        <v>7244013</v>
      </c>
      <c r="I49" s="220">
        <f t="shared" si="9"/>
        <v>4049034</v>
      </c>
      <c r="J49" s="220">
        <f t="shared" si="9"/>
        <v>14933568</v>
      </c>
      <c r="K49" s="220">
        <f t="shared" si="9"/>
        <v>0</v>
      </c>
      <c r="L49" s="220">
        <f t="shared" si="9"/>
        <v>6635965</v>
      </c>
      <c r="M49" s="220">
        <f t="shared" si="9"/>
        <v>2922651</v>
      </c>
      <c r="N49" s="220">
        <f t="shared" si="9"/>
        <v>9558616</v>
      </c>
      <c r="O49" s="220">
        <f t="shared" si="9"/>
        <v>4150966</v>
      </c>
      <c r="P49" s="220">
        <f t="shared" si="9"/>
        <v>2017745</v>
      </c>
      <c r="Q49" s="220">
        <f t="shared" si="9"/>
        <v>2313487</v>
      </c>
      <c r="R49" s="220">
        <f t="shared" si="9"/>
        <v>8482198</v>
      </c>
      <c r="S49" s="220">
        <f t="shared" si="9"/>
        <v>0</v>
      </c>
      <c r="T49" s="220">
        <f t="shared" si="9"/>
        <v>2692307</v>
      </c>
      <c r="U49" s="220">
        <f t="shared" si="9"/>
        <v>0</v>
      </c>
      <c r="V49" s="220">
        <f t="shared" si="9"/>
        <v>2692307</v>
      </c>
      <c r="W49" s="220">
        <f t="shared" si="9"/>
        <v>35666689</v>
      </c>
      <c r="X49" s="220">
        <f t="shared" si="9"/>
        <v>51271000</v>
      </c>
      <c r="Y49" s="220">
        <f t="shared" si="9"/>
        <v>-15604311</v>
      </c>
      <c r="Z49" s="221">
        <f t="shared" si="5"/>
        <v>-30.434965184997363</v>
      </c>
      <c r="AA49" s="222">
        <f>SUM(AA41:AA48)</f>
        <v>51271000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196178</v>
      </c>
      <c r="H66" s="275">
        <v>395798</v>
      </c>
      <c r="I66" s="275">
        <v>159249</v>
      </c>
      <c r="J66" s="275">
        <v>751225</v>
      </c>
      <c r="K66" s="275">
        <v>259497</v>
      </c>
      <c r="L66" s="275">
        <v>81804</v>
      </c>
      <c r="M66" s="275">
        <v>418848</v>
      </c>
      <c r="N66" s="275">
        <v>760149</v>
      </c>
      <c r="O66" s="275">
        <v>97650</v>
      </c>
      <c r="P66" s="275">
        <v>175106</v>
      </c>
      <c r="Q66" s="275">
        <v>282377</v>
      </c>
      <c r="R66" s="275">
        <v>555133</v>
      </c>
      <c r="S66" s="275"/>
      <c r="T66" s="275">
        <v>193541</v>
      </c>
      <c r="U66" s="275"/>
      <c r="V66" s="275">
        <v>193541</v>
      </c>
      <c r="W66" s="275">
        <v>2260048</v>
      </c>
      <c r="X66" s="275"/>
      <c r="Y66" s="275">
        <v>2260048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196178</v>
      </c>
      <c r="H69" s="220">
        <f t="shared" si="12"/>
        <v>395798</v>
      </c>
      <c r="I69" s="220">
        <f t="shared" si="12"/>
        <v>159249</v>
      </c>
      <c r="J69" s="220">
        <f t="shared" si="12"/>
        <v>751225</v>
      </c>
      <c r="K69" s="220">
        <f t="shared" si="12"/>
        <v>259497</v>
      </c>
      <c r="L69" s="220">
        <f t="shared" si="12"/>
        <v>81804</v>
      </c>
      <c r="M69" s="220">
        <f t="shared" si="12"/>
        <v>418848</v>
      </c>
      <c r="N69" s="220">
        <f t="shared" si="12"/>
        <v>760149</v>
      </c>
      <c r="O69" s="220">
        <f t="shared" si="12"/>
        <v>97650</v>
      </c>
      <c r="P69" s="220">
        <f t="shared" si="12"/>
        <v>175106</v>
      </c>
      <c r="Q69" s="220">
        <f t="shared" si="12"/>
        <v>282377</v>
      </c>
      <c r="R69" s="220">
        <f t="shared" si="12"/>
        <v>555133</v>
      </c>
      <c r="S69" s="220">
        <f t="shared" si="12"/>
        <v>0</v>
      </c>
      <c r="T69" s="220">
        <f t="shared" si="12"/>
        <v>193541</v>
      </c>
      <c r="U69" s="220">
        <f t="shared" si="12"/>
        <v>0</v>
      </c>
      <c r="V69" s="220">
        <f t="shared" si="12"/>
        <v>193541</v>
      </c>
      <c r="W69" s="220">
        <f t="shared" si="12"/>
        <v>2260048</v>
      </c>
      <c r="X69" s="220">
        <f t="shared" si="12"/>
        <v>0</v>
      </c>
      <c r="Y69" s="220">
        <f t="shared" si="12"/>
        <v>2260048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26315387</v>
      </c>
      <c r="D5" s="357">
        <f t="shared" si="0"/>
        <v>0</v>
      </c>
      <c r="E5" s="356">
        <f t="shared" si="0"/>
        <v>49281000</v>
      </c>
      <c r="F5" s="358">
        <f t="shared" si="0"/>
        <v>47546000</v>
      </c>
      <c r="G5" s="358">
        <f t="shared" si="0"/>
        <v>3640521</v>
      </c>
      <c r="H5" s="356">
        <f t="shared" si="0"/>
        <v>7244013</v>
      </c>
      <c r="I5" s="356">
        <f t="shared" si="0"/>
        <v>4049034</v>
      </c>
      <c r="J5" s="358">
        <f t="shared" si="0"/>
        <v>14933568</v>
      </c>
      <c r="K5" s="358">
        <f t="shared" si="0"/>
        <v>0</v>
      </c>
      <c r="L5" s="356">
        <f t="shared" si="0"/>
        <v>6635965</v>
      </c>
      <c r="M5" s="356">
        <f t="shared" si="0"/>
        <v>2922651</v>
      </c>
      <c r="N5" s="358">
        <f t="shared" si="0"/>
        <v>9558616</v>
      </c>
      <c r="O5" s="358">
        <f t="shared" si="0"/>
        <v>4150966</v>
      </c>
      <c r="P5" s="356">
        <f t="shared" si="0"/>
        <v>2017745</v>
      </c>
      <c r="Q5" s="356">
        <f t="shared" si="0"/>
        <v>2313487</v>
      </c>
      <c r="R5" s="358">
        <f t="shared" si="0"/>
        <v>8482198</v>
      </c>
      <c r="S5" s="358">
        <f t="shared" si="0"/>
        <v>0</v>
      </c>
      <c r="T5" s="356">
        <f t="shared" si="0"/>
        <v>2580122</v>
      </c>
      <c r="U5" s="356">
        <f t="shared" si="0"/>
        <v>0</v>
      </c>
      <c r="V5" s="358">
        <f t="shared" si="0"/>
        <v>2580122</v>
      </c>
      <c r="W5" s="358">
        <f t="shared" si="0"/>
        <v>35554504</v>
      </c>
      <c r="X5" s="356">
        <f t="shared" si="0"/>
        <v>47546000</v>
      </c>
      <c r="Y5" s="358">
        <f t="shared" si="0"/>
        <v>-11991496</v>
      </c>
      <c r="Z5" s="359">
        <f>+IF(X5&lt;&gt;0,+(Y5/X5)*100,0)</f>
        <v>-25.220830353762675</v>
      </c>
      <c r="AA5" s="360">
        <f>+AA6+AA8+AA11+AA13+AA15</f>
        <v>47546000</v>
      </c>
    </row>
    <row r="6" spans="1:27" ht="13.5">
      <c r="A6" s="361" t="s">
        <v>204</v>
      </c>
      <c r="B6" s="142"/>
      <c r="C6" s="60">
        <f>+C7</f>
        <v>16713667</v>
      </c>
      <c r="D6" s="340">
        <f aca="true" t="shared" si="1" ref="D6:AA6">+D7</f>
        <v>0</v>
      </c>
      <c r="E6" s="60">
        <f t="shared" si="1"/>
        <v>11231000</v>
      </c>
      <c r="F6" s="59">
        <f t="shared" si="1"/>
        <v>11231000</v>
      </c>
      <c r="G6" s="59">
        <f t="shared" si="1"/>
        <v>104659</v>
      </c>
      <c r="H6" s="60">
        <f t="shared" si="1"/>
        <v>2448375</v>
      </c>
      <c r="I6" s="60">
        <f t="shared" si="1"/>
        <v>1629913</v>
      </c>
      <c r="J6" s="59">
        <f t="shared" si="1"/>
        <v>4182947</v>
      </c>
      <c r="K6" s="59">
        <f t="shared" si="1"/>
        <v>0</v>
      </c>
      <c r="L6" s="60">
        <f t="shared" si="1"/>
        <v>1549093</v>
      </c>
      <c r="M6" s="60">
        <f t="shared" si="1"/>
        <v>804853</v>
      </c>
      <c r="N6" s="59">
        <f t="shared" si="1"/>
        <v>2353946</v>
      </c>
      <c r="O6" s="59">
        <f t="shared" si="1"/>
        <v>947592</v>
      </c>
      <c r="P6" s="60">
        <f t="shared" si="1"/>
        <v>492571</v>
      </c>
      <c r="Q6" s="60">
        <f t="shared" si="1"/>
        <v>0</v>
      </c>
      <c r="R6" s="59">
        <f t="shared" si="1"/>
        <v>1440163</v>
      </c>
      <c r="S6" s="59">
        <f t="shared" si="1"/>
        <v>0</v>
      </c>
      <c r="T6" s="60">
        <f t="shared" si="1"/>
        <v>245593</v>
      </c>
      <c r="U6" s="60">
        <f t="shared" si="1"/>
        <v>0</v>
      </c>
      <c r="V6" s="59">
        <f t="shared" si="1"/>
        <v>245593</v>
      </c>
      <c r="W6" s="59">
        <f t="shared" si="1"/>
        <v>8222649</v>
      </c>
      <c r="X6" s="60">
        <f t="shared" si="1"/>
        <v>11231000</v>
      </c>
      <c r="Y6" s="59">
        <f t="shared" si="1"/>
        <v>-3008351</v>
      </c>
      <c r="Z6" s="61">
        <f>+IF(X6&lt;&gt;0,+(Y6/X6)*100,0)</f>
        <v>-26.786136586234527</v>
      </c>
      <c r="AA6" s="62">
        <f t="shared" si="1"/>
        <v>11231000</v>
      </c>
    </row>
    <row r="7" spans="1:27" ht="13.5">
      <c r="A7" s="291" t="s">
        <v>228</v>
      </c>
      <c r="B7" s="142"/>
      <c r="C7" s="60">
        <v>16713667</v>
      </c>
      <c r="D7" s="340"/>
      <c r="E7" s="60">
        <v>11231000</v>
      </c>
      <c r="F7" s="59">
        <v>11231000</v>
      </c>
      <c r="G7" s="59">
        <v>104659</v>
      </c>
      <c r="H7" s="60">
        <v>2448375</v>
      </c>
      <c r="I7" s="60">
        <v>1629913</v>
      </c>
      <c r="J7" s="59">
        <v>4182947</v>
      </c>
      <c r="K7" s="59"/>
      <c r="L7" s="60">
        <v>1549093</v>
      </c>
      <c r="M7" s="60">
        <v>804853</v>
      </c>
      <c r="N7" s="59">
        <v>2353946</v>
      </c>
      <c r="O7" s="59">
        <v>947592</v>
      </c>
      <c r="P7" s="60">
        <v>492571</v>
      </c>
      <c r="Q7" s="60"/>
      <c r="R7" s="59">
        <v>1440163</v>
      </c>
      <c r="S7" s="59"/>
      <c r="T7" s="60">
        <v>245593</v>
      </c>
      <c r="U7" s="60"/>
      <c r="V7" s="59">
        <v>245593</v>
      </c>
      <c r="W7" s="59">
        <v>8222649</v>
      </c>
      <c r="X7" s="60">
        <v>11231000</v>
      </c>
      <c r="Y7" s="59">
        <v>-3008351</v>
      </c>
      <c r="Z7" s="61">
        <v>-26.79</v>
      </c>
      <c r="AA7" s="62">
        <v>11231000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1050000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>
        <v>1050000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6835663</v>
      </c>
      <c r="D11" s="363">
        <f aca="true" t="shared" si="3" ref="D11:AA11">+D12</f>
        <v>0</v>
      </c>
      <c r="E11" s="362">
        <f t="shared" si="3"/>
        <v>24900000</v>
      </c>
      <c r="F11" s="364">
        <f t="shared" si="3"/>
        <v>24900000</v>
      </c>
      <c r="G11" s="364">
        <f t="shared" si="3"/>
        <v>3452144</v>
      </c>
      <c r="H11" s="362">
        <f t="shared" si="3"/>
        <v>4311930</v>
      </c>
      <c r="I11" s="362">
        <f t="shared" si="3"/>
        <v>2360315</v>
      </c>
      <c r="J11" s="364">
        <f t="shared" si="3"/>
        <v>10124389</v>
      </c>
      <c r="K11" s="364">
        <f t="shared" si="3"/>
        <v>0</v>
      </c>
      <c r="L11" s="362">
        <f t="shared" si="3"/>
        <v>5086872</v>
      </c>
      <c r="M11" s="362">
        <f t="shared" si="3"/>
        <v>777556</v>
      </c>
      <c r="N11" s="364">
        <f t="shared" si="3"/>
        <v>5864428</v>
      </c>
      <c r="O11" s="364">
        <f t="shared" si="3"/>
        <v>3113532</v>
      </c>
      <c r="P11" s="362">
        <f t="shared" si="3"/>
        <v>332880</v>
      </c>
      <c r="Q11" s="362">
        <f t="shared" si="3"/>
        <v>299013</v>
      </c>
      <c r="R11" s="364">
        <f t="shared" si="3"/>
        <v>3745425</v>
      </c>
      <c r="S11" s="364">
        <f t="shared" si="3"/>
        <v>0</v>
      </c>
      <c r="T11" s="362">
        <f t="shared" si="3"/>
        <v>1650176</v>
      </c>
      <c r="U11" s="362">
        <f t="shared" si="3"/>
        <v>0</v>
      </c>
      <c r="V11" s="364">
        <f t="shared" si="3"/>
        <v>1650176</v>
      </c>
      <c r="W11" s="364">
        <f t="shared" si="3"/>
        <v>21384418</v>
      </c>
      <c r="X11" s="362">
        <f t="shared" si="3"/>
        <v>24900000</v>
      </c>
      <c r="Y11" s="364">
        <f t="shared" si="3"/>
        <v>-3515582</v>
      </c>
      <c r="Z11" s="365">
        <f>+IF(X11&lt;&gt;0,+(Y11/X11)*100,0)</f>
        <v>-14.118803212851406</v>
      </c>
      <c r="AA11" s="366">
        <f t="shared" si="3"/>
        <v>24900000</v>
      </c>
    </row>
    <row r="12" spans="1:27" ht="13.5">
      <c r="A12" s="291" t="s">
        <v>231</v>
      </c>
      <c r="B12" s="136"/>
      <c r="C12" s="60">
        <v>6835663</v>
      </c>
      <c r="D12" s="340"/>
      <c r="E12" s="60">
        <v>24900000</v>
      </c>
      <c r="F12" s="59">
        <v>24900000</v>
      </c>
      <c r="G12" s="59">
        <v>3452144</v>
      </c>
      <c r="H12" s="60">
        <v>4311930</v>
      </c>
      <c r="I12" s="60">
        <v>2360315</v>
      </c>
      <c r="J12" s="59">
        <v>10124389</v>
      </c>
      <c r="K12" s="59"/>
      <c r="L12" s="60">
        <v>5086872</v>
      </c>
      <c r="M12" s="60">
        <v>777556</v>
      </c>
      <c r="N12" s="59">
        <v>5864428</v>
      </c>
      <c r="O12" s="59">
        <v>3113532</v>
      </c>
      <c r="P12" s="60">
        <v>332880</v>
      </c>
      <c r="Q12" s="60">
        <v>299013</v>
      </c>
      <c r="R12" s="59">
        <v>3745425</v>
      </c>
      <c r="S12" s="59"/>
      <c r="T12" s="60">
        <v>1650176</v>
      </c>
      <c r="U12" s="60"/>
      <c r="V12" s="59">
        <v>1650176</v>
      </c>
      <c r="W12" s="59">
        <v>21384418</v>
      </c>
      <c r="X12" s="60">
        <v>24900000</v>
      </c>
      <c r="Y12" s="59">
        <v>-3515582</v>
      </c>
      <c r="Z12" s="61">
        <v>-14.12</v>
      </c>
      <c r="AA12" s="62">
        <v>24900000</v>
      </c>
    </row>
    <row r="13" spans="1:27" ht="13.5">
      <c r="A13" s="361" t="s">
        <v>207</v>
      </c>
      <c r="B13" s="136"/>
      <c r="C13" s="275">
        <f>+C14</f>
        <v>2379470</v>
      </c>
      <c r="D13" s="341">
        <f aca="true" t="shared" si="4" ref="D13:AA13">+D14</f>
        <v>0</v>
      </c>
      <c r="E13" s="275">
        <f t="shared" si="4"/>
        <v>6258000</v>
      </c>
      <c r="F13" s="342">
        <f t="shared" si="4"/>
        <v>6258000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1340242</v>
      </c>
      <c r="N13" s="342">
        <f t="shared" si="4"/>
        <v>1340242</v>
      </c>
      <c r="O13" s="342">
        <f t="shared" si="4"/>
        <v>0</v>
      </c>
      <c r="P13" s="275">
        <f t="shared" si="4"/>
        <v>1128416</v>
      </c>
      <c r="Q13" s="275">
        <f t="shared" si="4"/>
        <v>569249</v>
      </c>
      <c r="R13" s="342">
        <f t="shared" si="4"/>
        <v>1697665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3037907</v>
      </c>
      <c r="X13" s="275">
        <f t="shared" si="4"/>
        <v>6258000</v>
      </c>
      <c r="Y13" s="342">
        <f t="shared" si="4"/>
        <v>-3220093</v>
      </c>
      <c r="Z13" s="335">
        <f>+IF(X13&lt;&gt;0,+(Y13/X13)*100,0)</f>
        <v>-51.45562480025567</v>
      </c>
      <c r="AA13" s="273">
        <f t="shared" si="4"/>
        <v>6258000</v>
      </c>
    </row>
    <row r="14" spans="1:27" ht="13.5">
      <c r="A14" s="291" t="s">
        <v>232</v>
      </c>
      <c r="B14" s="136"/>
      <c r="C14" s="60">
        <v>2379470</v>
      </c>
      <c r="D14" s="340"/>
      <c r="E14" s="60">
        <v>6258000</v>
      </c>
      <c r="F14" s="59">
        <v>6258000</v>
      </c>
      <c r="G14" s="59"/>
      <c r="H14" s="60"/>
      <c r="I14" s="60"/>
      <c r="J14" s="59"/>
      <c r="K14" s="59"/>
      <c r="L14" s="60"/>
      <c r="M14" s="60">
        <v>1340242</v>
      </c>
      <c r="N14" s="59">
        <v>1340242</v>
      </c>
      <c r="O14" s="59"/>
      <c r="P14" s="60">
        <v>1128416</v>
      </c>
      <c r="Q14" s="60">
        <v>569249</v>
      </c>
      <c r="R14" s="59">
        <v>1697665</v>
      </c>
      <c r="S14" s="59"/>
      <c r="T14" s="60"/>
      <c r="U14" s="60"/>
      <c r="V14" s="59"/>
      <c r="W14" s="59">
        <v>3037907</v>
      </c>
      <c r="X14" s="60">
        <v>6258000</v>
      </c>
      <c r="Y14" s="59">
        <v>-3220093</v>
      </c>
      <c r="Z14" s="61">
        <v>-51.46</v>
      </c>
      <c r="AA14" s="62">
        <v>6258000</v>
      </c>
    </row>
    <row r="15" spans="1:27" ht="13.5">
      <c r="A15" s="361" t="s">
        <v>208</v>
      </c>
      <c r="B15" s="136"/>
      <c r="C15" s="60">
        <f aca="true" t="shared" si="5" ref="C15:Y15">SUM(C16:C20)</f>
        <v>386587</v>
      </c>
      <c r="D15" s="340">
        <f t="shared" si="5"/>
        <v>0</v>
      </c>
      <c r="E15" s="60">
        <f t="shared" si="5"/>
        <v>5842000</v>
      </c>
      <c r="F15" s="59">
        <f t="shared" si="5"/>
        <v>5157000</v>
      </c>
      <c r="G15" s="59">
        <f t="shared" si="5"/>
        <v>83718</v>
      </c>
      <c r="H15" s="60">
        <f t="shared" si="5"/>
        <v>483708</v>
      </c>
      <c r="I15" s="60">
        <f t="shared" si="5"/>
        <v>58806</v>
      </c>
      <c r="J15" s="59">
        <f t="shared" si="5"/>
        <v>626232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89842</v>
      </c>
      <c r="P15" s="60">
        <f t="shared" si="5"/>
        <v>63878</v>
      </c>
      <c r="Q15" s="60">
        <f t="shared" si="5"/>
        <v>1445225</v>
      </c>
      <c r="R15" s="59">
        <f t="shared" si="5"/>
        <v>1598945</v>
      </c>
      <c r="S15" s="59">
        <f t="shared" si="5"/>
        <v>0</v>
      </c>
      <c r="T15" s="60">
        <f t="shared" si="5"/>
        <v>684353</v>
      </c>
      <c r="U15" s="60">
        <f t="shared" si="5"/>
        <v>0</v>
      </c>
      <c r="V15" s="59">
        <f t="shared" si="5"/>
        <v>684353</v>
      </c>
      <c r="W15" s="59">
        <f t="shared" si="5"/>
        <v>2909530</v>
      </c>
      <c r="X15" s="60">
        <f t="shared" si="5"/>
        <v>5157000</v>
      </c>
      <c r="Y15" s="59">
        <f t="shared" si="5"/>
        <v>-2247470</v>
      </c>
      <c r="Z15" s="61">
        <f>+IF(X15&lt;&gt;0,+(Y15/X15)*100,0)</f>
        <v>-43.58095792127206</v>
      </c>
      <c r="AA15" s="62">
        <f>SUM(AA16:AA20)</f>
        <v>5157000</v>
      </c>
    </row>
    <row r="16" spans="1:27" ht="13.5">
      <c r="A16" s="291" t="s">
        <v>233</v>
      </c>
      <c r="B16" s="300"/>
      <c r="C16" s="60">
        <v>179783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>
        <v>198900</v>
      </c>
      <c r="I18" s="60"/>
      <c r="J18" s="59">
        <v>198900</v>
      </c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>
        <v>198900</v>
      </c>
      <c r="X18" s="60"/>
      <c r="Y18" s="59">
        <v>198900</v>
      </c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206804</v>
      </c>
      <c r="D20" s="340"/>
      <c r="E20" s="60">
        <v>5842000</v>
      </c>
      <c r="F20" s="59">
        <v>5157000</v>
      </c>
      <c r="G20" s="59">
        <v>83718</v>
      </c>
      <c r="H20" s="60">
        <v>284808</v>
      </c>
      <c r="I20" s="60">
        <v>58806</v>
      </c>
      <c r="J20" s="59">
        <v>427332</v>
      </c>
      <c r="K20" s="59"/>
      <c r="L20" s="60"/>
      <c r="M20" s="60"/>
      <c r="N20" s="59"/>
      <c r="O20" s="59">
        <v>89842</v>
      </c>
      <c r="P20" s="60">
        <v>63878</v>
      </c>
      <c r="Q20" s="60">
        <v>1445225</v>
      </c>
      <c r="R20" s="59">
        <v>1598945</v>
      </c>
      <c r="S20" s="59"/>
      <c r="T20" s="60">
        <v>684353</v>
      </c>
      <c r="U20" s="60"/>
      <c r="V20" s="59">
        <v>684353</v>
      </c>
      <c r="W20" s="59">
        <v>2710630</v>
      </c>
      <c r="X20" s="60">
        <v>5157000</v>
      </c>
      <c r="Y20" s="59">
        <v>-2446370</v>
      </c>
      <c r="Z20" s="61">
        <v>-47.44</v>
      </c>
      <c r="AA20" s="62">
        <v>5157000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1040000</v>
      </c>
      <c r="F22" s="345">
        <f t="shared" si="6"/>
        <v>3725000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3725000</v>
      </c>
      <c r="Y22" s="345">
        <f t="shared" si="6"/>
        <v>-3725000</v>
      </c>
      <c r="Z22" s="336">
        <f>+IF(X22&lt;&gt;0,+(Y22/X22)*100,0)</f>
        <v>-100</v>
      </c>
      <c r="AA22" s="350">
        <f>SUM(AA23:AA32)</f>
        <v>3725000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3725000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3725000</v>
      </c>
      <c r="Y24" s="59">
        <v>-3725000</v>
      </c>
      <c r="Z24" s="61">
        <v>-100</v>
      </c>
      <c r="AA24" s="62">
        <v>3725000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1040000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476602</v>
      </c>
      <c r="D40" s="344">
        <f t="shared" si="9"/>
        <v>0</v>
      </c>
      <c r="E40" s="343">
        <f t="shared" si="9"/>
        <v>950000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112185</v>
      </c>
      <c r="U40" s="343">
        <f t="shared" si="9"/>
        <v>0</v>
      </c>
      <c r="V40" s="345">
        <f t="shared" si="9"/>
        <v>112185</v>
      </c>
      <c r="W40" s="345">
        <f t="shared" si="9"/>
        <v>112185</v>
      </c>
      <c r="X40" s="343">
        <f t="shared" si="9"/>
        <v>0</v>
      </c>
      <c r="Y40" s="345">
        <f t="shared" si="9"/>
        <v>112185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476602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950000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>
        <v>112185</v>
      </c>
      <c r="U49" s="54"/>
      <c r="V49" s="53">
        <v>112185</v>
      </c>
      <c r="W49" s="53">
        <v>112185</v>
      </c>
      <c r="X49" s="54"/>
      <c r="Y49" s="53">
        <v>112185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26791989</v>
      </c>
      <c r="D60" s="346">
        <f t="shared" si="14"/>
        <v>0</v>
      </c>
      <c r="E60" s="219">
        <f t="shared" si="14"/>
        <v>51271000</v>
      </c>
      <c r="F60" s="264">
        <f t="shared" si="14"/>
        <v>51271000</v>
      </c>
      <c r="G60" s="264">
        <f t="shared" si="14"/>
        <v>3640521</v>
      </c>
      <c r="H60" s="219">
        <f t="shared" si="14"/>
        <v>7244013</v>
      </c>
      <c r="I60" s="219">
        <f t="shared" si="14"/>
        <v>4049034</v>
      </c>
      <c r="J60" s="264">
        <f t="shared" si="14"/>
        <v>14933568</v>
      </c>
      <c r="K60" s="264">
        <f t="shared" si="14"/>
        <v>0</v>
      </c>
      <c r="L60" s="219">
        <f t="shared" si="14"/>
        <v>6635965</v>
      </c>
      <c r="M60" s="219">
        <f t="shared" si="14"/>
        <v>2922651</v>
      </c>
      <c r="N60" s="264">
        <f t="shared" si="14"/>
        <v>9558616</v>
      </c>
      <c r="O60" s="264">
        <f t="shared" si="14"/>
        <v>4150966</v>
      </c>
      <c r="P60" s="219">
        <f t="shared" si="14"/>
        <v>2017745</v>
      </c>
      <c r="Q60" s="219">
        <f t="shared" si="14"/>
        <v>2313487</v>
      </c>
      <c r="R60" s="264">
        <f t="shared" si="14"/>
        <v>8482198</v>
      </c>
      <c r="S60" s="264">
        <f t="shared" si="14"/>
        <v>0</v>
      </c>
      <c r="T60" s="219">
        <f t="shared" si="14"/>
        <v>2692307</v>
      </c>
      <c r="U60" s="219">
        <f t="shared" si="14"/>
        <v>0</v>
      </c>
      <c r="V60" s="264">
        <f t="shared" si="14"/>
        <v>2692307</v>
      </c>
      <c r="W60" s="264">
        <f t="shared" si="14"/>
        <v>35666689</v>
      </c>
      <c r="X60" s="219">
        <f t="shared" si="14"/>
        <v>51271000</v>
      </c>
      <c r="Y60" s="264">
        <f t="shared" si="14"/>
        <v>-15604311</v>
      </c>
      <c r="Z60" s="337">
        <f>+IF(X60&lt;&gt;0,+(Y60/X60)*100,0)</f>
        <v>-30.434965184997363</v>
      </c>
      <c r="AA60" s="232">
        <f>+AA57+AA54+AA51+AA40+AA37+AA34+AA22+AA5</f>
        <v>51271000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2014-08-06T08:40:54Z</dcterms:created>
  <dcterms:modified xsi:type="dcterms:W3CDTF">2014-08-06T08:40:57Z</dcterms:modified>
  <cp:category/>
  <cp:version/>
  <cp:contentType/>
  <cp:contentStatus/>
</cp:coreProperties>
</file>