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<sst xmlns="http://schemas.openxmlformats.org/spreadsheetml/2006/main" count="855" uniqueCount="302">
  <si>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Ngwathe(FS203)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</si>
  <si>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</si>
  <si>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</si>
  <si>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</si>
  <si>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</si>
  <si>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</si>
  <si>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</si>
  <si>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</si>
  <si>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</si>
  <si>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</si>
  <si>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</si>
  <si>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</si>
  <si>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</si>
  <si>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</si>
  <si>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</si>
  <si>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</si>
  <si>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</si>
  <si>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</si>
  <si>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</si>
  <si>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</si>
  <si>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</si>
  <si>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</si>
  <si>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</si>
  <si>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</si>
  <si>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</si>
  <si>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</si>
  <si>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</si>
  <si>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</si>
  <si>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</si>
  <si>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</si>
  <si>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</si>
  <si>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</si>
  <si>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</si>
  <si>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</si>
  <si>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</si>
  <si>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</si>
  <si>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</si>
  <si>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</si>
  <si>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</si>
  <si>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</si>
  <si>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</si>
  <si>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</si>
  <si>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</si>
  <si>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</si>
  <si>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</si>
  <si>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</si>
  <si>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</si>
  <si>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</si>
  <si>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</si>
  <si>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</si>
  <si>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</si>
  <si>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</si>
  <si>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</si>
  <si>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</si>
  <si>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</si>
  <si>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</si>
  <si>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</si>
  <si>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</si>
  <si>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</si>
  <si>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</si>
  <si>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</si>
  <si>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</si>
  <si>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</si>
  <si>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</si>
  <si>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</si>
  <si>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</si>
  <si>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</si>
  <si>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</si>
  <si>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</si>
  <si>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</si>
  <si>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Ngwathe(FS203)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</si>
  <si>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</si>
  <si>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</si>
  <si>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</si>
  <si>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</si>
  <si>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</si>
  <si>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</si>
  <si>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</si>
  <si>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</si>
  <si>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</si>
  <si>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</si>
  <si>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</si>
  <si>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</si>
  <si>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</si>
  <si>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</si>
  <si>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</si>
  <si>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</si>
  <si>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</si>
  <si>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</si>
  <si>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</si>
  <si>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</si>
  <si>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</si>
  <si>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</si>
  <si>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</si>
  <si>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</si>
  <si>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</si>
  <si>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</si>
  <si>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</si>
  <si>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</si>
  <si>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</si>
  <si>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Ngwathe(FS203)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</si>
  <si>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</si>
  <si>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</si>
  <si>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</si>
  <si>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</si>
  <si>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</si>
  <si>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</si>
  <si>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</si>
  <si>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</si>
  <si>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</si>
  <si>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</si>
  <si>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</si>
  <si>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</si>
  <si>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</si>
  <si>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</si>
  <si>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</si>
  <si>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</si>
  <si>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</si>
  <si>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</si>
  <si>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</si>
  <si>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</si>
  <si>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</si>
  <si>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</si>
  <si>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</si>
  <si>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</si>
  <si>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</si>
  <si>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</si>
  <si>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</si>
  <si>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</si>
  <si>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Ngwathe(FS203)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</si>
  <si>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</si>
  <si>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</si>
  <si>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</si>
  <si>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</si>
  <si>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</si>
  <si>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</si>
  <si>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</si>
  <si>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</si>
  <si>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</si>
  <si>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</si>
  <si>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Ngwathe(FS203)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</si>
  <si>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</si>
  <si>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</si>
  <si>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</si>
  <si>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</si>
  <si>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</si>
  <si>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</si>
  <si>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</si>
  <si>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</si>
  <si>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</si>
  <si>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</si>
  <si>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</si>
  <si>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</si>
  <si>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</si>
  <si>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</si>
  <si>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</si>
  <si>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</si>
  <si>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</si>
  <si>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</si>
  <si>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</si>
  <si>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</si>
  <si>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</si>
  <si>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</si>
  <si>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</si>
  <si>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</si>
  <si>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</si>
  <si>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</si>
  <si>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</si>
  <si>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</si>
  <si>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</si>
  <si>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</si>
  <si>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</si>
  <si>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</si>
  <si>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</si>
  <si>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Ngwathe(FS203)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</si>
  <si>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</si>
  <si>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</si>
  <si>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</si>
  <si>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</si>
  <si>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</si>
  <si>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</si>
  <si>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</si>
  <si>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</si>
  <si>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</si>
  <si>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</si>
  <si>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</si>
  <si>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</si>
  <si>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</si>
  <si>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</si>
  <si>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</si>
  <si>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</si>
  <si>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</si>
  <si>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</si>
  <si>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</si>
  <si>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</si>
  <si>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</si>
  <si>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</si>
  <si>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</si>
  <si>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</si>
  <si>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</si>
  <si>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</si>
  <si>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Ngwathe(FS203)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</si>
  <si>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</si>
  <si>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</si>
  <si>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</si>
  <si>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</si>
  <si>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</si>
  <si>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</si>
  <si>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</si>
  <si>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</si>
  <si>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</si>
  <si>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</si>
  <si>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</si>
  <si>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</si>
  <si>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</si>
  <si>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</si>
  <si>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</si>
  <si>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</si>
  <si>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</si>
  <si>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</si>
  <si>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</si>
  <si>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</si>
  <si>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</si>
  <si>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</si>
  <si>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</si>
  <si>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</si>
  <si>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Ngwathe(FS203)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</si>
  <si>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</si>
  <si>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</si>
  <si>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</si>
  <si>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</si>
  <si>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</si>
  <si>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</si>
  <si>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</si>
  <si>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</si>
  <si>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</si>
  <si>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</si>
  <si>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</si>
  <si>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</si>
  <si>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</si>
  <si>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</si>
  <si>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</si>
  <si>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</si>
  <si>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</si>
  <si>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</si>
  <si>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</si>
  <si>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</si>
  <si>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</si>
  <si>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</si>
  <si>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</si>
  <si>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</si>
  <si>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</si>
  <si>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</si>
  <si>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</si>
  <si>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</si>
  <si>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</si>
  <si>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</si>
  <si>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</si>
  <si>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</si>
  <si>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</si>
  <si>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</si>
  <si>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</si>
  <si>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Ngwathe(FS203)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</si>
  <si>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</si>
  <si>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</si>
  <si>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Free State: Ngwathe(FS203)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</si>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</sst>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77688011</v>
      </c>
      <c r="C5" s="19">
        <v>0</v>
      </c>
      <c r="D5" s="59">
        <v>48489427</v>
      </c>
      <c r="E5" s="60">
        <v>48489427</v>
      </c>
      <c r="F5" s="60">
        <v>4013656</v>
      </c>
      <c r="G5" s="60">
        <v>3982414</v>
      </c>
      <c r="H5" s="60">
        <v>3444329</v>
      </c>
      <c r="I5" s="60">
        <v>11440399</v>
      </c>
      <c r="J5" s="60">
        <v>4024229</v>
      </c>
      <c r="K5" s="60">
        <v>544201</v>
      </c>
      <c r="L5" s="60">
        <v>4179708</v>
      </c>
      <c r="M5" s="60">
        <v>8748138</v>
      </c>
      <c r="N5" s="60">
        <v>3954115</v>
      </c>
      <c r="O5" s="60">
        <v>3879040</v>
      </c>
      <c r="P5" s="60">
        <v>3938194</v>
      </c>
      <c r="Q5" s="60">
        <v>11771349</v>
      </c>
      <c r="R5" s="60">
        <v>3229567</v>
      </c>
      <c r="S5" s="60">
        <v>3832238</v>
      </c>
      <c r="T5" s="60">
        <v>3901322</v>
      </c>
      <c r="U5" s="60">
        <v>10963127</v>
      </c>
      <c r="V5" s="60">
        <v>42923013</v>
      </c>
      <c r="W5" s="60">
        <v>48489427</v>
      </c>
      <c r="X5" s="60">
        <v>-5566414</v>
      </c>
      <c r="Y5" s="61">
        <v>-11.48</v>
      </c>
      <c r="Z5" s="62">
        <v>48489427</v>
      </c>
    </row>
    <row r="6" spans="1:26" ht="13.5">
      <c r="A6" s="58" t="s">
        <v>32</v>
      </c>
      <c r="B6" s="19">
        <v>227192297</v>
      </c>
      <c r="C6" s="19">
        <v>0</v>
      </c>
      <c r="D6" s="59">
        <v>234541162</v>
      </c>
      <c r="E6" s="60">
        <v>234541162</v>
      </c>
      <c r="F6" s="60">
        <v>25814232</v>
      </c>
      <c r="G6" s="60">
        <v>20615008</v>
      </c>
      <c r="H6" s="60">
        <v>20498302</v>
      </c>
      <c r="I6" s="60">
        <v>66927542</v>
      </c>
      <c r="J6" s="60">
        <v>25135400</v>
      </c>
      <c r="K6" s="60">
        <v>14656848</v>
      </c>
      <c r="L6" s="60">
        <v>23574663</v>
      </c>
      <c r="M6" s="60">
        <v>63366911</v>
      </c>
      <c r="N6" s="60">
        <v>9152634</v>
      </c>
      <c r="O6" s="60">
        <v>54195756</v>
      </c>
      <c r="P6" s="60">
        <v>13192263</v>
      </c>
      <c r="Q6" s="60">
        <v>76540653</v>
      </c>
      <c r="R6" s="60">
        <v>16515927</v>
      </c>
      <c r="S6" s="60">
        <v>42025698</v>
      </c>
      <c r="T6" s="60">
        <v>50294483</v>
      </c>
      <c r="U6" s="60">
        <v>108836108</v>
      </c>
      <c r="V6" s="60">
        <v>315671214</v>
      </c>
      <c r="W6" s="60">
        <v>234541162</v>
      </c>
      <c r="X6" s="60">
        <v>81130052</v>
      </c>
      <c r="Y6" s="61">
        <v>34.59</v>
      </c>
      <c r="Z6" s="62">
        <v>234541162</v>
      </c>
    </row>
    <row r="7" spans="1:26" ht="13.5">
      <c r="A7" s="58" t="s">
        <v>33</v>
      </c>
      <c r="B7" s="19">
        <v>1434724</v>
      </c>
      <c r="C7" s="19">
        <v>0</v>
      </c>
      <c r="D7" s="59">
        <v>575000</v>
      </c>
      <c r="E7" s="60">
        <v>575000</v>
      </c>
      <c r="F7" s="60">
        <v>128906</v>
      </c>
      <c r="G7" s="60">
        <v>246808</v>
      </c>
      <c r="H7" s="60">
        <v>227688</v>
      </c>
      <c r="I7" s="60">
        <v>603402</v>
      </c>
      <c r="J7" s="60">
        <v>170126</v>
      </c>
      <c r="K7" s="60">
        <v>170102</v>
      </c>
      <c r="L7" s="60">
        <v>159217</v>
      </c>
      <c r="M7" s="60">
        <v>499445</v>
      </c>
      <c r="N7" s="60">
        <v>161956</v>
      </c>
      <c r="O7" s="60">
        <v>130031</v>
      </c>
      <c r="P7" s="60">
        <v>100650</v>
      </c>
      <c r="Q7" s="60">
        <v>392637</v>
      </c>
      <c r="R7" s="60">
        <v>184862</v>
      </c>
      <c r="S7" s="60">
        <v>201863</v>
      </c>
      <c r="T7" s="60">
        <v>110053</v>
      </c>
      <c r="U7" s="60">
        <v>496778</v>
      </c>
      <c r="V7" s="60">
        <v>1992262</v>
      </c>
      <c r="W7" s="60">
        <v>575000</v>
      </c>
      <c r="X7" s="60">
        <v>1417262</v>
      </c>
      <c r="Y7" s="61">
        <v>246.48</v>
      </c>
      <c r="Z7" s="62">
        <v>575000</v>
      </c>
    </row>
    <row r="8" spans="1:26" ht="13.5">
      <c r="A8" s="58" t="s">
        <v>34</v>
      </c>
      <c r="B8" s="19">
        <v>156259332</v>
      </c>
      <c r="C8" s="19">
        <v>0</v>
      </c>
      <c r="D8" s="59">
        <v>159631523</v>
      </c>
      <c r="E8" s="60">
        <v>159631523</v>
      </c>
      <c r="F8" s="60">
        <v>57658000</v>
      </c>
      <c r="G8" s="60">
        <v>1290000</v>
      </c>
      <c r="H8" s="60">
        <v>0</v>
      </c>
      <c r="I8" s="60">
        <v>58948000</v>
      </c>
      <c r="J8" s="60">
        <v>670325</v>
      </c>
      <c r="K8" s="60">
        <v>48017000</v>
      </c>
      <c r="L8" s="60">
        <v>0</v>
      </c>
      <c r="M8" s="60">
        <v>48687325</v>
      </c>
      <c r="N8" s="60">
        <v>0</v>
      </c>
      <c r="O8" s="60">
        <v>600000</v>
      </c>
      <c r="P8" s="60">
        <v>39047000</v>
      </c>
      <c r="Q8" s="60">
        <v>39647000</v>
      </c>
      <c r="R8" s="60">
        <v>0</v>
      </c>
      <c r="S8" s="60">
        <v>0</v>
      </c>
      <c r="T8" s="60">
        <v>0</v>
      </c>
      <c r="U8" s="60">
        <v>0</v>
      </c>
      <c r="V8" s="60">
        <v>147282325</v>
      </c>
      <c r="W8" s="60">
        <v>159631523</v>
      </c>
      <c r="X8" s="60">
        <v>-12349198</v>
      </c>
      <c r="Y8" s="61">
        <v>-7.74</v>
      </c>
      <c r="Z8" s="62">
        <v>159631523</v>
      </c>
    </row>
    <row r="9" spans="1:26" ht="13.5">
      <c r="A9" s="58" t="s">
        <v>35</v>
      </c>
      <c r="B9" s="19">
        <v>25123178</v>
      </c>
      <c r="C9" s="19">
        <v>0</v>
      </c>
      <c r="D9" s="59">
        <v>14756247</v>
      </c>
      <c r="E9" s="60">
        <v>14756247</v>
      </c>
      <c r="F9" s="60">
        <v>2263484</v>
      </c>
      <c r="G9" s="60">
        <v>2731145</v>
      </c>
      <c r="H9" s="60">
        <v>742656</v>
      </c>
      <c r="I9" s="60">
        <v>5737285</v>
      </c>
      <c r="J9" s="60">
        <v>2687852</v>
      </c>
      <c r="K9" s="60">
        <v>2532242</v>
      </c>
      <c r="L9" s="60">
        <v>2571359</v>
      </c>
      <c r="M9" s="60">
        <v>7791453</v>
      </c>
      <c r="N9" s="60">
        <v>1896025</v>
      </c>
      <c r="O9" s="60">
        <v>2854813</v>
      </c>
      <c r="P9" s="60">
        <v>3067502</v>
      </c>
      <c r="Q9" s="60">
        <v>7818340</v>
      </c>
      <c r="R9" s="60">
        <v>3074490</v>
      </c>
      <c r="S9" s="60">
        <v>3441589</v>
      </c>
      <c r="T9" s="60">
        <v>3272325</v>
      </c>
      <c r="U9" s="60">
        <v>9788404</v>
      </c>
      <c r="V9" s="60">
        <v>31135482</v>
      </c>
      <c r="W9" s="60">
        <v>14756247</v>
      </c>
      <c r="X9" s="60">
        <v>16379235</v>
      </c>
      <c r="Y9" s="61">
        <v>111</v>
      </c>
      <c r="Z9" s="62">
        <v>14756247</v>
      </c>
    </row>
    <row r="10" spans="1:26" ht="25.5">
      <c r="A10" s="63" t="s">
        <v>277</v>
      </c>
      <c r="B10" s="64">
        <f>SUM(B5:B9)</f>
        <v>487697542</v>
      </c>
      <c r="C10" s="64">
        <f>SUM(C5:C9)</f>
        <v>0</v>
      </c>
      <c r="D10" s="65">
        <f aca="true" t="shared" si="0" ref="D10:Z10">SUM(D5:D9)</f>
        <v>457993359</v>
      </c>
      <c r="E10" s="66">
        <f t="shared" si="0"/>
        <v>457993359</v>
      </c>
      <c r="F10" s="66">
        <f t="shared" si="0"/>
        <v>89878278</v>
      </c>
      <c r="G10" s="66">
        <f t="shared" si="0"/>
        <v>28865375</v>
      </c>
      <c r="H10" s="66">
        <f t="shared" si="0"/>
        <v>24912975</v>
      </c>
      <c r="I10" s="66">
        <f t="shared" si="0"/>
        <v>143656628</v>
      </c>
      <c r="J10" s="66">
        <f t="shared" si="0"/>
        <v>32687932</v>
      </c>
      <c r="K10" s="66">
        <f t="shared" si="0"/>
        <v>65920393</v>
      </c>
      <c r="L10" s="66">
        <f t="shared" si="0"/>
        <v>30484947</v>
      </c>
      <c r="M10" s="66">
        <f t="shared" si="0"/>
        <v>129093272</v>
      </c>
      <c r="N10" s="66">
        <f t="shared" si="0"/>
        <v>15164730</v>
      </c>
      <c r="O10" s="66">
        <f t="shared" si="0"/>
        <v>61659640</v>
      </c>
      <c r="P10" s="66">
        <f t="shared" si="0"/>
        <v>59345609</v>
      </c>
      <c r="Q10" s="66">
        <f t="shared" si="0"/>
        <v>136169979</v>
      </c>
      <c r="R10" s="66">
        <f t="shared" si="0"/>
        <v>23004846</v>
      </c>
      <c r="S10" s="66">
        <f t="shared" si="0"/>
        <v>49501388</v>
      </c>
      <c r="T10" s="66">
        <f t="shared" si="0"/>
        <v>57578183</v>
      </c>
      <c r="U10" s="66">
        <f t="shared" si="0"/>
        <v>130084417</v>
      </c>
      <c r="V10" s="66">
        <f t="shared" si="0"/>
        <v>539004296</v>
      </c>
      <c r="W10" s="66">
        <f t="shared" si="0"/>
        <v>457993359</v>
      </c>
      <c r="X10" s="66">
        <f t="shared" si="0"/>
        <v>81010937</v>
      </c>
      <c r="Y10" s="67">
        <f>+IF(W10&lt;&gt;0,(X10/W10)*100,0)</f>
        <v>17.68823399030989</v>
      </c>
      <c r="Z10" s="68">
        <f t="shared" si="0"/>
        <v>457993359</v>
      </c>
    </row>
    <row r="11" spans="1:26" ht="13.5">
      <c r="A11" s="58" t="s">
        <v>37</v>
      </c>
      <c r="B11" s="19">
        <v>177184026</v>
      </c>
      <c r="C11" s="19">
        <v>0</v>
      </c>
      <c r="D11" s="59">
        <v>132068000</v>
      </c>
      <c r="E11" s="60">
        <v>132068000</v>
      </c>
      <c r="F11" s="60">
        <v>13501150</v>
      </c>
      <c r="G11" s="60">
        <v>13378415</v>
      </c>
      <c r="H11" s="60">
        <v>13655004</v>
      </c>
      <c r="I11" s="60">
        <v>40534569</v>
      </c>
      <c r="J11" s="60">
        <v>15431398</v>
      </c>
      <c r="K11" s="60">
        <v>13931280</v>
      </c>
      <c r="L11" s="60">
        <v>15099676</v>
      </c>
      <c r="M11" s="60">
        <v>44462354</v>
      </c>
      <c r="N11" s="60">
        <v>15970101</v>
      </c>
      <c r="O11" s="60">
        <v>14002407</v>
      </c>
      <c r="P11" s="60">
        <v>13828463</v>
      </c>
      <c r="Q11" s="60">
        <v>43800971</v>
      </c>
      <c r="R11" s="60">
        <v>14125569</v>
      </c>
      <c r="S11" s="60">
        <v>14230159</v>
      </c>
      <c r="T11" s="60">
        <v>14416859</v>
      </c>
      <c r="U11" s="60">
        <v>42772587</v>
      </c>
      <c r="V11" s="60">
        <v>171570481</v>
      </c>
      <c r="W11" s="60">
        <v>132068000</v>
      </c>
      <c r="X11" s="60">
        <v>39502481</v>
      </c>
      <c r="Y11" s="61">
        <v>29.91</v>
      </c>
      <c r="Z11" s="62">
        <v>132068000</v>
      </c>
    </row>
    <row r="12" spans="1:26" ht="13.5">
      <c r="A12" s="58" t="s">
        <v>38</v>
      </c>
      <c r="B12" s="19">
        <v>9046834</v>
      </c>
      <c r="C12" s="19">
        <v>0</v>
      </c>
      <c r="D12" s="59">
        <v>9792728</v>
      </c>
      <c r="E12" s="60">
        <v>9792728</v>
      </c>
      <c r="F12" s="60">
        <v>762334</v>
      </c>
      <c r="G12" s="60">
        <v>762334</v>
      </c>
      <c r="H12" s="60">
        <v>762334</v>
      </c>
      <c r="I12" s="60">
        <v>2287002</v>
      </c>
      <c r="J12" s="60">
        <v>762334</v>
      </c>
      <c r="K12" s="60">
        <v>762334</v>
      </c>
      <c r="L12" s="60">
        <v>762334</v>
      </c>
      <c r="M12" s="60">
        <v>2287002</v>
      </c>
      <c r="N12" s="60">
        <v>1274518</v>
      </c>
      <c r="O12" s="60">
        <v>818551</v>
      </c>
      <c r="P12" s="60">
        <v>915314</v>
      </c>
      <c r="Q12" s="60">
        <v>3008383</v>
      </c>
      <c r="R12" s="60">
        <v>922422</v>
      </c>
      <c r="S12" s="60">
        <v>823533</v>
      </c>
      <c r="T12" s="60">
        <v>846293</v>
      </c>
      <c r="U12" s="60">
        <v>2592248</v>
      </c>
      <c r="V12" s="60">
        <v>10174635</v>
      </c>
      <c r="W12" s="60">
        <v>9792728</v>
      </c>
      <c r="X12" s="60">
        <v>381907</v>
      </c>
      <c r="Y12" s="61">
        <v>3.9</v>
      </c>
      <c r="Z12" s="62">
        <v>9792728</v>
      </c>
    </row>
    <row r="13" spans="1:26" ht="13.5">
      <c r="A13" s="58" t="s">
        <v>278</v>
      </c>
      <c r="B13" s="19">
        <v>97194922</v>
      </c>
      <c r="C13" s="19">
        <v>0</v>
      </c>
      <c r="D13" s="59">
        <v>2200000</v>
      </c>
      <c r="E13" s="60">
        <v>2200000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2200000</v>
      </c>
      <c r="X13" s="60">
        <v>-2200000</v>
      </c>
      <c r="Y13" s="61">
        <v>-100</v>
      </c>
      <c r="Z13" s="62">
        <v>2200000</v>
      </c>
    </row>
    <row r="14" spans="1:26" ht="13.5">
      <c r="A14" s="58" t="s">
        <v>40</v>
      </c>
      <c r="B14" s="19">
        <v>3273815</v>
      </c>
      <c r="C14" s="19">
        <v>0</v>
      </c>
      <c r="D14" s="59">
        <v>2900000</v>
      </c>
      <c r="E14" s="60">
        <v>2900000</v>
      </c>
      <c r="F14" s="60">
        <v>100000</v>
      </c>
      <c r="G14" s="60">
        <v>100000</v>
      </c>
      <c r="H14" s="60">
        <v>1399341</v>
      </c>
      <c r="I14" s="60">
        <v>1599341</v>
      </c>
      <c r="J14" s="60">
        <v>100000</v>
      </c>
      <c r="K14" s="60">
        <v>100000</v>
      </c>
      <c r="L14" s="60">
        <v>600000</v>
      </c>
      <c r="M14" s="60">
        <v>800000</v>
      </c>
      <c r="N14" s="60">
        <v>100000</v>
      </c>
      <c r="O14" s="60">
        <v>100000</v>
      </c>
      <c r="P14" s="60">
        <v>600000</v>
      </c>
      <c r="Q14" s="60">
        <v>800000</v>
      </c>
      <c r="R14" s="60">
        <v>100000</v>
      </c>
      <c r="S14" s="60">
        <v>100000</v>
      </c>
      <c r="T14" s="60">
        <v>600000</v>
      </c>
      <c r="U14" s="60">
        <v>800000</v>
      </c>
      <c r="V14" s="60">
        <v>3999341</v>
      </c>
      <c r="W14" s="60">
        <v>2900000</v>
      </c>
      <c r="X14" s="60">
        <v>1099341</v>
      </c>
      <c r="Y14" s="61">
        <v>37.91</v>
      </c>
      <c r="Z14" s="62">
        <v>2900000</v>
      </c>
    </row>
    <row r="15" spans="1:26" ht="13.5">
      <c r="A15" s="58" t="s">
        <v>41</v>
      </c>
      <c r="B15" s="19">
        <v>128865523</v>
      </c>
      <c r="C15" s="19">
        <v>0</v>
      </c>
      <c r="D15" s="59">
        <v>152156806</v>
      </c>
      <c r="E15" s="60">
        <v>152156806</v>
      </c>
      <c r="F15" s="60">
        <v>2961346</v>
      </c>
      <c r="G15" s="60">
        <v>21806041</v>
      </c>
      <c r="H15" s="60">
        <v>2622575</v>
      </c>
      <c r="I15" s="60">
        <v>27389962</v>
      </c>
      <c r="J15" s="60">
        <v>33908995</v>
      </c>
      <c r="K15" s="60">
        <v>13204088</v>
      </c>
      <c r="L15" s="60">
        <v>17024100</v>
      </c>
      <c r="M15" s="60">
        <v>64137183</v>
      </c>
      <c r="N15" s="60">
        <v>18754244</v>
      </c>
      <c r="O15" s="60">
        <v>3480320</v>
      </c>
      <c r="P15" s="60">
        <v>13245471</v>
      </c>
      <c r="Q15" s="60">
        <v>35480035</v>
      </c>
      <c r="R15" s="60">
        <v>32638375</v>
      </c>
      <c r="S15" s="60">
        <v>-14050440</v>
      </c>
      <c r="T15" s="60">
        <v>24624835</v>
      </c>
      <c r="U15" s="60">
        <v>43212770</v>
      </c>
      <c r="V15" s="60">
        <v>170219950</v>
      </c>
      <c r="W15" s="60">
        <v>152156806</v>
      </c>
      <c r="X15" s="60">
        <v>18063144</v>
      </c>
      <c r="Y15" s="61">
        <v>11.87</v>
      </c>
      <c r="Z15" s="62">
        <v>152156806</v>
      </c>
    </row>
    <row r="16" spans="1:26" ht="13.5">
      <c r="A16" s="69" t="s">
        <v>42</v>
      </c>
      <c r="B16" s="19">
        <v>0</v>
      </c>
      <c r="C16" s="19">
        <v>0</v>
      </c>
      <c r="D16" s="59">
        <v>38526420</v>
      </c>
      <c r="E16" s="60">
        <v>38526420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38526420</v>
      </c>
      <c r="X16" s="60">
        <v>-38526420</v>
      </c>
      <c r="Y16" s="61">
        <v>-100</v>
      </c>
      <c r="Z16" s="62">
        <v>38526420</v>
      </c>
    </row>
    <row r="17" spans="1:26" ht="13.5">
      <c r="A17" s="58" t="s">
        <v>43</v>
      </c>
      <c r="B17" s="19">
        <v>191663663</v>
      </c>
      <c r="C17" s="19">
        <v>0</v>
      </c>
      <c r="D17" s="59">
        <v>120347822</v>
      </c>
      <c r="E17" s="60">
        <v>120347822</v>
      </c>
      <c r="F17" s="60">
        <v>5625625</v>
      </c>
      <c r="G17" s="60">
        <v>5870541</v>
      </c>
      <c r="H17" s="60">
        <v>5219258</v>
      </c>
      <c r="I17" s="60">
        <v>16715424</v>
      </c>
      <c r="J17" s="60">
        <v>7074293</v>
      </c>
      <c r="K17" s="60">
        <v>7180055</v>
      </c>
      <c r="L17" s="60">
        <v>6469249</v>
      </c>
      <c r="M17" s="60">
        <v>20723597</v>
      </c>
      <c r="N17" s="60">
        <v>4927801</v>
      </c>
      <c r="O17" s="60">
        <v>4914831</v>
      </c>
      <c r="P17" s="60">
        <v>7783353</v>
      </c>
      <c r="Q17" s="60">
        <v>17625985</v>
      </c>
      <c r="R17" s="60">
        <v>10587887</v>
      </c>
      <c r="S17" s="60">
        <v>5003130</v>
      </c>
      <c r="T17" s="60">
        <v>39625229</v>
      </c>
      <c r="U17" s="60">
        <v>55216246</v>
      </c>
      <c r="V17" s="60">
        <v>110281252</v>
      </c>
      <c r="W17" s="60">
        <v>120347822</v>
      </c>
      <c r="X17" s="60">
        <v>-10066570</v>
      </c>
      <c r="Y17" s="61">
        <v>-8.36</v>
      </c>
      <c r="Z17" s="62">
        <v>120347822</v>
      </c>
    </row>
    <row r="18" spans="1:26" ht="13.5">
      <c r="A18" s="70" t="s">
        <v>44</v>
      </c>
      <c r="B18" s="71">
        <f>SUM(B11:B17)</f>
        <v>607228783</v>
      </c>
      <c r="C18" s="71">
        <f>SUM(C11:C17)</f>
        <v>0</v>
      </c>
      <c r="D18" s="72">
        <f aca="true" t="shared" si="1" ref="D18:Z18">SUM(D11:D17)</f>
        <v>457991776</v>
      </c>
      <c r="E18" s="73">
        <f t="shared" si="1"/>
        <v>457991776</v>
      </c>
      <c r="F18" s="73">
        <f t="shared" si="1"/>
        <v>22950455</v>
      </c>
      <c r="G18" s="73">
        <f t="shared" si="1"/>
        <v>41917331</v>
      </c>
      <c r="H18" s="73">
        <f t="shared" si="1"/>
        <v>23658512</v>
      </c>
      <c r="I18" s="73">
        <f t="shared" si="1"/>
        <v>88526298</v>
      </c>
      <c r="J18" s="73">
        <f t="shared" si="1"/>
        <v>57277020</v>
      </c>
      <c r="K18" s="73">
        <f t="shared" si="1"/>
        <v>35177757</v>
      </c>
      <c r="L18" s="73">
        <f t="shared" si="1"/>
        <v>39955359</v>
      </c>
      <c r="M18" s="73">
        <f t="shared" si="1"/>
        <v>132410136</v>
      </c>
      <c r="N18" s="73">
        <f t="shared" si="1"/>
        <v>41026664</v>
      </c>
      <c r="O18" s="73">
        <f t="shared" si="1"/>
        <v>23316109</v>
      </c>
      <c r="P18" s="73">
        <f t="shared" si="1"/>
        <v>36372601</v>
      </c>
      <c r="Q18" s="73">
        <f t="shared" si="1"/>
        <v>100715374</v>
      </c>
      <c r="R18" s="73">
        <f t="shared" si="1"/>
        <v>58374253</v>
      </c>
      <c r="S18" s="73">
        <f t="shared" si="1"/>
        <v>6106382</v>
      </c>
      <c r="T18" s="73">
        <f t="shared" si="1"/>
        <v>80113216</v>
      </c>
      <c r="U18" s="73">
        <f t="shared" si="1"/>
        <v>144593851</v>
      </c>
      <c r="V18" s="73">
        <f t="shared" si="1"/>
        <v>466245659</v>
      </c>
      <c r="W18" s="73">
        <f t="shared" si="1"/>
        <v>457991776</v>
      </c>
      <c r="X18" s="73">
        <f t="shared" si="1"/>
        <v>8253883</v>
      </c>
      <c r="Y18" s="67">
        <f>+IF(W18&lt;&gt;0,(X18/W18)*100,0)</f>
        <v>1.8021902209877236</v>
      </c>
      <c r="Z18" s="74">
        <f t="shared" si="1"/>
        <v>457991776</v>
      </c>
    </row>
    <row r="19" spans="1:26" ht="13.5">
      <c r="A19" s="70" t="s">
        <v>45</v>
      </c>
      <c r="B19" s="75">
        <f>+B10-B18</f>
        <v>-119531241</v>
      </c>
      <c r="C19" s="75">
        <f>+C10-C18</f>
        <v>0</v>
      </c>
      <c r="D19" s="76">
        <f aca="true" t="shared" si="2" ref="D19:Z19">+D10-D18</f>
        <v>1583</v>
      </c>
      <c r="E19" s="77">
        <f t="shared" si="2"/>
        <v>1583</v>
      </c>
      <c r="F19" s="77">
        <f t="shared" si="2"/>
        <v>66927823</v>
      </c>
      <c r="G19" s="77">
        <f t="shared" si="2"/>
        <v>-13051956</v>
      </c>
      <c r="H19" s="77">
        <f t="shared" si="2"/>
        <v>1254463</v>
      </c>
      <c r="I19" s="77">
        <f t="shared" si="2"/>
        <v>55130330</v>
      </c>
      <c r="J19" s="77">
        <f t="shared" si="2"/>
        <v>-24589088</v>
      </c>
      <c r="K19" s="77">
        <f t="shared" si="2"/>
        <v>30742636</v>
      </c>
      <c r="L19" s="77">
        <f t="shared" si="2"/>
        <v>-9470412</v>
      </c>
      <c r="M19" s="77">
        <f t="shared" si="2"/>
        <v>-3316864</v>
      </c>
      <c r="N19" s="77">
        <f t="shared" si="2"/>
        <v>-25861934</v>
      </c>
      <c r="O19" s="77">
        <f t="shared" si="2"/>
        <v>38343531</v>
      </c>
      <c r="P19" s="77">
        <f t="shared" si="2"/>
        <v>22973008</v>
      </c>
      <c r="Q19" s="77">
        <f t="shared" si="2"/>
        <v>35454605</v>
      </c>
      <c r="R19" s="77">
        <f t="shared" si="2"/>
        <v>-35369407</v>
      </c>
      <c r="S19" s="77">
        <f t="shared" si="2"/>
        <v>43395006</v>
      </c>
      <c r="T19" s="77">
        <f t="shared" si="2"/>
        <v>-22535033</v>
      </c>
      <c r="U19" s="77">
        <f t="shared" si="2"/>
        <v>-14509434</v>
      </c>
      <c r="V19" s="77">
        <f t="shared" si="2"/>
        <v>72758637</v>
      </c>
      <c r="W19" s="77">
        <f>IF(E10=E18,0,W10-W18)</f>
        <v>1583</v>
      </c>
      <c r="X19" s="77">
        <f t="shared" si="2"/>
        <v>72757054</v>
      </c>
      <c r="Y19" s="78">
        <f>+IF(W19&lt;&gt;0,(X19/W19)*100,0)</f>
        <v>4596149.968414403</v>
      </c>
      <c r="Z19" s="79">
        <f t="shared" si="2"/>
        <v>1583</v>
      </c>
    </row>
    <row r="20" spans="1:26" ht="13.5">
      <c r="A20" s="58" t="s">
        <v>46</v>
      </c>
      <c r="B20" s="19">
        <v>45939340</v>
      </c>
      <c r="C20" s="19">
        <v>0</v>
      </c>
      <c r="D20" s="59">
        <v>67889000</v>
      </c>
      <c r="E20" s="60">
        <v>67889000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67889000</v>
      </c>
      <c r="X20" s="60">
        <v>-67889000</v>
      </c>
      <c r="Y20" s="61">
        <v>-100</v>
      </c>
      <c r="Z20" s="62">
        <v>67889000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-73591901</v>
      </c>
      <c r="C22" s="86">
        <f>SUM(C19:C21)</f>
        <v>0</v>
      </c>
      <c r="D22" s="87">
        <f aca="true" t="shared" si="3" ref="D22:Z22">SUM(D19:D21)</f>
        <v>67890583</v>
      </c>
      <c r="E22" s="88">
        <f t="shared" si="3"/>
        <v>67890583</v>
      </c>
      <c r="F22" s="88">
        <f t="shared" si="3"/>
        <v>66927823</v>
      </c>
      <c r="G22" s="88">
        <f t="shared" si="3"/>
        <v>-13051956</v>
      </c>
      <c r="H22" s="88">
        <f t="shared" si="3"/>
        <v>1254463</v>
      </c>
      <c r="I22" s="88">
        <f t="shared" si="3"/>
        <v>55130330</v>
      </c>
      <c r="J22" s="88">
        <f t="shared" si="3"/>
        <v>-24589088</v>
      </c>
      <c r="K22" s="88">
        <f t="shared" si="3"/>
        <v>30742636</v>
      </c>
      <c r="L22" s="88">
        <f t="shared" si="3"/>
        <v>-9470412</v>
      </c>
      <c r="M22" s="88">
        <f t="shared" si="3"/>
        <v>-3316864</v>
      </c>
      <c r="N22" s="88">
        <f t="shared" si="3"/>
        <v>-25861934</v>
      </c>
      <c r="O22" s="88">
        <f t="shared" si="3"/>
        <v>38343531</v>
      </c>
      <c r="P22" s="88">
        <f t="shared" si="3"/>
        <v>22973008</v>
      </c>
      <c r="Q22" s="88">
        <f t="shared" si="3"/>
        <v>35454605</v>
      </c>
      <c r="R22" s="88">
        <f t="shared" si="3"/>
        <v>-35369407</v>
      </c>
      <c r="S22" s="88">
        <f t="shared" si="3"/>
        <v>43395006</v>
      </c>
      <c r="T22" s="88">
        <f t="shared" si="3"/>
        <v>-22535033</v>
      </c>
      <c r="U22" s="88">
        <f t="shared" si="3"/>
        <v>-14509434</v>
      </c>
      <c r="V22" s="88">
        <f t="shared" si="3"/>
        <v>72758637</v>
      </c>
      <c r="W22" s="88">
        <f t="shared" si="3"/>
        <v>67890583</v>
      </c>
      <c r="X22" s="88">
        <f t="shared" si="3"/>
        <v>4868054</v>
      </c>
      <c r="Y22" s="89">
        <f>+IF(W22&lt;&gt;0,(X22/W22)*100,0)</f>
        <v>7.170440707513147</v>
      </c>
      <c r="Z22" s="90">
        <f t="shared" si="3"/>
        <v>67890583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-73591901</v>
      </c>
      <c r="C24" s="75">
        <f>SUM(C22:C23)</f>
        <v>0</v>
      </c>
      <c r="D24" s="76">
        <f aca="true" t="shared" si="4" ref="D24:Z24">SUM(D22:D23)</f>
        <v>67890583</v>
      </c>
      <c r="E24" s="77">
        <f t="shared" si="4"/>
        <v>67890583</v>
      </c>
      <c r="F24" s="77">
        <f t="shared" si="4"/>
        <v>66927823</v>
      </c>
      <c r="G24" s="77">
        <f t="shared" si="4"/>
        <v>-13051956</v>
      </c>
      <c r="H24" s="77">
        <f t="shared" si="4"/>
        <v>1254463</v>
      </c>
      <c r="I24" s="77">
        <f t="shared" si="4"/>
        <v>55130330</v>
      </c>
      <c r="J24" s="77">
        <f t="shared" si="4"/>
        <v>-24589088</v>
      </c>
      <c r="K24" s="77">
        <f t="shared" si="4"/>
        <v>30742636</v>
      </c>
      <c r="L24" s="77">
        <f t="shared" si="4"/>
        <v>-9470412</v>
      </c>
      <c r="M24" s="77">
        <f t="shared" si="4"/>
        <v>-3316864</v>
      </c>
      <c r="N24" s="77">
        <f t="shared" si="4"/>
        <v>-25861934</v>
      </c>
      <c r="O24" s="77">
        <f t="shared" si="4"/>
        <v>38343531</v>
      </c>
      <c r="P24" s="77">
        <f t="shared" si="4"/>
        <v>22973008</v>
      </c>
      <c r="Q24" s="77">
        <f t="shared" si="4"/>
        <v>35454605</v>
      </c>
      <c r="R24" s="77">
        <f t="shared" si="4"/>
        <v>-35369407</v>
      </c>
      <c r="S24" s="77">
        <f t="shared" si="4"/>
        <v>43395006</v>
      </c>
      <c r="T24" s="77">
        <f t="shared" si="4"/>
        <v>-22535033</v>
      </c>
      <c r="U24" s="77">
        <f t="shared" si="4"/>
        <v>-14509434</v>
      </c>
      <c r="V24" s="77">
        <f t="shared" si="4"/>
        <v>72758637</v>
      </c>
      <c r="W24" s="77">
        <f t="shared" si="4"/>
        <v>67890583</v>
      </c>
      <c r="X24" s="77">
        <f t="shared" si="4"/>
        <v>4868054</v>
      </c>
      <c r="Y24" s="78">
        <f>+IF(W24&lt;&gt;0,(X24/W24)*100,0)</f>
        <v>7.170440707513147</v>
      </c>
      <c r="Z24" s="79">
        <f t="shared" si="4"/>
        <v>67890583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1341734</v>
      </c>
      <c r="C27" s="22">
        <v>0</v>
      </c>
      <c r="D27" s="99">
        <v>73889000</v>
      </c>
      <c r="E27" s="100">
        <v>95289000</v>
      </c>
      <c r="F27" s="100">
        <v>4443333</v>
      </c>
      <c r="G27" s="100">
        <v>2857884</v>
      </c>
      <c r="H27" s="100">
        <v>4428982</v>
      </c>
      <c r="I27" s="100">
        <v>11730199</v>
      </c>
      <c r="J27" s="100">
        <v>4331041</v>
      </c>
      <c r="K27" s="100">
        <v>6796541</v>
      </c>
      <c r="L27" s="100">
        <v>6935979</v>
      </c>
      <c r="M27" s="100">
        <v>18063561</v>
      </c>
      <c r="N27" s="100">
        <v>370724</v>
      </c>
      <c r="O27" s="100">
        <v>4566023</v>
      </c>
      <c r="P27" s="100">
        <v>7567543</v>
      </c>
      <c r="Q27" s="100">
        <v>12504290</v>
      </c>
      <c r="R27" s="100">
        <v>15021861</v>
      </c>
      <c r="S27" s="100">
        <v>12546406</v>
      </c>
      <c r="T27" s="100">
        <v>10880821</v>
      </c>
      <c r="U27" s="100">
        <v>38449088</v>
      </c>
      <c r="V27" s="100">
        <v>80747138</v>
      </c>
      <c r="W27" s="100">
        <v>95289000</v>
      </c>
      <c r="X27" s="100">
        <v>-14541862</v>
      </c>
      <c r="Y27" s="101">
        <v>-15.26</v>
      </c>
      <c r="Z27" s="102">
        <v>95289000</v>
      </c>
    </row>
    <row r="28" spans="1:26" ht="13.5">
      <c r="A28" s="103" t="s">
        <v>46</v>
      </c>
      <c r="B28" s="19">
        <v>0</v>
      </c>
      <c r="C28" s="19">
        <v>0</v>
      </c>
      <c r="D28" s="59">
        <v>67889000</v>
      </c>
      <c r="E28" s="60">
        <v>89289000</v>
      </c>
      <c r="F28" s="60">
        <v>4443333</v>
      </c>
      <c r="G28" s="60">
        <v>2857884</v>
      </c>
      <c r="H28" s="60">
        <v>4428982</v>
      </c>
      <c r="I28" s="60">
        <v>11730199</v>
      </c>
      <c r="J28" s="60">
        <v>4331041</v>
      </c>
      <c r="K28" s="60">
        <v>6796541</v>
      </c>
      <c r="L28" s="60">
        <v>6935979</v>
      </c>
      <c r="M28" s="60">
        <v>18063561</v>
      </c>
      <c r="N28" s="60">
        <v>370724</v>
      </c>
      <c r="O28" s="60">
        <v>4566023</v>
      </c>
      <c r="P28" s="60">
        <v>7567543</v>
      </c>
      <c r="Q28" s="60">
        <v>12504290</v>
      </c>
      <c r="R28" s="60">
        <v>15021861</v>
      </c>
      <c r="S28" s="60">
        <v>12546406</v>
      </c>
      <c r="T28" s="60">
        <v>10880821</v>
      </c>
      <c r="U28" s="60">
        <v>38449088</v>
      </c>
      <c r="V28" s="60">
        <v>80747138</v>
      </c>
      <c r="W28" s="60">
        <v>89289000</v>
      </c>
      <c r="X28" s="60">
        <v>-8541862</v>
      </c>
      <c r="Y28" s="61">
        <v>-9.57</v>
      </c>
      <c r="Z28" s="62">
        <v>89289000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6000000</v>
      </c>
      <c r="E30" s="60">
        <v>6000000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6000000</v>
      </c>
      <c r="X30" s="60">
        <v>-6000000</v>
      </c>
      <c r="Y30" s="61">
        <v>-100</v>
      </c>
      <c r="Z30" s="62">
        <v>6000000</v>
      </c>
    </row>
    <row r="31" spans="1:26" ht="13.5">
      <c r="A31" s="58" t="s">
        <v>53</v>
      </c>
      <c r="B31" s="19">
        <v>1341734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1341734</v>
      </c>
      <c r="C32" s="22">
        <f>SUM(C28:C31)</f>
        <v>0</v>
      </c>
      <c r="D32" s="99">
        <f aca="true" t="shared" si="5" ref="D32:Z32">SUM(D28:D31)</f>
        <v>73889000</v>
      </c>
      <c r="E32" s="100">
        <f t="shared" si="5"/>
        <v>95289000</v>
      </c>
      <c r="F32" s="100">
        <f t="shared" si="5"/>
        <v>4443333</v>
      </c>
      <c r="G32" s="100">
        <f t="shared" si="5"/>
        <v>2857884</v>
      </c>
      <c r="H32" s="100">
        <f t="shared" si="5"/>
        <v>4428982</v>
      </c>
      <c r="I32" s="100">
        <f t="shared" si="5"/>
        <v>11730199</v>
      </c>
      <c r="J32" s="100">
        <f t="shared" si="5"/>
        <v>4331041</v>
      </c>
      <c r="K32" s="100">
        <f t="shared" si="5"/>
        <v>6796541</v>
      </c>
      <c r="L32" s="100">
        <f t="shared" si="5"/>
        <v>6935979</v>
      </c>
      <c r="M32" s="100">
        <f t="shared" si="5"/>
        <v>18063561</v>
      </c>
      <c r="N32" s="100">
        <f t="shared" si="5"/>
        <v>370724</v>
      </c>
      <c r="O32" s="100">
        <f t="shared" si="5"/>
        <v>4566023</v>
      </c>
      <c r="P32" s="100">
        <f t="shared" si="5"/>
        <v>7567543</v>
      </c>
      <c r="Q32" s="100">
        <f t="shared" si="5"/>
        <v>12504290</v>
      </c>
      <c r="R32" s="100">
        <f t="shared" si="5"/>
        <v>15021861</v>
      </c>
      <c r="S32" s="100">
        <f t="shared" si="5"/>
        <v>12546406</v>
      </c>
      <c r="T32" s="100">
        <f t="shared" si="5"/>
        <v>10880821</v>
      </c>
      <c r="U32" s="100">
        <f t="shared" si="5"/>
        <v>38449088</v>
      </c>
      <c r="V32" s="100">
        <f t="shared" si="5"/>
        <v>80747138</v>
      </c>
      <c r="W32" s="100">
        <f t="shared" si="5"/>
        <v>95289000</v>
      </c>
      <c r="X32" s="100">
        <f t="shared" si="5"/>
        <v>-14541862</v>
      </c>
      <c r="Y32" s="101">
        <f>+IF(W32&lt;&gt;0,(X32/W32)*100,0)</f>
        <v>-15.260798203360304</v>
      </c>
      <c r="Z32" s="102">
        <f t="shared" si="5"/>
        <v>95289000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366195762</v>
      </c>
      <c r="C35" s="19">
        <v>0</v>
      </c>
      <c r="D35" s="59">
        <v>444131945</v>
      </c>
      <c r="E35" s="60">
        <v>444131945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444131945</v>
      </c>
      <c r="X35" s="60">
        <v>-444131945</v>
      </c>
      <c r="Y35" s="61">
        <v>-100</v>
      </c>
      <c r="Z35" s="62">
        <v>444131945</v>
      </c>
    </row>
    <row r="36" spans="1:26" ht="13.5">
      <c r="A36" s="58" t="s">
        <v>57</v>
      </c>
      <c r="B36" s="19">
        <v>1183645761</v>
      </c>
      <c r="C36" s="19">
        <v>0</v>
      </c>
      <c r="D36" s="59">
        <v>1671738768</v>
      </c>
      <c r="E36" s="60">
        <v>1671738768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1671738768</v>
      </c>
      <c r="X36" s="60">
        <v>-1671738768</v>
      </c>
      <c r="Y36" s="61">
        <v>-100</v>
      </c>
      <c r="Z36" s="62">
        <v>1671738768</v>
      </c>
    </row>
    <row r="37" spans="1:26" ht="13.5">
      <c r="A37" s="58" t="s">
        <v>58</v>
      </c>
      <c r="B37" s="19">
        <v>337357152</v>
      </c>
      <c r="C37" s="19">
        <v>0</v>
      </c>
      <c r="D37" s="59">
        <v>247900000</v>
      </c>
      <c r="E37" s="60">
        <v>247900000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247900000</v>
      </c>
      <c r="X37" s="60">
        <v>-247900000</v>
      </c>
      <c r="Y37" s="61">
        <v>-100</v>
      </c>
      <c r="Z37" s="62">
        <v>247900000</v>
      </c>
    </row>
    <row r="38" spans="1:26" ht="13.5">
      <c r="A38" s="58" t="s">
        <v>59</v>
      </c>
      <c r="B38" s="19">
        <v>87501513</v>
      </c>
      <c r="C38" s="19">
        <v>0</v>
      </c>
      <c r="D38" s="59">
        <v>50896000</v>
      </c>
      <c r="E38" s="60">
        <v>50896000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50896000</v>
      </c>
      <c r="X38" s="60">
        <v>-50896000</v>
      </c>
      <c r="Y38" s="61">
        <v>-100</v>
      </c>
      <c r="Z38" s="62">
        <v>50896000</v>
      </c>
    </row>
    <row r="39" spans="1:26" ht="13.5">
      <c r="A39" s="58" t="s">
        <v>60</v>
      </c>
      <c r="B39" s="19">
        <v>1124982858</v>
      </c>
      <c r="C39" s="19">
        <v>0</v>
      </c>
      <c r="D39" s="59">
        <v>1817074713</v>
      </c>
      <c r="E39" s="60">
        <v>1817074713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1817074713</v>
      </c>
      <c r="X39" s="60">
        <v>-1817074713</v>
      </c>
      <c r="Y39" s="61">
        <v>-100</v>
      </c>
      <c r="Z39" s="62">
        <v>1817074713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20126183</v>
      </c>
      <c r="C42" s="19">
        <v>0</v>
      </c>
      <c r="D42" s="59">
        <v>41980624</v>
      </c>
      <c r="E42" s="60">
        <v>41681624</v>
      </c>
      <c r="F42" s="60">
        <v>40515975</v>
      </c>
      <c r="G42" s="60">
        <v>-3611708</v>
      </c>
      <c r="H42" s="60">
        <v>-14081513</v>
      </c>
      <c r="I42" s="60">
        <v>22822754</v>
      </c>
      <c r="J42" s="60">
        <v>17738079</v>
      </c>
      <c r="K42" s="60">
        <v>32955776</v>
      </c>
      <c r="L42" s="60">
        <v>-29178997</v>
      </c>
      <c r="M42" s="60">
        <v>21514858</v>
      </c>
      <c r="N42" s="60">
        <v>-5572943</v>
      </c>
      <c r="O42" s="60">
        <v>-7601856</v>
      </c>
      <c r="P42" s="60">
        <v>55583278</v>
      </c>
      <c r="Q42" s="60">
        <v>42408479</v>
      </c>
      <c r="R42" s="60">
        <v>-22717951</v>
      </c>
      <c r="S42" s="60">
        <v>-7781320</v>
      </c>
      <c r="T42" s="60">
        <v>-3520910</v>
      </c>
      <c r="U42" s="60">
        <v>-34020181</v>
      </c>
      <c r="V42" s="60">
        <v>52725910</v>
      </c>
      <c r="W42" s="60">
        <v>41681624</v>
      </c>
      <c r="X42" s="60">
        <v>11044286</v>
      </c>
      <c r="Y42" s="61">
        <v>26.5</v>
      </c>
      <c r="Z42" s="62">
        <v>41681624</v>
      </c>
    </row>
    <row r="43" spans="1:26" ht="13.5">
      <c r="A43" s="58" t="s">
        <v>63</v>
      </c>
      <c r="B43" s="19">
        <v>-1341734</v>
      </c>
      <c r="C43" s="19">
        <v>0</v>
      </c>
      <c r="D43" s="59">
        <v>-73889002</v>
      </c>
      <c r="E43" s="60">
        <v>-73889003</v>
      </c>
      <c r="F43" s="60">
        <v>-2650783</v>
      </c>
      <c r="G43" s="60">
        <v>-5357079</v>
      </c>
      <c r="H43" s="60">
        <v>-4784630</v>
      </c>
      <c r="I43" s="60">
        <v>-12792492</v>
      </c>
      <c r="J43" s="60">
        <v>-4835196</v>
      </c>
      <c r="K43" s="60">
        <v>-6916040</v>
      </c>
      <c r="L43" s="60">
        <v>-8693784</v>
      </c>
      <c r="M43" s="60">
        <v>-20445020</v>
      </c>
      <c r="N43" s="60">
        <v>-344773</v>
      </c>
      <c r="O43" s="60">
        <v>-5209794</v>
      </c>
      <c r="P43" s="60">
        <v>-8536307</v>
      </c>
      <c r="Q43" s="60">
        <v>-14090874</v>
      </c>
      <c r="R43" s="60">
        <v>-3313181</v>
      </c>
      <c r="S43" s="60">
        <v>-16019771</v>
      </c>
      <c r="T43" s="60">
        <v>-14281056</v>
      </c>
      <c r="U43" s="60">
        <v>-33614008</v>
      </c>
      <c r="V43" s="60">
        <v>-80942394</v>
      </c>
      <c r="W43" s="60">
        <v>-73889003</v>
      </c>
      <c r="X43" s="60">
        <v>-7053391</v>
      </c>
      <c r="Y43" s="61">
        <v>9.55</v>
      </c>
      <c r="Z43" s="62">
        <v>-73889003</v>
      </c>
    </row>
    <row r="44" spans="1:26" ht="13.5">
      <c r="A44" s="58" t="s">
        <v>64</v>
      </c>
      <c r="B44" s="19">
        <v>-2031856</v>
      </c>
      <c r="C44" s="19">
        <v>0</v>
      </c>
      <c r="D44" s="59">
        <v>3099996</v>
      </c>
      <c r="E44" s="60">
        <v>3099996</v>
      </c>
      <c r="F44" s="60">
        <v>-100000</v>
      </c>
      <c r="G44" s="60">
        <v>-100000</v>
      </c>
      <c r="H44" s="60">
        <v>-600000</v>
      </c>
      <c r="I44" s="60">
        <v>-800000</v>
      </c>
      <c r="J44" s="60">
        <v>-899341</v>
      </c>
      <c r="K44" s="60">
        <v>-100000</v>
      </c>
      <c r="L44" s="60">
        <v>-600000</v>
      </c>
      <c r="M44" s="60">
        <v>-1599341</v>
      </c>
      <c r="N44" s="60">
        <v>-100000</v>
      </c>
      <c r="O44" s="60">
        <v>-100000</v>
      </c>
      <c r="P44" s="60">
        <v>-600000</v>
      </c>
      <c r="Q44" s="60">
        <v>-800000</v>
      </c>
      <c r="R44" s="60">
        <v>-100000</v>
      </c>
      <c r="S44" s="60">
        <v>-100000</v>
      </c>
      <c r="T44" s="60">
        <v>-600000</v>
      </c>
      <c r="U44" s="60">
        <v>-800000</v>
      </c>
      <c r="V44" s="60">
        <v>-3999341</v>
      </c>
      <c r="W44" s="60">
        <v>3099996</v>
      </c>
      <c r="X44" s="60">
        <v>-7099337</v>
      </c>
      <c r="Y44" s="61">
        <v>-229.01</v>
      </c>
      <c r="Z44" s="62">
        <v>3099996</v>
      </c>
    </row>
    <row r="45" spans="1:26" ht="13.5">
      <c r="A45" s="70" t="s">
        <v>65</v>
      </c>
      <c r="B45" s="22">
        <v>46652605</v>
      </c>
      <c r="C45" s="22">
        <v>0</v>
      </c>
      <c r="D45" s="99">
        <v>1091618</v>
      </c>
      <c r="E45" s="100">
        <v>792617</v>
      </c>
      <c r="F45" s="100">
        <v>84417797</v>
      </c>
      <c r="G45" s="100">
        <v>75349010</v>
      </c>
      <c r="H45" s="100">
        <v>55882867</v>
      </c>
      <c r="I45" s="100">
        <v>55882867</v>
      </c>
      <c r="J45" s="100">
        <v>67886409</v>
      </c>
      <c r="K45" s="100">
        <v>93826145</v>
      </c>
      <c r="L45" s="100">
        <v>55353364</v>
      </c>
      <c r="M45" s="100">
        <v>55353364</v>
      </c>
      <c r="N45" s="100">
        <v>49335648</v>
      </c>
      <c r="O45" s="100">
        <v>36423998</v>
      </c>
      <c r="P45" s="100">
        <v>82870969</v>
      </c>
      <c r="Q45" s="100">
        <v>49335648</v>
      </c>
      <c r="R45" s="100">
        <v>56739837</v>
      </c>
      <c r="S45" s="100">
        <v>32838746</v>
      </c>
      <c r="T45" s="100">
        <v>14436780</v>
      </c>
      <c r="U45" s="100">
        <v>14436780</v>
      </c>
      <c r="V45" s="100">
        <v>14436780</v>
      </c>
      <c r="W45" s="100">
        <v>792617</v>
      </c>
      <c r="X45" s="100">
        <v>13644163</v>
      </c>
      <c r="Y45" s="101">
        <v>1721.41</v>
      </c>
      <c r="Z45" s="102">
        <v>792617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31639743</v>
      </c>
      <c r="C51" s="52">
        <v>0</v>
      </c>
      <c r="D51" s="129">
        <v>3231347</v>
      </c>
      <c r="E51" s="54">
        <v>15961854</v>
      </c>
      <c r="F51" s="54">
        <v>0</v>
      </c>
      <c r="G51" s="54">
        <v>0</v>
      </c>
      <c r="H51" s="54">
        <v>0</v>
      </c>
      <c r="I51" s="54">
        <v>14585935</v>
      </c>
      <c r="J51" s="54">
        <v>0</v>
      </c>
      <c r="K51" s="54">
        <v>0</v>
      </c>
      <c r="L51" s="54">
        <v>0</v>
      </c>
      <c r="M51" s="54">
        <v>215785917</v>
      </c>
      <c r="N51" s="54">
        <v>0</v>
      </c>
      <c r="O51" s="54">
        <v>0</v>
      </c>
      <c r="P51" s="54">
        <v>0</v>
      </c>
      <c r="Q51" s="54">
        <v>6700827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287905623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74.98999679369832</v>
      </c>
      <c r="C58" s="5">
        <f>IF(C67=0,0,+(C76/C67)*100)</f>
        <v>0</v>
      </c>
      <c r="D58" s="6">
        <f aca="true" t="shared" si="6" ref="D58:Z58">IF(D67=0,0,+(D76/D67)*100)</f>
        <v>64.99890468559994</v>
      </c>
      <c r="E58" s="7">
        <f t="shared" si="6"/>
        <v>64.8966060020191</v>
      </c>
      <c r="F58" s="7">
        <f t="shared" si="6"/>
        <v>41.89707738271441</v>
      </c>
      <c r="G58" s="7">
        <f t="shared" si="6"/>
        <v>57.54507385000744</v>
      </c>
      <c r="H58" s="7">
        <f t="shared" si="6"/>
        <v>55.343758266472655</v>
      </c>
      <c r="I58" s="7">
        <f t="shared" si="6"/>
        <v>50.91869013632987</v>
      </c>
      <c r="J58" s="7">
        <f t="shared" si="6"/>
        <v>56.39123858664132</v>
      </c>
      <c r="K58" s="7">
        <f t="shared" si="6"/>
        <v>70.89334965068029</v>
      </c>
      <c r="L58" s="7">
        <f t="shared" si="6"/>
        <v>36.68933747609588</v>
      </c>
      <c r="M58" s="7">
        <f t="shared" si="6"/>
        <v>52.099102686658014</v>
      </c>
      <c r="N58" s="7">
        <f t="shared" si="6"/>
        <v>112.54489802482478</v>
      </c>
      <c r="O58" s="7">
        <f t="shared" si="6"/>
        <v>22.173267322245852</v>
      </c>
      <c r="P58" s="7">
        <f t="shared" si="6"/>
        <v>58.33230105382782</v>
      </c>
      <c r="Q58" s="7">
        <f t="shared" si="6"/>
        <v>43.74488217022381</v>
      </c>
      <c r="R58" s="7">
        <f t="shared" si="6"/>
        <v>55.250695605568914</v>
      </c>
      <c r="S58" s="7">
        <f t="shared" si="6"/>
        <v>26.10620958643165</v>
      </c>
      <c r="T58" s="7">
        <f t="shared" si="6"/>
        <v>29.131405734956285</v>
      </c>
      <c r="U58" s="7">
        <f t="shared" si="6"/>
        <v>32.56202001938866</v>
      </c>
      <c r="V58" s="7">
        <f t="shared" si="6"/>
        <v>43.2776285148644</v>
      </c>
      <c r="W58" s="7">
        <f t="shared" si="6"/>
        <v>64.8966060020191</v>
      </c>
      <c r="X58" s="7">
        <f t="shared" si="6"/>
        <v>0</v>
      </c>
      <c r="Y58" s="7">
        <f t="shared" si="6"/>
        <v>0</v>
      </c>
      <c r="Z58" s="8">
        <f t="shared" si="6"/>
        <v>64.8966060020191</v>
      </c>
    </row>
    <row r="59" spans="1:26" ht="13.5">
      <c r="A59" s="37" t="s">
        <v>31</v>
      </c>
      <c r="B59" s="9">
        <f aca="true" t="shared" si="7" ref="B59:Z66">IF(B68=0,0,+(B77/B68)*100)</f>
        <v>74.3684878224003</v>
      </c>
      <c r="C59" s="9">
        <f t="shared" si="7"/>
        <v>0</v>
      </c>
      <c r="D59" s="2">
        <f t="shared" si="7"/>
        <v>64.38073190677217</v>
      </c>
      <c r="E59" s="10">
        <f t="shared" si="7"/>
        <v>64.38073190677217</v>
      </c>
      <c r="F59" s="10">
        <f t="shared" si="7"/>
        <v>55.46932771518037</v>
      </c>
      <c r="G59" s="10">
        <f t="shared" si="7"/>
        <v>62.05176056532545</v>
      </c>
      <c r="H59" s="10">
        <f t="shared" si="7"/>
        <v>64.29670336370306</v>
      </c>
      <c r="I59" s="10">
        <f t="shared" si="7"/>
        <v>60.41831233333732</v>
      </c>
      <c r="J59" s="10">
        <f t="shared" si="7"/>
        <v>79.93250384110844</v>
      </c>
      <c r="K59" s="10">
        <f t="shared" si="7"/>
        <v>405.5518089823429</v>
      </c>
      <c r="L59" s="10">
        <f t="shared" si="7"/>
        <v>43.24670527223432</v>
      </c>
      <c r="M59" s="10">
        <f t="shared" si="7"/>
        <v>82.66067590611854</v>
      </c>
      <c r="N59" s="10">
        <f t="shared" si="7"/>
        <v>95.36427240988186</v>
      </c>
      <c r="O59" s="10">
        <f t="shared" si="7"/>
        <v>87.26099756640818</v>
      </c>
      <c r="P59" s="10">
        <f t="shared" si="7"/>
        <v>59.56382544892405</v>
      </c>
      <c r="Q59" s="10">
        <f t="shared" si="7"/>
        <v>80.7166706211837</v>
      </c>
      <c r="R59" s="10">
        <f t="shared" si="7"/>
        <v>72.28402445281364</v>
      </c>
      <c r="S59" s="10">
        <f t="shared" si="7"/>
        <v>69.5031728196422</v>
      </c>
      <c r="T59" s="10">
        <f t="shared" si="7"/>
        <v>71.40243743018392</v>
      </c>
      <c r="U59" s="10">
        <f t="shared" si="7"/>
        <v>70.99823800271582</v>
      </c>
      <c r="V59" s="10">
        <f t="shared" si="7"/>
        <v>73.22047499321634</v>
      </c>
      <c r="W59" s="10">
        <f t="shared" si="7"/>
        <v>64.38073190677217</v>
      </c>
      <c r="X59" s="10">
        <f t="shared" si="7"/>
        <v>0</v>
      </c>
      <c r="Y59" s="10">
        <f t="shared" si="7"/>
        <v>0</v>
      </c>
      <c r="Z59" s="11">
        <f t="shared" si="7"/>
        <v>64.38073190677217</v>
      </c>
    </row>
    <row r="60" spans="1:26" ht="13.5">
      <c r="A60" s="38" t="s">
        <v>32</v>
      </c>
      <c r="B60" s="12">
        <f t="shared" si="7"/>
        <v>72.99997807584118</v>
      </c>
      <c r="C60" s="12">
        <f t="shared" si="7"/>
        <v>0</v>
      </c>
      <c r="D60" s="3">
        <f t="shared" si="7"/>
        <v>65.12660494109772</v>
      </c>
      <c r="E60" s="13">
        <f t="shared" si="7"/>
        <v>64.99912198780699</v>
      </c>
      <c r="F60" s="13">
        <f t="shared" si="7"/>
        <v>42.55468068931898</v>
      </c>
      <c r="G60" s="13">
        <f t="shared" si="7"/>
        <v>62.67639575982702</v>
      </c>
      <c r="H60" s="13">
        <f t="shared" si="7"/>
        <v>54.895566471798496</v>
      </c>
      <c r="I60" s="13">
        <f t="shared" si="7"/>
        <v>52.53228484022318</v>
      </c>
      <c r="J60" s="13">
        <f t="shared" si="7"/>
        <v>57.3664433428551</v>
      </c>
      <c r="K60" s="13">
        <f t="shared" si="7"/>
        <v>68.90889500934989</v>
      </c>
      <c r="L60" s="13">
        <f t="shared" si="7"/>
        <v>38.892971661991524</v>
      </c>
      <c r="M60" s="13">
        <f t="shared" si="7"/>
        <v>53.163462552245925</v>
      </c>
      <c r="N60" s="13">
        <f t="shared" si="7"/>
        <v>138.89186435292834</v>
      </c>
      <c r="O60" s="13">
        <f t="shared" si="7"/>
        <v>18.37289805496947</v>
      </c>
      <c r="P60" s="13">
        <f t="shared" si="7"/>
        <v>69.56557036499348</v>
      </c>
      <c r="Q60" s="13">
        <f t="shared" si="7"/>
        <v>41.60778194562829</v>
      </c>
      <c r="R60" s="13">
        <f t="shared" si="7"/>
        <v>60.527283754644834</v>
      </c>
      <c r="S60" s="13">
        <f t="shared" si="7"/>
        <v>23.749423507492963</v>
      </c>
      <c r="T60" s="13">
        <f t="shared" si="7"/>
        <v>27.172966466321963</v>
      </c>
      <c r="U60" s="13">
        <f t="shared" si="7"/>
        <v>30.91254053296356</v>
      </c>
      <c r="V60" s="13">
        <f t="shared" si="7"/>
        <v>42.556140389791764</v>
      </c>
      <c r="W60" s="13">
        <f t="shared" si="7"/>
        <v>64.99912198780699</v>
      </c>
      <c r="X60" s="13">
        <f t="shared" si="7"/>
        <v>0</v>
      </c>
      <c r="Y60" s="13">
        <f t="shared" si="7"/>
        <v>0</v>
      </c>
      <c r="Z60" s="14">
        <f t="shared" si="7"/>
        <v>64.99912198780699</v>
      </c>
    </row>
    <row r="61" spans="1:26" ht="13.5">
      <c r="A61" s="39" t="s">
        <v>103</v>
      </c>
      <c r="B61" s="12">
        <f t="shared" si="7"/>
        <v>72.99995268119858</v>
      </c>
      <c r="C61" s="12">
        <f t="shared" si="7"/>
        <v>0</v>
      </c>
      <c r="D61" s="3">
        <f t="shared" si="7"/>
        <v>64.99980208572393</v>
      </c>
      <c r="E61" s="13">
        <f t="shared" si="7"/>
        <v>64.99980208572393</v>
      </c>
      <c r="F61" s="13">
        <f t="shared" si="7"/>
        <v>86.57338972044653</v>
      </c>
      <c r="G61" s="13">
        <f t="shared" si="7"/>
        <v>84.66310313954595</v>
      </c>
      <c r="H61" s="13">
        <f t="shared" si="7"/>
        <v>60.94400052617871</v>
      </c>
      <c r="I61" s="13">
        <f t="shared" si="7"/>
        <v>75.33949662117763</v>
      </c>
      <c r="J61" s="13">
        <f t="shared" si="7"/>
        <v>58.03095955566834</v>
      </c>
      <c r="K61" s="13">
        <f t="shared" si="7"/>
        <v>83.21939489402207</v>
      </c>
      <c r="L61" s="13">
        <f t="shared" si="7"/>
        <v>57.01601023002611</v>
      </c>
      <c r="M61" s="13">
        <f t="shared" si="7"/>
        <v>63.797858636589055</v>
      </c>
      <c r="N61" s="13">
        <f t="shared" si="7"/>
        <v>754.7613448548359</v>
      </c>
      <c r="O61" s="13">
        <f t="shared" si="7"/>
        <v>69.50956715312145</v>
      </c>
      <c r="P61" s="13">
        <f t="shared" si="7"/>
        <v>57.17809172204225</v>
      </c>
      <c r="Q61" s="13">
        <f t="shared" si="7"/>
        <v>97.92602041382378</v>
      </c>
      <c r="R61" s="13">
        <f t="shared" si="7"/>
        <v>79.5977571638012</v>
      </c>
      <c r="S61" s="13">
        <f t="shared" si="7"/>
        <v>69.18563691871958</v>
      </c>
      <c r="T61" s="13">
        <f t="shared" si="7"/>
        <v>96.27684263154164</v>
      </c>
      <c r="U61" s="13">
        <f t="shared" si="7"/>
        <v>81.95340744122595</v>
      </c>
      <c r="V61" s="13">
        <f t="shared" si="7"/>
        <v>77.78905600990932</v>
      </c>
      <c r="W61" s="13">
        <f t="shared" si="7"/>
        <v>64.99980208572393</v>
      </c>
      <c r="X61" s="13">
        <f t="shared" si="7"/>
        <v>0</v>
      </c>
      <c r="Y61" s="13">
        <f t="shared" si="7"/>
        <v>0</v>
      </c>
      <c r="Z61" s="14">
        <f t="shared" si="7"/>
        <v>64.99980208572393</v>
      </c>
    </row>
    <row r="62" spans="1:26" ht="13.5">
      <c r="A62" s="39" t="s">
        <v>104</v>
      </c>
      <c r="B62" s="12">
        <f t="shared" si="7"/>
        <v>72.99999933468924</v>
      </c>
      <c r="C62" s="12">
        <f t="shared" si="7"/>
        <v>0</v>
      </c>
      <c r="D62" s="3">
        <f t="shared" si="7"/>
        <v>64.47883175492133</v>
      </c>
      <c r="E62" s="13">
        <f t="shared" si="7"/>
        <v>63.65824065982769</v>
      </c>
      <c r="F62" s="13">
        <f t="shared" si="7"/>
        <v>9.338666772436165</v>
      </c>
      <c r="G62" s="13">
        <f t="shared" si="7"/>
        <v>24.583885596091946</v>
      </c>
      <c r="H62" s="13">
        <f t="shared" si="7"/>
        <v>157.6690189388492</v>
      </c>
      <c r="I62" s="13">
        <f t="shared" si="7"/>
        <v>19.207321536580242</v>
      </c>
      <c r="J62" s="13">
        <f t="shared" si="7"/>
        <v>30.91069356180726</v>
      </c>
      <c r="K62" s="13">
        <f t="shared" si="7"/>
        <v>80.53238872345763</v>
      </c>
      <c r="L62" s="13">
        <f t="shared" si="7"/>
        <v>16.022948347925386</v>
      </c>
      <c r="M62" s="13">
        <f t="shared" si="7"/>
        <v>30.27468631144919</v>
      </c>
      <c r="N62" s="13">
        <f t="shared" si="7"/>
        <v>53.98758818618538</v>
      </c>
      <c r="O62" s="13">
        <f t="shared" si="7"/>
        <v>2.723551731678091</v>
      </c>
      <c r="P62" s="13">
        <f t="shared" si="7"/>
        <v>-27.918688000219145</v>
      </c>
      <c r="Q62" s="13">
        <f t="shared" si="7"/>
        <v>10.1613463367018</v>
      </c>
      <c r="R62" s="13">
        <f t="shared" si="7"/>
        <v>37.2154728086035</v>
      </c>
      <c r="S62" s="13">
        <f t="shared" si="7"/>
        <v>4.2365315858843875</v>
      </c>
      <c r="T62" s="13">
        <f t="shared" si="7"/>
        <v>3.8502495608391176</v>
      </c>
      <c r="U62" s="13">
        <f t="shared" si="7"/>
        <v>5.527687177388415</v>
      </c>
      <c r="V62" s="13">
        <f t="shared" si="7"/>
        <v>10.526331992996695</v>
      </c>
      <c r="W62" s="13">
        <f t="shared" si="7"/>
        <v>63.65824065982769</v>
      </c>
      <c r="X62" s="13">
        <f t="shared" si="7"/>
        <v>0</v>
      </c>
      <c r="Y62" s="13">
        <f t="shared" si="7"/>
        <v>0</v>
      </c>
      <c r="Z62" s="14">
        <f t="shared" si="7"/>
        <v>63.65824065982769</v>
      </c>
    </row>
    <row r="63" spans="1:26" ht="13.5">
      <c r="A63" s="39" t="s">
        <v>105</v>
      </c>
      <c r="B63" s="12">
        <f t="shared" si="7"/>
        <v>72.99999950338616</v>
      </c>
      <c r="C63" s="12">
        <f t="shared" si="7"/>
        <v>0</v>
      </c>
      <c r="D63" s="3">
        <f t="shared" si="7"/>
        <v>65.00032130921181</v>
      </c>
      <c r="E63" s="13">
        <f t="shared" si="7"/>
        <v>65.00032130921181</v>
      </c>
      <c r="F63" s="13">
        <f t="shared" si="7"/>
        <v>32.58980307818815</v>
      </c>
      <c r="G63" s="13">
        <f t="shared" si="7"/>
        <v>35.16667275540991</v>
      </c>
      <c r="H63" s="13">
        <f t="shared" si="7"/>
        <v>27.26361075444593</v>
      </c>
      <c r="I63" s="13">
        <f t="shared" si="7"/>
        <v>31.662800757912635</v>
      </c>
      <c r="J63" s="13">
        <f t="shared" si="7"/>
        <v>41.010585740301394</v>
      </c>
      <c r="K63" s="13">
        <f t="shared" si="7"/>
        <v>37.451291575215265</v>
      </c>
      <c r="L63" s="13">
        <f t="shared" si="7"/>
        <v>24.06775149393493</v>
      </c>
      <c r="M63" s="13">
        <f t="shared" si="7"/>
        <v>33.506941558739186</v>
      </c>
      <c r="N63" s="13">
        <f t="shared" si="7"/>
        <v>48.35251083893502</v>
      </c>
      <c r="O63" s="13">
        <f t="shared" si="7"/>
        <v>28.15438814967754</v>
      </c>
      <c r="P63" s="13">
        <f t="shared" si="7"/>
        <v>28.63570323502913</v>
      </c>
      <c r="Q63" s="13">
        <f t="shared" si="7"/>
        <v>34.56511989586486</v>
      </c>
      <c r="R63" s="13">
        <f t="shared" si="7"/>
        <v>28.853122875469246</v>
      </c>
      <c r="S63" s="13">
        <f t="shared" si="7"/>
        <v>32.11590665288694</v>
      </c>
      <c r="T63" s="13">
        <f t="shared" si="7"/>
        <v>-30.886101873279888</v>
      </c>
      <c r="U63" s="13">
        <f t="shared" si="7"/>
        <v>117.6998525001097</v>
      </c>
      <c r="V63" s="13">
        <f t="shared" si="7"/>
        <v>40.49625878879661</v>
      </c>
      <c r="W63" s="13">
        <f t="shared" si="7"/>
        <v>65.00032130921181</v>
      </c>
      <c r="X63" s="13">
        <f t="shared" si="7"/>
        <v>0</v>
      </c>
      <c r="Y63" s="13">
        <f t="shared" si="7"/>
        <v>0</v>
      </c>
      <c r="Z63" s="14">
        <f t="shared" si="7"/>
        <v>65.00032130921181</v>
      </c>
    </row>
    <row r="64" spans="1:26" ht="13.5">
      <c r="A64" s="39" t="s">
        <v>106</v>
      </c>
      <c r="B64" s="12">
        <f t="shared" si="7"/>
        <v>72.99999937722816</v>
      </c>
      <c r="C64" s="12">
        <f t="shared" si="7"/>
        <v>0</v>
      </c>
      <c r="D64" s="3">
        <f t="shared" si="7"/>
        <v>64.9997967544274</v>
      </c>
      <c r="E64" s="13">
        <f t="shared" si="7"/>
        <v>64.9997967544274</v>
      </c>
      <c r="F64" s="13">
        <f t="shared" si="7"/>
        <v>24.08021662222868</v>
      </c>
      <c r="G64" s="13">
        <f t="shared" si="7"/>
        <v>26.2636933357714</v>
      </c>
      <c r="H64" s="13">
        <f t="shared" si="7"/>
        <v>20.38098407124293</v>
      </c>
      <c r="I64" s="13">
        <f t="shared" si="7"/>
        <v>23.57345877252573</v>
      </c>
      <c r="J64" s="13">
        <f t="shared" si="7"/>
        <v>29.67516138446032</v>
      </c>
      <c r="K64" s="13">
        <f t="shared" si="7"/>
        <v>28.5082848230783</v>
      </c>
      <c r="L64" s="13">
        <f t="shared" si="7"/>
        <v>17.48431532663767</v>
      </c>
      <c r="M64" s="13">
        <f t="shared" si="7"/>
        <v>24.638634587655208</v>
      </c>
      <c r="N64" s="13">
        <f t="shared" si="7"/>
        <v>29.319601686918972</v>
      </c>
      <c r="O64" s="13">
        <f t="shared" si="7"/>
        <v>22.324578780570107</v>
      </c>
      <c r="P64" s="13">
        <f t="shared" si="7"/>
        <v>22.014162512020903</v>
      </c>
      <c r="Q64" s="13">
        <f t="shared" si="7"/>
        <v>24.483025622294686</v>
      </c>
      <c r="R64" s="13">
        <f t="shared" si="7"/>
        <v>21.789106969328913</v>
      </c>
      <c r="S64" s="13">
        <f t="shared" si="7"/>
        <v>24.881676863520934</v>
      </c>
      <c r="T64" s="13">
        <f t="shared" si="7"/>
        <v>27.01163212932023</v>
      </c>
      <c r="U64" s="13">
        <f t="shared" si="7"/>
        <v>24.557051169626707</v>
      </c>
      <c r="V64" s="13">
        <f t="shared" si="7"/>
        <v>24.31443541707869</v>
      </c>
      <c r="W64" s="13">
        <f t="shared" si="7"/>
        <v>64.9997967544274</v>
      </c>
      <c r="X64" s="13">
        <f t="shared" si="7"/>
        <v>0</v>
      </c>
      <c r="Y64" s="13">
        <f t="shared" si="7"/>
        <v>0</v>
      </c>
      <c r="Z64" s="14">
        <f t="shared" si="7"/>
        <v>64.9997967544274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80.87698818749406</v>
      </c>
      <c r="E65" s="13">
        <f t="shared" si="7"/>
        <v>80.87698818749406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80.87698818749406</v>
      </c>
      <c r="X65" s="13">
        <f t="shared" si="7"/>
        <v>0</v>
      </c>
      <c r="Y65" s="13">
        <f t="shared" si="7"/>
        <v>0</v>
      </c>
      <c r="Z65" s="14">
        <f t="shared" si="7"/>
        <v>80.87698818749406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65.00148581953081</v>
      </c>
      <c r="E66" s="16">
        <f t="shared" si="7"/>
        <v>65.00148581953081</v>
      </c>
      <c r="F66" s="16">
        <f t="shared" si="7"/>
        <v>6.431010057589654</v>
      </c>
      <c r="G66" s="16">
        <f t="shared" si="7"/>
        <v>6.023047338904314</v>
      </c>
      <c r="H66" s="16">
        <f t="shared" si="7"/>
        <v>15.717734569901035</v>
      </c>
      <c r="I66" s="16">
        <f t="shared" si="7"/>
        <v>7.256025814714976</v>
      </c>
      <c r="J66" s="16">
        <f t="shared" si="7"/>
        <v>7.0423246309206435</v>
      </c>
      <c r="K66" s="16">
        <f t="shared" si="7"/>
        <v>5.270000814740805</v>
      </c>
      <c r="L66" s="16">
        <f t="shared" si="7"/>
        <v>3.9580536393726606</v>
      </c>
      <c r="M66" s="16">
        <f t="shared" si="7"/>
        <v>5.423608871802529</v>
      </c>
      <c r="N66" s="16">
        <f t="shared" si="7"/>
        <v>10.195687280888095</v>
      </c>
      <c r="O66" s="16">
        <f t="shared" si="7"/>
        <v>4.344623064690034</v>
      </c>
      <c r="P66" s="16">
        <f t="shared" si="7"/>
        <v>3.8540057019122305</v>
      </c>
      <c r="Q66" s="16">
        <f t="shared" si="7"/>
        <v>5.54337408278573</v>
      </c>
      <c r="R66" s="16">
        <f t="shared" si="7"/>
        <v>5.526160135799961</v>
      </c>
      <c r="S66" s="16">
        <f t="shared" si="7"/>
        <v>4.978629585875392</v>
      </c>
      <c r="T66" s="16">
        <f t="shared" si="7"/>
        <v>7.088346862241451</v>
      </c>
      <c r="U66" s="16">
        <f t="shared" si="7"/>
        <v>5.853436974798268</v>
      </c>
      <c r="V66" s="16">
        <f t="shared" si="7"/>
        <v>5.9125298024252375</v>
      </c>
      <c r="W66" s="16">
        <f t="shared" si="7"/>
        <v>65.00148581953081</v>
      </c>
      <c r="X66" s="16">
        <f t="shared" si="7"/>
        <v>0</v>
      </c>
      <c r="Y66" s="16">
        <f t="shared" si="7"/>
        <v>0</v>
      </c>
      <c r="Z66" s="17">
        <f t="shared" si="7"/>
        <v>65.00148581953081</v>
      </c>
    </row>
    <row r="67" spans="1:26" ht="13.5" hidden="1">
      <c r="A67" s="41" t="s">
        <v>285</v>
      </c>
      <c r="B67" s="24">
        <v>324888331</v>
      </c>
      <c r="C67" s="24"/>
      <c r="D67" s="25">
        <v>292281376</v>
      </c>
      <c r="E67" s="26">
        <v>292281376</v>
      </c>
      <c r="F67" s="26">
        <v>31842486</v>
      </c>
      <c r="G67" s="26">
        <v>26998914</v>
      </c>
      <c r="H67" s="26">
        <v>24488982</v>
      </c>
      <c r="I67" s="26">
        <v>83330382</v>
      </c>
      <c r="J67" s="26">
        <v>31576047</v>
      </c>
      <c r="K67" s="26">
        <v>17533079</v>
      </c>
      <c r="L67" s="26">
        <v>30178896</v>
      </c>
      <c r="M67" s="26">
        <v>79288022</v>
      </c>
      <c r="N67" s="26">
        <v>14799092</v>
      </c>
      <c r="O67" s="26">
        <v>60683745</v>
      </c>
      <c r="P67" s="26">
        <v>19939690</v>
      </c>
      <c r="Q67" s="26">
        <v>95422527</v>
      </c>
      <c r="R67" s="26">
        <v>22604405</v>
      </c>
      <c r="S67" s="26">
        <v>49041543</v>
      </c>
      <c r="T67" s="26">
        <v>57208736</v>
      </c>
      <c r="U67" s="26">
        <v>128854684</v>
      </c>
      <c r="V67" s="26">
        <v>386895615</v>
      </c>
      <c r="W67" s="26">
        <v>292281376</v>
      </c>
      <c r="X67" s="26"/>
      <c r="Y67" s="25"/>
      <c r="Z67" s="27">
        <v>292281376</v>
      </c>
    </row>
    <row r="68" spans="1:26" ht="13.5" hidden="1">
      <c r="A68" s="37" t="s">
        <v>31</v>
      </c>
      <c r="B68" s="19">
        <v>77688011</v>
      </c>
      <c r="C68" s="19"/>
      <c r="D68" s="20">
        <v>48489427</v>
      </c>
      <c r="E68" s="21">
        <v>48489427</v>
      </c>
      <c r="F68" s="21">
        <v>4013656</v>
      </c>
      <c r="G68" s="21">
        <v>3982414</v>
      </c>
      <c r="H68" s="21">
        <v>3444329</v>
      </c>
      <c r="I68" s="21">
        <v>11440399</v>
      </c>
      <c r="J68" s="21">
        <v>4024229</v>
      </c>
      <c r="K68" s="21">
        <v>544201</v>
      </c>
      <c r="L68" s="21">
        <v>4179708</v>
      </c>
      <c r="M68" s="21">
        <v>8748138</v>
      </c>
      <c r="N68" s="21">
        <v>3954115</v>
      </c>
      <c r="O68" s="21">
        <v>3879040</v>
      </c>
      <c r="P68" s="21">
        <v>3938194</v>
      </c>
      <c r="Q68" s="21">
        <v>11771349</v>
      </c>
      <c r="R68" s="21">
        <v>3229567</v>
      </c>
      <c r="S68" s="21">
        <v>3832238</v>
      </c>
      <c r="T68" s="21">
        <v>3901322</v>
      </c>
      <c r="U68" s="21">
        <v>10963127</v>
      </c>
      <c r="V68" s="21">
        <v>42923013</v>
      </c>
      <c r="W68" s="21">
        <v>48489427</v>
      </c>
      <c r="X68" s="21"/>
      <c r="Y68" s="20"/>
      <c r="Z68" s="23">
        <v>48489427</v>
      </c>
    </row>
    <row r="69" spans="1:26" ht="13.5" hidden="1">
      <c r="A69" s="38" t="s">
        <v>32</v>
      </c>
      <c r="B69" s="19">
        <v>227192297</v>
      </c>
      <c r="C69" s="19"/>
      <c r="D69" s="20">
        <v>234541162</v>
      </c>
      <c r="E69" s="21">
        <v>234541162</v>
      </c>
      <c r="F69" s="21">
        <v>25814232</v>
      </c>
      <c r="G69" s="21">
        <v>20615008</v>
      </c>
      <c r="H69" s="21">
        <v>20498302</v>
      </c>
      <c r="I69" s="21">
        <v>66927542</v>
      </c>
      <c r="J69" s="21">
        <v>25135400</v>
      </c>
      <c r="K69" s="21">
        <v>14656848</v>
      </c>
      <c r="L69" s="21">
        <v>23574663</v>
      </c>
      <c r="M69" s="21">
        <v>63366911</v>
      </c>
      <c r="N69" s="21">
        <v>9152634</v>
      </c>
      <c r="O69" s="21">
        <v>54195756</v>
      </c>
      <c r="P69" s="21">
        <v>13192263</v>
      </c>
      <c r="Q69" s="21">
        <v>76540653</v>
      </c>
      <c r="R69" s="21">
        <v>16515927</v>
      </c>
      <c r="S69" s="21">
        <v>42025698</v>
      </c>
      <c r="T69" s="21">
        <v>50294483</v>
      </c>
      <c r="U69" s="21">
        <v>108836108</v>
      </c>
      <c r="V69" s="21">
        <v>315671214</v>
      </c>
      <c r="W69" s="21">
        <v>234541162</v>
      </c>
      <c r="X69" s="21"/>
      <c r="Y69" s="20"/>
      <c r="Z69" s="23">
        <v>234541162</v>
      </c>
    </row>
    <row r="70" spans="1:26" ht="13.5" hidden="1">
      <c r="A70" s="39" t="s">
        <v>103</v>
      </c>
      <c r="B70" s="19">
        <v>103658585</v>
      </c>
      <c r="C70" s="19"/>
      <c r="D70" s="20">
        <v>133997408</v>
      </c>
      <c r="E70" s="21">
        <v>133997408</v>
      </c>
      <c r="F70" s="21">
        <v>9806496</v>
      </c>
      <c r="G70" s="21">
        <v>11048604</v>
      </c>
      <c r="H70" s="21">
        <v>14808657</v>
      </c>
      <c r="I70" s="21">
        <v>35663757</v>
      </c>
      <c r="J70" s="21">
        <v>15617343</v>
      </c>
      <c r="K70" s="21">
        <v>8959224</v>
      </c>
      <c r="L70" s="21">
        <v>12376899</v>
      </c>
      <c r="M70" s="21">
        <v>36953466</v>
      </c>
      <c r="N70" s="21">
        <v>1203431</v>
      </c>
      <c r="O70" s="21">
        <v>10849518</v>
      </c>
      <c r="P70" s="21">
        <v>11832532</v>
      </c>
      <c r="Q70" s="21">
        <v>23885481</v>
      </c>
      <c r="R70" s="21">
        <v>8151643</v>
      </c>
      <c r="S70" s="21">
        <v>10648690</v>
      </c>
      <c r="T70" s="21">
        <v>10832768</v>
      </c>
      <c r="U70" s="21">
        <v>29633101</v>
      </c>
      <c r="V70" s="21">
        <v>126135805</v>
      </c>
      <c r="W70" s="21">
        <v>133997408</v>
      </c>
      <c r="X70" s="21"/>
      <c r="Y70" s="20"/>
      <c r="Z70" s="23">
        <v>133997408</v>
      </c>
    </row>
    <row r="71" spans="1:26" ht="13.5" hidden="1">
      <c r="A71" s="39" t="s">
        <v>104</v>
      </c>
      <c r="B71" s="19">
        <v>67637565</v>
      </c>
      <c r="C71" s="19"/>
      <c r="D71" s="20">
        <v>36437149</v>
      </c>
      <c r="E71" s="21">
        <v>36437149</v>
      </c>
      <c r="F71" s="21">
        <v>10942033</v>
      </c>
      <c r="G71" s="21">
        <v>4504951</v>
      </c>
      <c r="H71" s="21">
        <v>604947</v>
      </c>
      <c r="I71" s="21">
        <v>16051931</v>
      </c>
      <c r="J71" s="21">
        <v>4432424</v>
      </c>
      <c r="K71" s="21">
        <v>1463179</v>
      </c>
      <c r="L71" s="21">
        <v>5357597</v>
      </c>
      <c r="M71" s="21">
        <v>11253200</v>
      </c>
      <c r="N71" s="21">
        <v>3182613</v>
      </c>
      <c r="O71" s="21">
        <v>38190903</v>
      </c>
      <c r="P71" s="21">
        <v>-3796586</v>
      </c>
      <c r="Q71" s="21">
        <v>37576930</v>
      </c>
      <c r="R71" s="21">
        <v>3195257</v>
      </c>
      <c r="S71" s="21">
        <v>26211772</v>
      </c>
      <c r="T71" s="21">
        <v>40184590</v>
      </c>
      <c r="U71" s="21">
        <v>69591619</v>
      </c>
      <c r="V71" s="21">
        <v>134473680</v>
      </c>
      <c r="W71" s="21">
        <v>36437149</v>
      </c>
      <c r="X71" s="21"/>
      <c r="Y71" s="20"/>
      <c r="Z71" s="23">
        <v>36437149</v>
      </c>
    </row>
    <row r="72" spans="1:26" ht="13.5" hidden="1">
      <c r="A72" s="39" t="s">
        <v>105</v>
      </c>
      <c r="B72" s="19">
        <v>30204555</v>
      </c>
      <c r="C72" s="19"/>
      <c r="D72" s="20">
        <v>33067835</v>
      </c>
      <c r="E72" s="21">
        <v>33067835</v>
      </c>
      <c r="F72" s="21">
        <v>2655978</v>
      </c>
      <c r="G72" s="21">
        <v>2655173</v>
      </c>
      <c r="H72" s="21">
        <v>2674466</v>
      </c>
      <c r="I72" s="21">
        <v>7985617</v>
      </c>
      <c r="J72" s="21">
        <v>2669818</v>
      </c>
      <c r="K72" s="21">
        <v>2221125</v>
      </c>
      <c r="L72" s="21">
        <v>3050501</v>
      </c>
      <c r="M72" s="21">
        <v>7941444</v>
      </c>
      <c r="N72" s="21">
        <v>2416981</v>
      </c>
      <c r="O72" s="21">
        <v>2704534</v>
      </c>
      <c r="P72" s="21">
        <v>2696019</v>
      </c>
      <c r="Q72" s="21">
        <v>7817534</v>
      </c>
      <c r="R72" s="21">
        <v>2706480</v>
      </c>
      <c r="S72" s="21">
        <v>2700587</v>
      </c>
      <c r="T72" s="21">
        <v>-3173845</v>
      </c>
      <c r="U72" s="21">
        <v>2233222</v>
      </c>
      <c r="V72" s="21">
        <v>25977817</v>
      </c>
      <c r="W72" s="21">
        <v>33067835</v>
      </c>
      <c r="X72" s="21"/>
      <c r="Y72" s="20"/>
      <c r="Z72" s="23">
        <v>33067835</v>
      </c>
    </row>
    <row r="73" spans="1:26" ht="13.5" hidden="1">
      <c r="A73" s="39" t="s">
        <v>106</v>
      </c>
      <c r="B73" s="19">
        <v>25691592</v>
      </c>
      <c r="C73" s="19"/>
      <c r="D73" s="20">
        <v>27971089</v>
      </c>
      <c r="E73" s="21">
        <v>27971089</v>
      </c>
      <c r="F73" s="21">
        <v>2409725</v>
      </c>
      <c r="G73" s="21">
        <v>2406280</v>
      </c>
      <c r="H73" s="21">
        <v>2410232</v>
      </c>
      <c r="I73" s="21">
        <v>7226237</v>
      </c>
      <c r="J73" s="21">
        <v>2415815</v>
      </c>
      <c r="K73" s="21">
        <v>2013320</v>
      </c>
      <c r="L73" s="21">
        <v>2789666</v>
      </c>
      <c r="M73" s="21">
        <v>7218801</v>
      </c>
      <c r="N73" s="21">
        <v>2349609</v>
      </c>
      <c r="O73" s="21">
        <v>2450801</v>
      </c>
      <c r="P73" s="21">
        <v>2460298</v>
      </c>
      <c r="Q73" s="21">
        <v>7260708</v>
      </c>
      <c r="R73" s="21">
        <v>2462547</v>
      </c>
      <c r="S73" s="21">
        <v>2464649</v>
      </c>
      <c r="T73" s="21">
        <v>2450970</v>
      </c>
      <c r="U73" s="21">
        <v>7378166</v>
      </c>
      <c r="V73" s="21">
        <v>29083912</v>
      </c>
      <c r="W73" s="21">
        <v>27971089</v>
      </c>
      <c r="X73" s="21"/>
      <c r="Y73" s="20"/>
      <c r="Z73" s="23">
        <v>27971089</v>
      </c>
    </row>
    <row r="74" spans="1:26" ht="13.5" hidden="1">
      <c r="A74" s="39" t="s">
        <v>107</v>
      </c>
      <c r="B74" s="19"/>
      <c r="C74" s="19"/>
      <c r="D74" s="20">
        <v>3067681</v>
      </c>
      <c r="E74" s="21">
        <v>3067681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3067681</v>
      </c>
      <c r="X74" s="21"/>
      <c r="Y74" s="20"/>
      <c r="Z74" s="23">
        <v>3067681</v>
      </c>
    </row>
    <row r="75" spans="1:26" ht="13.5" hidden="1">
      <c r="A75" s="40" t="s">
        <v>110</v>
      </c>
      <c r="B75" s="28">
        <v>20008023</v>
      </c>
      <c r="C75" s="28"/>
      <c r="D75" s="29">
        <v>9250787</v>
      </c>
      <c r="E75" s="30">
        <v>9250787</v>
      </c>
      <c r="F75" s="30">
        <v>2014598</v>
      </c>
      <c r="G75" s="30">
        <v>2401492</v>
      </c>
      <c r="H75" s="30">
        <v>546351</v>
      </c>
      <c r="I75" s="30">
        <v>4962441</v>
      </c>
      <c r="J75" s="30">
        <v>2416418</v>
      </c>
      <c r="K75" s="30">
        <v>2332030</v>
      </c>
      <c r="L75" s="30">
        <v>2424525</v>
      </c>
      <c r="M75" s="30">
        <v>7172973</v>
      </c>
      <c r="N75" s="30">
        <v>1692343</v>
      </c>
      <c r="O75" s="30">
        <v>2608949</v>
      </c>
      <c r="P75" s="30">
        <v>2809233</v>
      </c>
      <c r="Q75" s="30">
        <v>7110525</v>
      </c>
      <c r="R75" s="30">
        <v>2858911</v>
      </c>
      <c r="S75" s="30">
        <v>3183607</v>
      </c>
      <c r="T75" s="30">
        <v>3012931</v>
      </c>
      <c r="U75" s="30">
        <v>9055449</v>
      </c>
      <c r="V75" s="30">
        <v>28301388</v>
      </c>
      <c r="W75" s="30">
        <v>9250787</v>
      </c>
      <c r="X75" s="30"/>
      <c r="Y75" s="29"/>
      <c r="Z75" s="31">
        <v>9250787</v>
      </c>
    </row>
    <row r="76" spans="1:26" ht="13.5" hidden="1">
      <c r="A76" s="42" t="s">
        <v>286</v>
      </c>
      <c r="B76" s="32">
        <v>243633749</v>
      </c>
      <c r="C76" s="32"/>
      <c r="D76" s="33">
        <v>189979693</v>
      </c>
      <c r="E76" s="34">
        <v>189680693</v>
      </c>
      <c r="F76" s="34">
        <v>13341071</v>
      </c>
      <c r="G76" s="34">
        <v>15536545</v>
      </c>
      <c r="H76" s="34">
        <v>13553123</v>
      </c>
      <c r="I76" s="34">
        <v>42430739</v>
      </c>
      <c r="J76" s="34">
        <v>17806124</v>
      </c>
      <c r="K76" s="34">
        <v>12429787</v>
      </c>
      <c r="L76" s="34">
        <v>11072437</v>
      </c>
      <c r="M76" s="34">
        <v>41308348</v>
      </c>
      <c r="N76" s="34">
        <v>16655623</v>
      </c>
      <c r="O76" s="34">
        <v>13455569</v>
      </c>
      <c r="P76" s="34">
        <v>11631280</v>
      </c>
      <c r="Q76" s="34">
        <v>41742472</v>
      </c>
      <c r="R76" s="34">
        <v>12489091</v>
      </c>
      <c r="S76" s="34">
        <v>12802888</v>
      </c>
      <c r="T76" s="34">
        <v>16665709</v>
      </c>
      <c r="U76" s="34">
        <v>41957688</v>
      </c>
      <c r="V76" s="34">
        <v>167439247</v>
      </c>
      <c r="W76" s="34">
        <v>189680693</v>
      </c>
      <c r="X76" s="34"/>
      <c r="Y76" s="33"/>
      <c r="Z76" s="35">
        <v>189680693</v>
      </c>
    </row>
    <row r="77" spans="1:26" ht="13.5" hidden="1">
      <c r="A77" s="37" t="s">
        <v>31</v>
      </c>
      <c r="B77" s="19">
        <v>57775399</v>
      </c>
      <c r="C77" s="19"/>
      <c r="D77" s="20">
        <v>31217848</v>
      </c>
      <c r="E77" s="21">
        <v>31217848</v>
      </c>
      <c r="F77" s="21">
        <v>2226348</v>
      </c>
      <c r="G77" s="21">
        <v>2471158</v>
      </c>
      <c r="H77" s="21">
        <v>2214590</v>
      </c>
      <c r="I77" s="21">
        <v>6912096</v>
      </c>
      <c r="J77" s="21">
        <v>3216667</v>
      </c>
      <c r="K77" s="21">
        <v>2207017</v>
      </c>
      <c r="L77" s="21">
        <v>1807586</v>
      </c>
      <c r="M77" s="21">
        <v>7231270</v>
      </c>
      <c r="N77" s="21">
        <v>3770813</v>
      </c>
      <c r="O77" s="21">
        <v>3384889</v>
      </c>
      <c r="P77" s="21">
        <v>2345739</v>
      </c>
      <c r="Q77" s="21">
        <v>9501441</v>
      </c>
      <c r="R77" s="21">
        <v>2334461</v>
      </c>
      <c r="S77" s="21">
        <v>2663527</v>
      </c>
      <c r="T77" s="21">
        <v>2785639</v>
      </c>
      <c r="U77" s="21">
        <v>7783627</v>
      </c>
      <c r="V77" s="21">
        <v>31428434</v>
      </c>
      <c r="W77" s="21">
        <v>31217848</v>
      </c>
      <c r="X77" s="21"/>
      <c r="Y77" s="20"/>
      <c r="Z77" s="23">
        <v>31217848</v>
      </c>
    </row>
    <row r="78" spans="1:26" ht="13.5" hidden="1">
      <c r="A78" s="38" t="s">
        <v>32</v>
      </c>
      <c r="B78" s="19">
        <v>165850327</v>
      </c>
      <c r="C78" s="19"/>
      <c r="D78" s="20">
        <v>152748696</v>
      </c>
      <c r="E78" s="21">
        <v>152449696</v>
      </c>
      <c r="F78" s="21">
        <v>10985164</v>
      </c>
      <c r="G78" s="21">
        <v>12920744</v>
      </c>
      <c r="H78" s="21">
        <v>11252659</v>
      </c>
      <c r="I78" s="21">
        <v>35158567</v>
      </c>
      <c r="J78" s="21">
        <v>14419285</v>
      </c>
      <c r="K78" s="21">
        <v>10099872</v>
      </c>
      <c r="L78" s="21">
        <v>9168887</v>
      </c>
      <c r="M78" s="21">
        <v>33688044</v>
      </c>
      <c r="N78" s="21">
        <v>12712264</v>
      </c>
      <c r="O78" s="21">
        <v>9957331</v>
      </c>
      <c r="P78" s="21">
        <v>9177273</v>
      </c>
      <c r="Q78" s="21">
        <v>31846868</v>
      </c>
      <c r="R78" s="21">
        <v>9996642</v>
      </c>
      <c r="S78" s="21">
        <v>9980861</v>
      </c>
      <c r="T78" s="21">
        <v>13666503</v>
      </c>
      <c r="U78" s="21">
        <v>33644006</v>
      </c>
      <c r="V78" s="21">
        <v>134337485</v>
      </c>
      <c r="W78" s="21">
        <v>152449696</v>
      </c>
      <c r="X78" s="21"/>
      <c r="Y78" s="20"/>
      <c r="Z78" s="23">
        <v>152449696</v>
      </c>
    </row>
    <row r="79" spans="1:26" ht="13.5" hidden="1">
      <c r="A79" s="39" t="s">
        <v>103</v>
      </c>
      <c r="B79" s="19">
        <v>75670718</v>
      </c>
      <c r="C79" s="19"/>
      <c r="D79" s="20">
        <v>87098050</v>
      </c>
      <c r="E79" s="21">
        <v>87098050</v>
      </c>
      <c r="F79" s="21">
        <v>8489816</v>
      </c>
      <c r="G79" s="21">
        <v>9354091</v>
      </c>
      <c r="H79" s="21">
        <v>9024988</v>
      </c>
      <c r="I79" s="21">
        <v>26868895</v>
      </c>
      <c r="J79" s="21">
        <v>9062894</v>
      </c>
      <c r="K79" s="21">
        <v>7455812</v>
      </c>
      <c r="L79" s="21">
        <v>7056814</v>
      </c>
      <c r="M79" s="21">
        <v>23575520</v>
      </c>
      <c r="N79" s="21">
        <v>9083032</v>
      </c>
      <c r="O79" s="21">
        <v>7541453</v>
      </c>
      <c r="P79" s="21">
        <v>6765616</v>
      </c>
      <c r="Q79" s="21">
        <v>23390101</v>
      </c>
      <c r="R79" s="21">
        <v>6488525</v>
      </c>
      <c r="S79" s="21">
        <v>7367364</v>
      </c>
      <c r="T79" s="21">
        <v>10429447</v>
      </c>
      <c r="U79" s="21">
        <v>24285336</v>
      </c>
      <c r="V79" s="21">
        <v>98119852</v>
      </c>
      <c r="W79" s="21">
        <v>87098050</v>
      </c>
      <c r="X79" s="21"/>
      <c r="Y79" s="20"/>
      <c r="Z79" s="23">
        <v>87098050</v>
      </c>
    </row>
    <row r="80" spans="1:26" ht="13.5" hidden="1">
      <c r="A80" s="39" t="s">
        <v>104</v>
      </c>
      <c r="B80" s="19">
        <v>49375422</v>
      </c>
      <c r="C80" s="19"/>
      <c r="D80" s="20">
        <v>23494248</v>
      </c>
      <c r="E80" s="21">
        <v>23195248</v>
      </c>
      <c r="F80" s="21">
        <v>1021840</v>
      </c>
      <c r="G80" s="21">
        <v>1107492</v>
      </c>
      <c r="H80" s="21">
        <v>953814</v>
      </c>
      <c r="I80" s="21">
        <v>3083146</v>
      </c>
      <c r="J80" s="21">
        <v>1370093</v>
      </c>
      <c r="K80" s="21">
        <v>1178333</v>
      </c>
      <c r="L80" s="21">
        <v>858445</v>
      </c>
      <c r="M80" s="21">
        <v>3406871</v>
      </c>
      <c r="N80" s="21">
        <v>1718216</v>
      </c>
      <c r="O80" s="21">
        <v>1040149</v>
      </c>
      <c r="P80" s="21">
        <v>1059957</v>
      </c>
      <c r="Q80" s="21">
        <v>3818322</v>
      </c>
      <c r="R80" s="21">
        <v>1189130</v>
      </c>
      <c r="S80" s="21">
        <v>1110470</v>
      </c>
      <c r="T80" s="21">
        <v>1547207</v>
      </c>
      <c r="U80" s="21">
        <v>3846807</v>
      </c>
      <c r="V80" s="21">
        <v>14155146</v>
      </c>
      <c r="W80" s="21">
        <v>23195248</v>
      </c>
      <c r="X80" s="21"/>
      <c r="Y80" s="20"/>
      <c r="Z80" s="23">
        <v>23195248</v>
      </c>
    </row>
    <row r="81" spans="1:26" ht="13.5" hidden="1">
      <c r="A81" s="39" t="s">
        <v>105</v>
      </c>
      <c r="B81" s="19">
        <v>22049325</v>
      </c>
      <c r="C81" s="19"/>
      <c r="D81" s="20">
        <v>21494199</v>
      </c>
      <c r="E81" s="21">
        <v>21494199</v>
      </c>
      <c r="F81" s="21">
        <v>865578</v>
      </c>
      <c r="G81" s="21">
        <v>933736</v>
      </c>
      <c r="H81" s="21">
        <v>729156</v>
      </c>
      <c r="I81" s="21">
        <v>2528470</v>
      </c>
      <c r="J81" s="21">
        <v>1094908</v>
      </c>
      <c r="K81" s="21">
        <v>831840</v>
      </c>
      <c r="L81" s="21">
        <v>734187</v>
      </c>
      <c r="M81" s="21">
        <v>2660935</v>
      </c>
      <c r="N81" s="21">
        <v>1168671</v>
      </c>
      <c r="O81" s="21">
        <v>761445</v>
      </c>
      <c r="P81" s="21">
        <v>772024</v>
      </c>
      <c r="Q81" s="21">
        <v>2702140</v>
      </c>
      <c r="R81" s="21">
        <v>780904</v>
      </c>
      <c r="S81" s="21">
        <v>867318</v>
      </c>
      <c r="T81" s="21">
        <v>980277</v>
      </c>
      <c r="U81" s="21">
        <v>2628499</v>
      </c>
      <c r="V81" s="21">
        <v>10520044</v>
      </c>
      <c r="W81" s="21">
        <v>21494199</v>
      </c>
      <c r="X81" s="21"/>
      <c r="Y81" s="20"/>
      <c r="Z81" s="23">
        <v>21494199</v>
      </c>
    </row>
    <row r="82" spans="1:26" ht="13.5" hidden="1">
      <c r="A82" s="39" t="s">
        <v>106</v>
      </c>
      <c r="B82" s="19">
        <v>18754862</v>
      </c>
      <c r="C82" s="19"/>
      <c r="D82" s="20">
        <v>18181151</v>
      </c>
      <c r="E82" s="21">
        <v>18181151</v>
      </c>
      <c r="F82" s="21">
        <v>580267</v>
      </c>
      <c r="G82" s="21">
        <v>631978</v>
      </c>
      <c r="H82" s="21">
        <v>491229</v>
      </c>
      <c r="I82" s="21">
        <v>1703474</v>
      </c>
      <c r="J82" s="21">
        <v>716897</v>
      </c>
      <c r="K82" s="21">
        <v>573963</v>
      </c>
      <c r="L82" s="21">
        <v>487754</v>
      </c>
      <c r="M82" s="21">
        <v>1778614</v>
      </c>
      <c r="N82" s="21">
        <v>688896</v>
      </c>
      <c r="O82" s="21">
        <v>547131</v>
      </c>
      <c r="P82" s="21">
        <v>541614</v>
      </c>
      <c r="Q82" s="21">
        <v>1777641</v>
      </c>
      <c r="R82" s="21">
        <v>536567</v>
      </c>
      <c r="S82" s="21">
        <v>613246</v>
      </c>
      <c r="T82" s="21">
        <v>662047</v>
      </c>
      <c r="U82" s="21">
        <v>1811860</v>
      </c>
      <c r="V82" s="21">
        <v>7071589</v>
      </c>
      <c r="W82" s="21">
        <v>18181151</v>
      </c>
      <c r="X82" s="21"/>
      <c r="Y82" s="20"/>
      <c r="Z82" s="23">
        <v>18181151</v>
      </c>
    </row>
    <row r="83" spans="1:26" ht="13.5" hidden="1">
      <c r="A83" s="39" t="s">
        <v>107</v>
      </c>
      <c r="B83" s="19"/>
      <c r="C83" s="19"/>
      <c r="D83" s="20">
        <v>2481048</v>
      </c>
      <c r="E83" s="21">
        <v>2481048</v>
      </c>
      <c r="F83" s="21">
        <v>27663</v>
      </c>
      <c r="G83" s="21">
        <v>893447</v>
      </c>
      <c r="H83" s="21">
        <v>53472</v>
      </c>
      <c r="I83" s="21">
        <v>974582</v>
      </c>
      <c r="J83" s="21">
        <v>2174493</v>
      </c>
      <c r="K83" s="21">
        <v>59924</v>
      </c>
      <c r="L83" s="21">
        <v>31687</v>
      </c>
      <c r="M83" s="21">
        <v>2266104</v>
      </c>
      <c r="N83" s="21">
        <v>53449</v>
      </c>
      <c r="O83" s="21">
        <v>67153</v>
      </c>
      <c r="P83" s="21">
        <v>38062</v>
      </c>
      <c r="Q83" s="21">
        <v>158664</v>
      </c>
      <c r="R83" s="21">
        <v>1001516</v>
      </c>
      <c r="S83" s="21">
        <v>22463</v>
      </c>
      <c r="T83" s="21">
        <v>47525</v>
      </c>
      <c r="U83" s="21">
        <v>1071504</v>
      </c>
      <c r="V83" s="21">
        <v>4470854</v>
      </c>
      <c r="W83" s="21">
        <v>2481048</v>
      </c>
      <c r="X83" s="21"/>
      <c r="Y83" s="20"/>
      <c r="Z83" s="23">
        <v>2481048</v>
      </c>
    </row>
    <row r="84" spans="1:26" ht="13.5" hidden="1">
      <c r="A84" s="40" t="s">
        <v>110</v>
      </c>
      <c r="B84" s="28">
        <v>20008023</v>
      </c>
      <c r="C84" s="28"/>
      <c r="D84" s="29">
        <v>6013149</v>
      </c>
      <c r="E84" s="30">
        <v>6013149</v>
      </c>
      <c r="F84" s="30">
        <v>129559</v>
      </c>
      <c r="G84" s="30">
        <v>144643</v>
      </c>
      <c r="H84" s="30">
        <v>85874</v>
      </c>
      <c r="I84" s="30">
        <v>360076</v>
      </c>
      <c r="J84" s="30">
        <v>170172</v>
      </c>
      <c r="K84" s="30">
        <v>122898</v>
      </c>
      <c r="L84" s="30">
        <v>95964</v>
      </c>
      <c r="M84" s="30">
        <v>389034</v>
      </c>
      <c r="N84" s="30">
        <v>172546</v>
      </c>
      <c r="O84" s="30">
        <v>113349</v>
      </c>
      <c r="P84" s="30">
        <v>108268</v>
      </c>
      <c r="Q84" s="30">
        <v>394163</v>
      </c>
      <c r="R84" s="30">
        <v>157988</v>
      </c>
      <c r="S84" s="30">
        <v>158500</v>
      </c>
      <c r="T84" s="30">
        <v>213567</v>
      </c>
      <c r="U84" s="30">
        <v>530055</v>
      </c>
      <c r="V84" s="30">
        <v>1673328</v>
      </c>
      <c r="W84" s="30">
        <v>6013149</v>
      </c>
      <c r="X84" s="30"/>
      <c r="Y84" s="29"/>
      <c r="Z84" s="31">
        <v>6013149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6800000</v>
      </c>
      <c r="F5" s="358">
        <f t="shared" si="0"/>
        <v>7350000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7350000</v>
      </c>
      <c r="Y5" s="358">
        <f t="shared" si="0"/>
        <v>-7350000</v>
      </c>
      <c r="Z5" s="359">
        <f>+IF(X5&lt;&gt;0,+(Y5/X5)*100,0)</f>
        <v>-100</v>
      </c>
      <c r="AA5" s="360">
        <f>+AA6+AA8+AA11+AA13+AA15</f>
        <v>7350000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1300000</v>
      </c>
      <c r="F6" s="59">
        <f t="shared" si="1"/>
        <v>1100000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1100000</v>
      </c>
      <c r="Y6" s="59">
        <f t="shared" si="1"/>
        <v>-1100000</v>
      </c>
      <c r="Z6" s="61">
        <f>+IF(X6&lt;&gt;0,+(Y6/X6)*100,0)</f>
        <v>-100</v>
      </c>
      <c r="AA6" s="62">
        <f t="shared" si="1"/>
        <v>1100000</v>
      </c>
    </row>
    <row r="7" spans="1:27" ht="13.5">
      <c r="A7" s="291" t="s">
        <v>228</v>
      </c>
      <c r="B7" s="142"/>
      <c r="C7" s="60"/>
      <c r="D7" s="340"/>
      <c r="E7" s="60">
        <v>1300000</v>
      </c>
      <c r="F7" s="59">
        <v>1100000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1100000</v>
      </c>
      <c r="Y7" s="59">
        <v>-1100000</v>
      </c>
      <c r="Z7" s="61">
        <v>-100</v>
      </c>
      <c r="AA7" s="62">
        <v>1100000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</v>
      </c>
      <c r="Y8" s="59">
        <f t="shared" si="2"/>
        <v>-2000000</v>
      </c>
      <c r="Z8" s="61">
        <f>+IF(X8&lt;&gt;0,+(Y8/X8)*100,0)</f>
        <v>-100</v>
      </c>
      <c r="AA8" s="62">
        <f>SUM(AA9:AA10)</f>
        <v>2000000</v>
      </c>
    </row>
    <row r="9" spans="1:27" ht="13.5">
      <c r="A9" s="291" t="s">
        <v>229</v>
      </c>
      <c r="B9" s="142"/>
      <c r="C9" s="60"/>
      <c r="D9" s="340"/>
      <c r="E9" s="60">
        <v>1800000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2000000</v>
      </c>
      <c r="Y9" s="59">
        <v>-2000000</v>
      </c>
      <c r="Z9" s="61">
        <v>-100</v>
      </c>
      <c r="AA9" s="62">
        <v>2000000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2200000</v>
      </c>
      <c r="F11" s="364">
        <f t="shared" si="3"/>
        <v>2600000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2600000</v>
      </c>
      <c r="Y11" s="364">
        <f t="shared" si="3"/>
        <v>-2600000</v>
      </c>
      <c r="Z11" s="365">
        <f>+IF(X11&lt;&gt;0,+(Y11/X11)*100,0)</f>
        <v>-100</v>
      </c>
      <c r="AA11" s="366">
        <f t="shared" si="3"/>
        <v>2600000</v>
      </c>
    </row>
    <row r="12" spans="1:27" ht="13.5">
      <c r="A12" s="291" t="s">
        <v>231</v>
      </c>
      <c r="B12" s="136"/>
      <c r="C12" s="60"/>
      <c r="D12" s="340"/>
      <c r="E12" s="60">
        <v>2200000</v>
      </c>
      <c r="F12" s="59">
        <v>2600000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2600000</v>
      </c>
      <c r="Y12" s="59">
        <v>-2600000</v>
      </c>
      <c r="Z12" s="61">
        <v>-100</v>
      </c>
      <c r="AA12" s="62">
        <v>2600000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1400000</v>
      </c>
      <c r="F13" s="342">
        <f t="shared" si="4"/>
        <v>1550000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1550000</v>
      </c>
      <c r="Y13" s="342">
        <f t="shared" si="4"/>
        <v>-1550000</v>
      </c>
      <c r="Z13" s="335">
        <f>+IF(X13&lt;&gt;0,+(Y13/X13)*100,0)</f>
        <v>-100</v>
      </c>
      <c r="AA13" s="273">
        <f t="shared" si="4"/>
        <v>1550000</v>
      </c>
    </row>
    <row r="14" spans="1:27" ht="13.5">
      <c r="A14" s="291" t="s">
        <v>232</v>
      </c>
      <c r="B14" s="136"/>
      <c r="C14" s="60"/>
      <c r="D14" s="340"/>
      <c r="E14" s="60">
        <v>1400000</v>
      </c>
      <c r="F14" s="59">
        <v>1550000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1550000</v>
      </c>
      <c r="Y14" s="59">
        <v>-1550000</v>
      </c>
      <c r="Z14" s="61">
        <v>-100</v>
      </c>
      <c r="AA14" s="62">
        <v>1550000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</v>
      </c>
      <c r="Y15" s="59">
        <f t="shared" si="5"/>
        <v>-100000</v>
      </c>
      <c r="Z15" s="61">
        <f>+IF(X15&lt;&gt;0,+(Y15/X15)*100,0)</f>
        <v>-100</v>
      </c>
      <c r="AA15" s="62">
        <f>SUM(AA16:AA20)</f>
        <v>100000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</v>
      </c>
      <c r="F20" s="59">
        <v>100000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</v>
      </c>
      <c r="Y20" s="59">
        <v>-100000</v>
      </c>
      <c r="Z20" s="61">
        <v>-100</v>
      </c>
      <c r="AA20" s="62">
        <v>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810000</v>
      </c>
      <c r="F22" s="345">
        <f t="shared" si="6"/>
        <v>1010000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1010000</v>
      </c>
      <c r="Y22" s="345">
        <f t="shared" si="6"/>
        <v>-1010000</v>
      </c>
      <c r="Z22" s="336">
        <f>+IF(X22&lt;&gt;0,+(Y22/X22)*100,0)</f>
        <v>-100</v>
      </c>
      <c r="AA22" s="350">
        <f>SUM(AA23:AA32)</f>
        <v>1010000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210000</v>
      </c>
      <c r="F24" s="59">
        <v>210000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210000</v>
      </c>
      <c r="Y24" s="59">
        <v>-210000</v>
      </c>
      <c r="Z24" s="61">
        <v>-100</v>
      </c>
      <c r="AA24" s="62">
        <v>210000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600000</v>
      </c>
      <c r="F32" s="59">
        <v>800000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800000</v>
      </c>
      <c r="Y32" s="59">
        <v>-800000</v>
      </c>
      <c r="Z32" s="61">
        <v>-100</v>
      </c>
      <c r="AA32" s="62">
        <v>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12616000</v>
      </c>
      <c r="F40" s="345">
        <f t="shared" si="9"/>
        <v>12861000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12861000</v>
      </c>
      <c r="Y40" s="345">
        <f t="shared" si="9"/>
        <v>-12861000</v>
      </c>
      <c r="Z40" s="336">
        <f>+IF(X40&lt;&gt;0,+(Y40/X40)*100,0)</f>
        <v>-100</v>
      </c>
      <c r="AA40" s="350">
        <f>SUM(AA41:AA49)</f>
        <v>12861000</v>
      </c>
    </row>
    <row r="41" spans="1:27" ht="13.5">
      <c r="A41" s="361" t="s">
        <v>247</v>
      </c>
      <c r="B41" s="142"/>
      <c r="C41" s="362"/>
      <c r="D41" s="363"/>
      <c r="E41" s="362">
        <v>5000000</v>
      </c>
      <c r="F41" s="364">
        <v>4415000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4415000</v>
      </c>
      <c r="Y41" s="364">
        <v>-4415000</v>
      </c>
      <c r="Z41" s="365">
        <v>-100</v>
      </c>
      <c r="AA41" s="366">
        <v>4415000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1200000</v>
      </c>
      <c r="F43" s="370">
        <v>1200000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1200000</v>
      </c>
      <c r="Y43" s="370">
        <v>-1200000</v>
      </c>
      <c r="Z43" s="371">
        <v>-100</v>
      </c>
      <c r="AA43" s="303">
        <v>1200000</v>
      </c>
    </row>
    <row r="44" spans="1:27" ht="13.5">
      <c r="A44" s="361" t="s">
        <v>250</v>
      </c>
      <c r="B44" s="136"/>
      <c r="C44" s="60"/>
      <c r="D44" s="368"/>
      <c r="E44" s="54">
        <v>4666000</v>
      </c>
      <c r="F44" s="53">
        <v>5696000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5696000</v>
      </c>
      <c r="Y44" s="53">
        <v>-5696000</v>
      </c>
      <c r="Z44" s="94">
        <v>-100</v>
      </c>
      <c r="AA44" s="95">
        <v>5696000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800000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800000</v>
      </c>
      <c r="Y47" s="53">
        <v>-800000</v>
      </c>
      <c r="Z47" s="94">
        <v>-100</v>
      </c>
      <c r="AA47" s="95">
        <v>800000</v>
      </c>
    </row>
    <row r="48" spans="1:27" ht="13.5">
      <c r="A48" s="361" t="s">
        <v>254</v>
      </c>
      <c r="B48" s="136"/>
      <c r="C48" s="60"/>
      <c r="D48" s="368"/>
      <c r="E48" s="54">
        <v>1750000</v>
      </c>
      <c r="F48" s="53">
        <v>750000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750000</v>
      </c>
      <c r="Y48" s="53">
        <v>-750000</v>
      </c>
      <c r="Z48" s="94">
        <v>-100</v>
      </c>
      <c r="AA48" s="95">
        <v>750000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20226000</v>
      </c>
      <c r="F60" s="264">
        <f t="shared" si="14"/>
        <v>21221000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21221000</v>
      </c>
      <c r="Y60" s="264">
        <f t="shared" si="14"/>
        <v>-21221000</v>
      </c>
      <c r="Z60" s="337">
        <f>+IF(X60&lt;&gt;0,+(Y60/X60)*100,0)</f>
        <v>-100</v>
      </c>
      <c r="AA60" s="232">
        <f>+AA57+AA54+AA51+AA40+AA37+AA34+AA22+AA5</f>
        <v>21221000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297512931</v>
      </c>
      <c r="D5" s="153">
        <f>SUM(D6:D8)</f>
        <v>0</v>
      </c>
      <c r="E5" s="154">
        <f t="shared" si="0"/>
        <v>277933649</v>
      </c>
      <c r="F5" s="100">
        <f t="shared" si="0"/>
        <v>277933649</v>
      </c>
      <c r="G5" s="100">
        <f t="shared" si="0"/>
        <v>63892048</v>
      </c>
      <c r="H5" s="100">
        <f t="shared" si="0"/>
        <v>7953292</v>
      </c>
      <c r="I5" s="100">
        <f t="shared" si="0"/>
        <v>4246055</v>
      </c>
      <c r="J5" s="100">
        <f t="shared" si="0"/>
        <v>76091395</v>
      </c>
      <c r="K5" s="100">
        <f t="shared" si="0"/>
        <v>7318782</v>
      </c>
      <c r="L5" s="100">
        <f t="shared" si="0"/>
        <v>51079052</v>
      </c>
      <c r="M5" s="100">
        <f t="shared" si="0"/>
        <v>6780884</v>
      </c>
      <c r="N5" s="100">
        <f t="shared" si="0"/>
        <v>65178718</v>
      </c>
      <c r="O5" s="100">
        <f t="shared" si="0"/>
        <v>5780802</v>
      </c>
      <c r="P5" s="100">
        <f t="shared" si="0"/>
        <v>7278894</v>
      </c>
      <c r="Q5" s="100">
        <f t="shared" si="0"/>
        <v>45946626</v>
      </c>
      <c r="R5" s="100">
        <f t="shared" si="0"/>
        <v>59006322</v>
      </c>
      <c r="S5" s="100">
        <f t="shared" si="0"/>
        <v>6307039</v>
      </c>
      <c r="T5" s="100">
        <f t="shared" si="0"/>
        <v>7251846</v>
      </c>
      <c r="U5" s="100">
        <f t="shared" si="0"/>
        <v>7030867</v>
      </c>
      <c r="V5" s="100">
        <f t="shared" si="0"/>
        <v>20589752</v>
      </c>
      <c r="W5" s="100">
        <f t="shared" si="0"/>
        <v>220866187</v>
      </c>
      <c r="X5" s="100">
        <f t="shared" si="0"/>
        <v>277933649</v>
      </c>
      <c r="Y5" s="100">
        <f t="shared" si="0"/>
        <v>-57067462</v>
      </c>
      <c r="Z5" s="137">
        <f>+IF(X5&lt;&gt;0,+(Y5/X5)*100,0)</f>
        <v>-20.53276463836878</v>
      </c>
      <c r="AA5" s="153">
        <f>SUM(AA6:AA8)</f>
        <v>277933649</v>
      </c>
    </row>
    <row r="6" spans="1:27" ht="13.5">
      <c r="A6" s="138" t="s">
        <v>75</v>
      </c>
      <c r="B6" s="136"/>
      <c r="C6" s="155"/>
      <c r="D6" s="155"/>
      <c r="E6" s="156">
        <v>5354523</v>
      </c>
      <c r="F6" s="60">
        <v>5354523</v>
      </c>
      <c r="G6" s="60"/>
      <c r="H6" s="60"/>
      <c r="I6" s="60"/>
      <c r="J6" s="60"/>
      <c r="K6" s="60">
        <v>670325</v>
      </c>
      <c r="L6" s="60"/>
      <c r="M6" s="60"/>
      <c r="N6" s="60">
        <v>670325</v>
      </c>
      <c r="O6" s="60">
        <v>100</v>
      </c>
      <c r="P6" s="60"/>
      <c r="Q6" s="60"/>
      <c r="R6" s="60">
        <v>100</v>
      </c>
      <c r="S6" s="60">
        <v>200</v>
      </c>
      <c r="T6" s="60"/>
      <c r="U6" s="60">
        <v>100</v>
      </c>
      <c r="V6" s="60">
        <v>300</v>
      </c>
      <c r="W6" s="60">
        <v>670725</v>
      </c>
      <c r="X6" s="60">
        <v>5354523</v>
      </c>
      <c r="Y6" s="60">
        <v>-4683798</v>
      </c>
      <c r="Z6" s="140">
        <v>-87.47</v>
      </c>
      <c r="AA6" s="155">
        <v>5354523</v>
      </c>
    </row>
    <row r="7" spans="1:27" ht="13.5">
      <c r="A7" s="138" t="s">
        <v>76</v>
      </c>
      <c r="B7" s="136"/>
      <c r="C7" s="157">
        <v>297510659</v>
      </c>
      <c r="D7" s="157"/>
      <c r="E7" s="158">
        <v>271064338</v>
      </c>
      <c r="F7" s="159">
        <v>271064338</v>
      </c>
      <c r="G7" s="159">
        <v>63842639</v>
      </c>
      <c r="H7" s="159">
        <v>7950573</v>
      </c>
      <c r="I7" s="159">
        <v>4233355</v>
      </c>
      <c r="J7" s="159">
        <v>76026567</v>
      </c>
      <c r="K7" s="159">
        <v>6622235</v>
      </c>
      <c r="L7" s="159">
        <v>51077745</v>
      </c>
      <c r="M7" s="159">
        <v>6779828</v>
      </c>
      <c r="N7" s="159">
        <v>64479808</v>
      </c>
      <c r="O7" s="159">
        <v>5779604</v>
      </c>
      <c r="P7" s="159">
        <v>7277691</v>
      </c>
      <c r="Q7" s="159">
        <v>45946192</v>
      </c>
      <c r="R7" s="159">
        <v>59003487</v>
      </c>
      <c r="S7" s="159">
        <v>6305877</v>
      </c>
      <c r="T7" s="159">
        <v>7231058</v>
      </c>
      <c r="U7" s="159">
        <v>7027532</v>
      </c>
      <c r="V7" s="159">
        <v>20564467</v>
      </c>
      <c r="W7" s="159">
        <v>220074329</v>
      </c>
      <c r="X7" s="159">
        <v>271064338</v>
      </c>
      <c r="Y7" s="159">
        <v>-50990009</v>
      </c>
      <c r="Z7" s="141">
        <v>-18.81</v>
      </c>
      <c r="AA7" s="157">
        <v>271064338</v>
      </c>
    </row>
    <row r="8" spans="1:27" ht="13.5">
      <c r="A8" s="138" t="s">
        <v>77</v>
      </c>
      <c r="B8" s="136"/>
      <c r="C8" s="155">
        <v>2272</v>
      </c>
      <c r="D8" s="155"/>
      <c r="E8" s="156">
        <v>1514788</v>
      </c>
      <c r="F8" s="60">
        <v>1514788</v>
      </c>
      <c r="G8" s="60">
        <v>49409</v>
      </c>
      <c r="H8" s="60">
        <v>2719</v>
      </c>
      <c r="I8" s="60">
        <v>12700</v>
      </c>
      <c r="J8" s="60">
        <v>64828</v>
      </c>
      <c r="K8" s="60">
        <v>26222</v>
      </c>
      <c r="L8" s="60">
        <v>1307</v>
      </c>
      <c r="M8" s="60">
        <v>1056</v>
      </c>
      <c r="N8" s="60">
        <v>28585</v>
      </c>
      <c r="O8" s="60">
        <v>1098</v>
      </c>
      <c r="P8" s="60">
        <v>1203</v>
      </c>
      <c r="Q8" s="60">
        <v>434</v>
      </c>
      <c r="R8" s="60">
        <v>2735</v>
      </c>
      <c r="S8" s="60">
        <v>962</v>
      </c>
      <c r="T8" s="60">
        <v>20788</v>
      </c>
      <c r="U8" s="60">
        <v>3235</v>
      </c>
      <c r="V8" s="60">
        <v>24985</v>
      </c>
      <c r="W8" s="60">
        <v>121133</v>
      </c>
      <c r="X8" s="60">
        <v>1514788</v>
      </c>
      <c r="Y8" s="60">
        <v>-1393655</v>
      </c>
      <c r="Z8" s="140">
        <v>-92</v>
      </c>
      <c r="AA8" s="155">
        <v>1514788</v>
      </c>
    </row>
    <row r="9" spans="1:27" ht="13.5">
      <c r="A9" s="135" t="s">
        <v>78</v>
      </c>
      <c r="B9" s="136"/>
      <c r="C9" s="153">
        <f aca="true" t="shared" si="1" ref="C9:Y9">SUM(C10:C14)</f>
        <v>3427883</v>
      </c>
      <c r="D9" s="153">
        <f>SUM(D10:D14)</f>
        <v>0</v>
      </c>
      <c r="E9" s="154">
        <f t="shared" si="1"/>
        <v>4853569</v>
      </c>
      <c r="F9" s="100">
        <f t="shared" si="1"/>
        <v>4853569</v>
      </c>
      <c r="G9" s="100">
        <f t="shared" si="1"/>
        <v>89721</v>
      </c>
      <c r="H9" s="100">
        <f t="shared" si="1"/>
        <v>143434</v>
      </c>
      <c r="I9" s="100">
        <f t="shared" si="1"/>
        <v>102112</v>
      </c>
      <c r="J9" s="100">
        <f t="shared" si="1"/>
        <v>335267</v>
      </c>
      <c r="K9" s="100">
        <f t="shared" si="1"/>
        <v>114830</v>
      </c>
      <c r="L9" s="100">
        <f t="shared" si="1"/>
        <v>90552</v>
      </c>
      <c r="M9" s="100">
        <f t="shared" si="1"/>
        <v>88863</v>
      </c>
      <c r="N9" s="100">
        <f t="shared" si="1"/>
        <v>294245</v>
      </c>
      <c r="O9" s="100">
        <f t="shared" si="1"/>
        <v>143334</v>
      </c>
      <c r="P9" s="100">
        <f t="shared" si="1"/>
        <v>114426</v>
      </c>
      <c r="Q9" s="100">
        <f t="shared" si="1"/>
        <v>131086</v>
      </c>
      <c r="R9" s="100">
        <f t="shared" si="1"/>
        <v>388846</v>
      </c>
      <c r="S9" s="100">
        <f t="shared" si="1"/>
        <v>113685</v>
      </c>
      <c r="T9" s="100">
        <f t="shared" si="1"/>
        <v>126851</v>
      </c>
      <c r="U9" s="100">
        <f t="shared" si="1"/>
        <v>116833</v>
      </c>
      <c r="V9" s="100">
        <f t="shared" si="1"/>
        <v>357369</v>
      </c>
      <c r="W9" s="100">
        <f t="shared" si="1"/>
        <v>1375727</v>
      </c>
      <c r="X9" s="100">
        <f t="shared" si="1"/>
        <v>4853569</v>
      </c>
      <c r="Y9" s="100">
        <f t="shared" si="1"/>
        <v>-3477842</v>
      </c>
      <c r="Z9" s="137">
        <f>+IF(X9&lt;&gt;0,+(Y9/X9)*100,0)</f>
        <v>-71.65535299899929</v>
      </c>
      <c r="AA9" s="153">
        <f>SUM(AA10:AA14)</f>
        <v>4853569</v>
      </c>
    </row>
    <row r="10" spans="1:27" ht="13.5">
      <c r="A10" s="138" t="s">
        <v>79</v>
      </c>
      <c r="B10" s="136"/>
      <c r="C10" s="155">
        <v>858312</v>
      </c>
      <c r="D10" s="155"/>
      <c r="E10" s="156">
        <v>1352278</v>
      </c>
      <c r="F10" s="60">
        <v>1352278</v>
      </c>
      <c r="G10" s="60">
        <v>65055</v>
      </c>
      <c r="H10" s="60">
        <v>111277</v>
      </c>
      <c r="I10" s="60">
        <v>64726</v>
      </c>
      <c r="J10" s="60">
        <v>241058</v>
      </c>
      <c r="K10" s="60">
        <v>88401</v>
      </c>
      <c r="L10" s="60">
        <v>74377</v>
      </c>
      <c r="M10" s="60">
        <v>48296</v>
      </c>
      <c r="N10" s="60">
        <v>211074</v>
      </c>
      <c r="O10" s="60">
        <v>99381</v>
      </c>
      <c r="P10" s="60">
        <v>71628</v>
      </c>
      <c r="Q10" s="60">
        <v>74012</v>
      </c>
      <c r="R10" s="60">
        <v>245021</v>
      </c>
      <c r="S10" s="60">
        <v>78564</v>
      </c>
      <c r="T10" s="60">
        <v>79097</v>
      </c>
      <c r="U10" s="60">
        <v>76851</v>
      </c>
      <c r="V10" s="60">
        <v>234512</v>
      </c>
      <c r="W10" s="60">
        <v>931665</v>
      </c>
      <c r="X10" s="60">
        <v>1352278</v>
      </c>
      <c r="Y10" s="60">
        <v>-420613</v>
      </c>
      <c r="Z10" s="140">
        <v>-31.1</v>
      </c>
      <c r="AA10" s="155">
        <v>1352278</v>
      </c>
    </row>
    <row r="11" spans="1:27" ht="13.5">
      <c r="A11" s="138" t="s">
        <v>80</v>
      </c>
      <c r="B11" s="136"/>
      <c r="C11" s="155">
        <v>2020495</v>
      </c>
      <c r="D11" s="155"/>
      <c r="E11" s="156">
        <v>1540603</v>
      </c>
      <c r="F11" s="60">
        <v>1540603</v>
      </c>
      <c r="G11" s="60">
        <v>7606</v>
      </c>
      <c r="H11" s="60">
        <v>7385</v>
      </c>
      <c r="I11" s="60">
        <v>7438</v>
      </c>
      <c r="J11" s="60">
        <v>22429</v>
      </c>
      <c r="K11" s="60">
        <v>8134</v>
      </c>
      <c r="L11" s="60">
        <v>7768</v>
      </c>
      <c r="M11" s="60">
        <v>8313</v>
      </c>
      <c r="N11" s="60">
        <v>24215</v>
      </c>
      <c r="O11" s="60">
        <v>17068</v>
      </c>
      <c r="P11" s="60">
        <v>8367</v>
      </c>
      <c r="Q11" s="60">
        <v>4305</v>
      </c>
      <c r="R11" s="60">
        <v>29740</v>
      </c>
      <c r="S11" s="60">
        <v>8247</v>
      </c>
      <c r="T11" s="60">
        <v>8378</v>
      </c>
      <c r="U11" s="60">
        <v>6722</v>
      </c>
      <c r="V11" s="60">
        <v>23347</v>
      </c>
      <c r="W11" s="60">
        <v>99731</v>
      </c>
      <c r="X11" s="60">
        <v>1540603</v>
      </c>
      <c r="Y11" s="60">
        <v>-1440872</v>
      </c>
      <c r="Z11" s="140">
        <v>-93.53</v>
      </c>
      <c r="AA11" s="155">
        <v>1540603</v>
      </c>
    </row>
    <row r="12" spans="1:27" ht="13.5">
      <c r="A12" s="138" t="s">
        <v>81</v>
      </c>
      <c r="B12" s="136"/>
      <c r="C12" s="155">
        <v>549076</v>
      </c>
      <c r="D12" s="155"/>
      <c r="E12" s="156">
        <v>1960688</v>
      </c>
      <c r="F12" s="60">
        <v>1960688</v>
      </c>
      <c r="G12" s="60">
        <v>17060</v>
      </c>
      <c r="H12" s="60">
        <v>24772</v>
      </c>
      <c r="I12" s="60">
        <v>29948</v>
      </c>
      <c r="J12" s="60">
        <v>71780</v>
      </c>
      <c r="K12" s="60">
        <v>18295</v>
      </c>
      <c r="L12" s="60">
        <v>8407</v>
      </c>
      <c r="M12" s="60">
        <v>32254</v>
      </c>
      <c r="N12" s="60">
        <v>58956</v>
      </c>
      <c r="O12" s="60">
        <v>26885</v>
      </c>
      <c r="P12" s="60">
        <v>34431</v>
      </c>
      <c r="Q12" s="60">
        <v>52769</v>
      </c>
      <c r="R12" s="60">
        <v>114085</v>
      </c>
      <c r="S12" s="60">
        <v>26874</v>
      </c>
      <c r="T12" s="60">
        <v>39376</v>
      </c>
      <c r="U12" s="60">
        <v>33260</v>
      </c>
      <c r="V12" s="60">
        <v>99510</v>
      </c>
      <c r="W12" s="60">
        <v>344331</v>
      </c>
      <c r="X12" s="60">
        <v>1960688</v>
      </c>
      <c r="Y12" s="60">
        <v>-1616357</v>
      </c>
      <c r="Z12" s="140">
        <v>-82.44</v>
      </c>
      <c r="AA12" s="155">
        <v>1960688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265139</v>
      </c>
      <c r="D15" s="153">
        <f>SUM(D16:D18)</f>
        <v>0</v>
      </c>
      <c r="E15" s="154">
        <f t="shared" si="2"/>
        <v>60432</v>
      </c>
      <c r="F15" s="100">
        <f t="shared" si="2"/>
        <v>60432</v>
      </c>
      <c r="G15" s="100">
        <f t="shared" si="2"/>
        <v>9604</v>
      </c>
      <c r="H15" s="100">
        <f t="shared" si="2"/>
        <v>4146</v>
      </c>
      <c r="I15" s="100">
        <f t="shared" si="2"/>
        <v>3352</v>
      </c>
      <c r="J15" s="100">
        <f t="shared" si="2"/>
        <v>17102</v>
      </c>
      <c r="K15" s="100">
        <f t="shared" si="2"/>
        <v>21981</v>
      </c>
      <c r="L15" s="100">
        <f t="shared" si="2"/>
        <v>19171</v>
      </c>
      <c r="M15" s="100">
        <f t="shared" si="2"/>
        <v>2634</v>
      </c>
      <c r="N15" s="100">
        <f t="shared" si="2"/>
        <v>43786</v>
      </c>
      <c r="O15" s="100">
        <f t="shared" si="2"/>
        <v>2335</v>
      </c>
      <c r="P15" s="100">
        <f t="shared" si="2"/>
        <v>5654</v>
      </c>
      <c r="Q15" s="100">
        <f t="shared" si="2"/>
        <v>11361</v>
      </c>
      <c r="R15" s="100">
        <f t="shared" si="2"/>
        <v>19350</v>
      </c>
      <c r="S15" s="100">
        <f t="shared" si="2"/>
        <v>1584</v>
      </c>
      <c r="T15" s="100">
        <f t="shared" si="2"/>
        <v>24821</v>
      </c>
      <c r="U15" s="100">
        <f t="shared" si="2"/>
        <v>6255</v>
      </c>
      <c r="V15" s="100">
        <f t="shared" si="2"/>
        <v>32660</v>
      </c>
      <c r="W15" s="100">
        <f t="shared" si="2"/>
        <v>112898</v>
      </c>
      <c r="X15" s="100">
        <f t="shared" si="2"/>
        <v>60432</v>
      </c>
      <c r="Y15" s="100">
        <f t="shared" si="2"/>
        <v>52466</v>
      </c>
      <c r="Z15" s="137">
        <f>+IF(X15&lt;&gt;0,+(Y15/X15)*100,0)</f>
        <v>86.81824199099815</v>
      </c>
      <c r="AA15" s="153">
        <f>SUM(AA16:AA18)</f>
        <v>60432</v>
      </c>
    </row>
    <row r="16" spans="1:27" ht="13.5">
      <c r="A16" s="138" t="s">
        <v>85</v>
      </c>
      <c r="B16" s="136"/>
      <c r="C16" s="155">
        <v>265139</v>
      </c>
      <c r="D16" s="155"/>
      <c r="E16" s="156">
        <v>56660</v>
      </c>
      <c r="F16" s="60">
        <v>56660</v>
      </c>
      <c r="G16" s="60">
        <v>9604</v>
      </c>
      <c r="H16" s="60">
        <v>4146</v>
      </c>
      <c r="I16" s="60">
        <v>3352</v>
      </c>
      <c r="J16" s="60">
        <v>17102</v>
      </c>
      <c r="K16" s="60">
        <v>21981</v>
      </c>
      <c r="L16" s="60">
        <v>19171</v>
      </c>
      <c r="M16" s="60">
        <v>2634</v>
      </c>
      <c r="N16" s="60">
        <v>43786</v>
      </c>
      <c r="O16" s="60">
        <v>2335</v>
      </c>
      <c r="P16" s="60">
        <v>3246</v>
      </c>
      <c r="Q16" s="60">
        <v>4087</v>
      </c>
      <c r="R16" s="60">
        <v>9668</v>
      </c>
      <c r="S16" s="60">
        <v>1467</v>
      </c>
      <c r="T16" s="60">
        <v>24821</v>
      </c>
      <c r="U16" s="60">
        <v>6255</v>
      </c>
      <c r="V16" s="60">
        <v>32543</v>
      </c>
      <c r="W16" s="60">
        <v>103099</v>
      </c>
      <c r="X16" s="60">
        <v>56660</v>
      </c>
      <c r="Y16" s="60">
        <v>46439</v>
      </c>
      <c r="Z16" s="140">
        <v>81.96</v>
      </c>
      <c r="AA16" s="155">
        <v>56660</v>
      </c>
    </row>
    <row r="17" spans="1:27" ht="13.5">
      <c r="A17" s="138" t="s">
        <v>86</v>
      </c>
      <c r="B17" s="136"/>
      <c r="C17" s="155"/>
      <c r="D17" s="155"/>
      <c r="E17" s="156">
        <v>3772</v>
      </c>
      <c r="F17" s="60">
        <v>3772</v>
      </c>
      <c r="G17" s="60"/>
      <c r="H17" s="60"/>
      <c r="I17" s="60"/>
      <c r="J17" s="60"/>
      <c r="K17" s="60"/>
      <c r="L17" s="60"/>
      <c r="M17" s="60"/>
      <c r="N17" s="60"/>
      <c r="O17" s="60"/>
      <c r="P17" s="60">
        <v>2408</v>
      </c>
      <c r="Q17" s="60">
        <v>7274</v>
      </c>
      <c r="R17" s="60">
        <v>9682</v>
      </c>
      <c r="S17" s="60">
        <v>117</v>
      </c>
      <c r="T17" s="60"/>
      <c r="U17" s="60"/>
      <c r="V17" s="60">
        <v>117</v>
      </c>
      <c r="W17" s="60">
        <v>9799</v>
      </c>
      <c r="X17" s="60">
        <v>3772</v>
      </c>
      <c r="Y17" s="60">
        <v>6027</v>
      </c>
      <c r="Z17" s="140">
        <v>159.78</v>
      </c>
      <c r="AA17" s="155">
        <v>3772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232416024</v>
      </c>
      <c r="D19" s="153">
        <f>SUM(D20:D23)</f>
        <v>0</v>
      </c>
      <c r="E19" s="154">
        <f t="shared" si="3"/>
        <v>243034709</v>
      </c>
      <c r="F19" s="100">
        <f t="shared" si="3"/>
        <v>243034709</v>
      </c>
      <c r="G19" s="100">
        <f t="shared" si="3"/>
        <v>25884875</v>
      </c>
      <c r="H19" s="100">
        <f t="shared" si="3"/>
        <v>20763333</v>
      </c>
      <c r="I19" s="100">
        <f t="shared" si="3"/>
        <v>20559986</v>
      </c>
      <c r="J19" s="100">
        <f t="shared" si="3"/>
        <v>67208194</v>
      </c>
      <c r="K19" s="100">
        <f t="shared" si="3"/>
        <v>25230869</v>
      </c>
      <c r="L19" s="100">
        <f t="shared" si="3"/>
        <v>14730148</v>
      </c>
      <c r="M19" s="100">
        <f t="shared" si="3"/>
        <v>23611096</v>
      </c>
      <c r="N19" s="100">
        <f t="shared" si="3"/>
        <v>63572113</v>
      </c>
      <c r="O19" s="100">
        <f t="shared" si="3"/>
        <v>9236789</v>
      </c>
      <c r="P19" s="100">
        <f t="shared" si="3"/>
        <v>54259196</v>
      </c>
      <c r="Q19" s="100">
        <f t="shared" si="3"/>
        <v>13255123</v>
      </c>
      <c r="R19" s="100">
        <f t="shared" si="3"/>
        <v>76751108</v>
      </c>
      <c r="S19" s="100">
        <f t="shared" si="3"/>
        <v>16581125</v>
      </c>
      <c r="T19" s="100">
        <f t="shared" si="3"/>
        <v>42096457</v>
      </c>
      <c r="U19" s="100">
        <f t="shared" si="3"/>
        <v>50422815</v>
      </c>
      <c r="V19" s="100">
        <f t="shared" si="3"/>
        <v>109100397</v>
      </c>
      <c r="W19" s="100">
        <f t="shared" si="3"/>
        <v>316631812</v>
      </c>
      <c r="X19" s="100">
        <f t="shared" si="3"/>
        <v>243034709</v>
      </c>
      <c r="Y19" s="100">
        <f t="shared" si="3"/>
        <v>73597103</v>
      </c>
      <c r="Z19" s="137">
        <f>+IF(X19&lt;&gt;0,+(Y19/X19)*100,0)</f>
        <v>30.282548242934304</v>
      </c>
      <c r="AA19" s="153">
        <f>SUM(AA20:AA23)</f>
        <v>243034709</v>
      </c>
    </row>
    <row r="20" spans="1:27" ht="13.5">
      <c r="A20" s="138" t="s">
        <v>89</v>
      </c>
      <c r="B20" s="136"/>
      <c r="C20" s="155">
        <v>108882312</v>
      </c>
      <c r="D20" s="155"/>
      <c r="E20" s="156">
        <v>135143421</v>
      </c>
      <c r="F20" s="60">
        <v>135143421</v>
      </c>
      <c r="G20" s="60">
        <v>9875800</v>
      </c>
      <c r="H20" s="60">
        <v>11195163</v>
      </c>
      <c r="I20" s="60">
        <v>14870341</v>
      </c>
      <c r="J20" s="60">
        <v>35941304</v>
      </c>
      <c r="K20" s="60">
        <v>15707410</v>
      </c>
      <c r="L20" s="60">
        <v>9021214</v>
      </c>
      <c r="M20" s="60">
        <v>12410997</v>
      </c>
      <c r="N20" s="60">
        <v>37139621</v>
      </c>
      <c r="O20" s="60">
        <v>1283896</v>
      </c>
      <c r="P20" s="60">
        <v>10912375</v>
      </c>
      <c r="Q20" s="60">
        <v>11891152</v>
      </c>
      <c r="R20" s="60">
        <v>24087423</v>
      </c>
      <c r="S20" s="60">
        <v>8215670</v>
      </c>
      <c r="T20" s="60">
        <v>10718096</v>
      </c>
      <c r="U20" s="60">
        <v>10958101</v>
      </c>
      <c r="V20" s="60">
        <v>29891867</v>
      </c>
      <c r="W20" s="60">
        <v>127060215</v>
      </c>
      <c r="X20" s="60">
        <v>135143421</v>
      </c>
      <c r="Y20" s="60">
        <v>-8083206</v>
      </c>
      <c r="Z20" s="140">
        <v>-5.98</v>
      </c>
      <c r="AA20" s="155">
        <v>135143421</v>
      </c>
    </row>
    <row r="21" spans="1:27" ht="13.5">
      <c r="A21" s="138" t="s">
        <v>90</v>
      </c>
      <c r="B21" s="136"/>
      <c r="C21" s="155">
        <v>67637565</v>
      </c>
      <c r="D21" s="155"/>
      <c r="E21" s="156">
        <v>46847907</v>
      </c>
      <c r="F21" s="60">
        <v>46847907</v>
      </c>
      <c r="G21" s="60">
        <v>10942033</v>
      </c>
      <c r="H21" s="60">
        <v>4505551</v>
      </c>
      <c r="I21" s="60">
        <v>604947</v>
      </c>
      <c r="J21" s="60">
        <v>16052531</v>
      </c>
      <c r="K21" s="60">
        <v>4433982</v>
      </c>
      <c r="L21" s="60">
        <v>1464651</v>
      </c>
      <c r="M21" s="60">
        <v>5359154</v>
      </c>
      <c r="N21" s="60">
        <v>11257787</v>
      </c>
      <c r="O21" s="60">
        <v>3184170</v>
      </c>
      <c r="P21" s="60">
        <v>38190903</v>
      </c>
      <c r="Q21" s="60">
        <v>-3793123</v>
      </c>
      <c r="R21" s="60">
        <v>37581950</v>
      </c>
      <c r="S21" s="60">
        <v>3195257</v>
      </c>
      <c r="T21" s="60">
        <v>26211772</v>
      </c>
      <c r="U21" s="60">
        <v>40186617</v>
      </c>
      <c r="V21" s="60">
        <v>69593646</v>
      </c>
      <c r="W21" s="60">
        <v>134485914</v>
      </c>
      <c r="X21" s="60">
        <v>46847907</v>
      </c>
      <c r="Y21" s="60">
        <v>87638007</v>
      </c>
      <c r="Z21" s="140">
        <v>187.07</v>
      </c>
      <c r="AA21" s="155">
        <v>46847907</v>
      </c>
    </row>
    <row r="22" spans="1:27" ht="13.5">
      <c r="A22" s="138" t="s">
        <v>91</v>
      </c>
      <c r="B22" s="136"/>
      <c r="C22" s="157">
        <v>30204555</v>
      </c>
      <c r="D22" s="157"/>
      <c r="E22" s="158">
        <v>33072292</v>
      </c>
      <c r="F22" s="159">
        <v>33072292</v>
      </c>
      <c r="G22" s="159">
        <v>2657317</v>
      </c>
      <c r="H22" s="159">
        <v>2656339</v>
      </c>
      <c r="I22" s="159">
        <v>2674466</v>
      </c>
      <c r="J22" s="159">
        <v>7988122</v>
      </c>
      <c r="K22" s="159">
        <v>2673662</v>
      </c>
      <c r="L22" s="159">
        <v>2230963</v>
      </c>
      <c r="M22" s="159">
        <v>3051279</v>
      </c>
      <c r="N22" s="159">
        <v>7955904</v>
      </c>
      <c r="O22" s="159">
        <v>2419114</v>
      </c>
      <c r="P22" s="159">
        <v>2705117</v>
      </c>
      <c r="Q22" s="159">
        <v>2696796</v>
      </c>
      <c r="R22" s="159">
        <v>7821027</v>
      </c>
      <c r="S22" s="159">
        <v>2707651</v>
      </c>
      <c r="T22" s="159">
        <v>2701940</v>
      </c>
      <c r="U22" s="159">
        <v>-3172873</v>
      </c>
      <c r="V22" s="159">
        <v>2236718</v>
      </c>
      <c r="W22" s="159">
        <v>26001771</v>
      </c>
      <c r="X22" s="159">
        <v>33072292</v>
      </c>
      <c r="Y22" s="159">
        <v>-7070521</v>
      </c>
      <c r="Z22" s="141">
        <v>-21.38</v>
      </c>
      <c r="AA22" s="157">
        <v>33072292</v>
      </c>
    </row>
    <row r="23" spans="1:27" ht="13.5">
      <c r="A23" s="138" t="s">
        <v>92</v>
      </c>
      <c r="B23" s="136"/>
      <c r="C23" s="155">
        <v>25691592</v>
      </c>
      <c r="D23" s="155"/>
      <c r="E23" s="156">
        <v>27971089</v>
      </c>
      <c r="F23" s="60">
        <v>27971089</v>
      </c>
      <c r="G23" s="60">
        <v>2409725</v>
      </c>
      <c r="H23" s="60">
        <v>2406280</v>
      </c>
      <c r="I23" s="60">
        <v>2410232</v>
      </c>
      <c r="J23" s="60">
        <v>7226237</v>
      </c>
      <c r="K23" s="60">
        <v>2415815</v>
      </c>
      <c r="L23" s="60">
        <v>2013320</v>
      </c>
      <c r="M23" s="60">
        <v>2789666</v>
      </c>
      <c r="N23" s="60">
        <v>7218801</v>
      </c>
      <c r="O23" s="60">
        <v>2349609</v>
      </c>
      <c r="P23" s="60">
        <v>2450801</v>
      </c>
      <c r="Q23" s="60">
        <v>2460298</v>
      </c>
      <c r="R23" s="60">
        <v>7260708</v>
      </c>
      <c r="S23" s="60">
        <v>2462547</v>
      </c>
      <c r="T23" s="60">
        <v>2464649</v>
      </c>
      <c r="U23" s="60">
        <v>2450970</v>
      </c>
      <c r="V23" s="60">
        <v>7378166</v>
      </c>
      <c r="W23" s="60">
        <v>29083912</v>
      </c>
      <c r="X23" s="60">
        <v>27971089</v>
      </c>
      <c r="Y23" s="60">
        <v>1112823</v>
      </c>
      <c r="Z23" s="140">
        <v>3.98</v>
      </c>
      <c r="AA23" s="155">
        <v>27971089</v>
      </c>
    </row>
    <row r="24" spans="1:27" ht="13.5">
      <c r="A24" s="135" t="s">
        <v>93</v>
      </c>
      <c r="B24" s="142" t="s">
        <v>94</v>
      </c>
      <c r="C24" s="153">
        <v>14905</v>
      </c>
      <c r="D24" s="153"/>
      <c r="E24" s="154"/>
      <c r="F24" s="100"/>
      <c r="G24" s="100">
        <v>2030</v>
      </c>
      <c r="H24" s="100">
        <v>1170</v>
      </c>
      <c r="I24" s="100">
        <v>1470</v>
      </c>
      <c r="J24" s="100">
        <v>4670</v>
      </c>
      <c r="K24" s="100">
        <v>1470</v>
      </c>
      <c r="L24" s="100">
        <v>1470</v>
      </c>
      <c r="M24" s="100">
        <v>1470</v>
      </c>
      <c r="N24" s="100">
        <v>4410</v>
      </c>
      <c r="O24" s="100">
        <v>1470</v>
      </c>
      <c r="P24" s="100">
        <v>1470</v>
      </c>
      <c r="Q24" s="100">
        <v>1413</v>
      </c>
      <c r="R24" s="100">
        <v>4353</v>
      </c>
      <c r="S24" s="100">
        <v>1413</v>
      </c>
      <c r="T24" s="100">
        <v>1413</v>
      </c>
      <c r="U24" s="100">
        <v>1413</v>
      </c>
      <c r="V24" s="100">
        <v>4239</v>
      </c>
      <c r="W24" s="100">
        <v>17672</v>
      </c>
      <c r="X24" s="100"/>
      <c r="Y24" s="100">
        <v>17672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533636882</v>
      </c>
      <c r="D25" s="168">
        <f>+D5+D9+D15+D19+D24</f>
        <v>0</v>
      </c>
      <c r="E25" s="169">
        <f t="shared" si="4"/>
        <v>525882359</v>
      </c>
      <c r="F25" s="73">
        <f t="shared" si="4"/>
        <v>525882359</v>
      </c>
      <c r="G25" s="73">
        <f t="shared" si="4"/>
        <v>89878278</v>
      </c>
      <c r="H25" s="73">
        <f t="shared" si="4"/>
        <v>28865375</v>
      </c>
      <c r="I25" s="73">
        <f t="shared" si="4"/>
        <v>24912975</v>
      </c>
      <c r="J25" s="73">
        <f t="shared" si="4"/>
        <v>143656628</v>
      </c>
      <c r="K25" s="73">
        <f t="shared" si="4"/>
        <v>32687932</v>
      </c>
      <c r="L25" s="73">
        <f t="shared" si="4"/>
        <v>65920393</v>
      </c>
      <c r="M25" s="73">
        <f t="shared" si="4"/>
        <v>30484947</v>
      </c>
      <c r="N25" s="73">
        <f t="shared" si="4"/>
        <v>129093272</v>
      </c>
      <c r="O25" s="73">
        <f t="shared" si="4"/>
        <v>15164730</v>
      </c>
      <c r="P25" s="73">
        <f t="shared" si="4"/>
        <v>61659640</v>
      </c>
      <c r="Q25" s="73">
        <f t="shared" si="4"/>
        <v>59345609</v>
      </c>
      <c r="R25" s="73">
        <f t="shared" si="4"/>
        <v>136169979</v>
      </c>
      <c r="S25" s="73">
        <f t="shared" si="4"/>
        <v>23004846</v>
      </c>
      <c r="T25" s="73">
        <f t="shared" si="4"/>
        <v>49501388</v>
      </c>
      <c r="U25" s="73">
        <f t="shared" si="4"/>
        <v>57578183</v>
      </c>
      <c r="V25" s="73">
        <f t="shared" si="4"/>
        <v>130084417</v>
      </c>
      <c r="W25" s="73">
        <f t="shared" si="4"/>
        <v>539004296</v>
      </c>
      <c r="X25" s="73">
        <f t="shared" si="4"/>
        <v>525882359</v>
      </c>
      <c r="Y25" s="73">
        <f t="shared" si="4"/>
        <v>13121937</v>
      </c>
      <c r="Z25" s="170">
        <f>+IF(X25&lt;&gt;0,+(Y25/X25)*100,0)</f>
        <v>2.4952228907149934</v>
      </c>
      <c r="AA25" s="168">
        <f>+AA5+AA9+AA15+AA19+AA24</f>
        <v>525882359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302263385</v>
      </c>
      <c r="D28" s="153">
        <f>SUM(D29:D31)</f>
        <v>0</v>
      </c>
      <c r="E28" s="154">
        <f t="shared" si="5"/>
        <v>175195666</v>
      </c>
      <c r="F28" s="100">
        <f t="shared" si="5"/>
        <v>175195666</v>
      </c>
      <c r="G28" s="100">
        <f t="shared" si="5"/>
        <v>13386102</v>
      </c>
      <c r="H28" s="100">
        <f t="shared" si="5"/>
        <v>12631215</v>
      </c>
      <c r="I28" s="100">
        <f t="shared" si="5"/>
        <v>13502097</v>
      </c>
      <c r="J28" s="100">
        <f t="shared" si="5"/>
        <v>39519414</v>
      </c>
      <c r="K28" s="100">
        <f t="shared" si="5"/>
        <v>13637364</v>
      </c>
      <c r="L28" s="100">
        <f t="shared" si="5"/>
        <v>14443239</v>
      </c>
      <c r="M28" s="100">
        <f t="shared" si="5"/>
        <v>14217151</v>
      </c>
      <c r="N28" s="100">
        <f t="shared" si="5"/>
        <v>42297754</v>
      </c>
      <c r="O28" s="100">
        <f t="shared" si="5"/>
        <v>13396811</v>
      </c>
      <c r="P28" s="100">
        <f t="shared" si="5"/>
        <v>12196472</v>
      </c>
      <c r="Q28" s="100">
        <f t="shared" si="5"/>
        <v>14911911</v>
      </c>
      <c r="R28" s="100">
        <f t="shared" si="5"/>
        <v>40505194</v>
      </c>
      <c r="S28" s="100">
        <f t="shared" si="5"/>
        <v>17329356</v>
      </c>
      <c r="T28" s="100">
        <f t="shared" si="5"/>
        <v>13262320</v>
      </c>
      <c r="U28" s="100">
        <f t="shared" si="5"/>
        <v>46639044</v>
      </c>
      <c r="V28" s="100">
        <f t="shared" si="5"/>
        <v>77230720</v>
      </c>
      <c r="W28" s="100">
        <f t="shared" si="5"/>
        <v>199553082</v>
      </c>
      <c r="X28" s="100">
        <f t="shared" si="5"/>
        <v>175195666</v>
      </c>
      <c r="Y28" s="100">
        <f t="shared" si="5"/>
        <v>24357416</v>
      </c>
      <c r="Z28" s="137">
        <f>+IF(X28&lt;&gt;0,+(Y28/X28)*100,0)</f>
        <v>13.902978627336593</v>
      </c>
      <c r="AA28" s="153">
        <f>SUM(AA29:AA31)</f>
        <v>175195666</v>
      </c>
    </row>
    <row r="29" spans="1:27" ht="13.5">
      <c r="A29" s="138" t="s">
        <v>75</v>
      </c>
      <c r="B29" s="136"/>
      <c r="C29" s="155">
        <v>31382298</v>
      </c>
      <c r="D29" s="155"/>
      <c r="E29" s="156">
        <v>40128841</v>
      </c>
      <c r="F29" s="60">
        <v>40128841</v>
      </c>
      <c r="G29" s="60">
        <v>3277126</v>
      </c>
      <c r="H29" s="60">
        <v>3253236</v>
      </c>
      <c r="I29" s="60">
        <v>3446339</v>
      </c>
      <c r="J29" s="60">
        <v>9976701</v>
      </c>
      <c r="K29" s="60">
        <v>3842281</v>
      </c>
      <c r="L29" s="60">
        <v>2962442</v>
      </c>
      <c r="M29" s="60">
        <v>3915846</v>
      </c>
      <c r="N29" s="60">
        <v>10720569</v>
      </c>
      <c r="O29" s="60">
        <v>3780461</v>
      </c>
      <c r="P29" s="60">
        <v>3340926</v>
      </c>
      <c r="Q29" s="60">
        <v>3612909</v>
      </c>
      <c r="R29" s="60">
        <v>10734296</v>
      </c>
      <c r="S29" s="60">
        <v>5153279</v>
      </c>
      <c r="T29" s="60">
        <v>3845993</v>
      </c>
      <c r="U29" s="60">
        <v>3762534</v>
      </c>
      <c r="V29" s="60">
        <v>12761806</v>
      </c>
      <c r="W29" s="60">
        <v>44193372</v>
      </c>
      <c r="X29" s="60">
        <v>40128841</v>
      </c>
      <c r="Y29" s="60">
        <v>4064531</v>
      </c>
      <c r="Z29" s="140">
        <v>10.13</v>
      </c>
      <c r="AA29" s="155">
        <v>40128841</v>
      </c>
    </row>
    <row r="30" spans="1:27" ht="13.5">
      <c r="A30" s="138" t="s">
        <v>76</v>
      </c>
      <c r="B30" s="136"/>
      <c r="C30" s="157">
        <v>233590209</v>
      </c>
      <c r="D30" s="157"/>
      <c r="E30" s="158">
        <v>116569401</v>
      </c>
      <c r="F30" s="159">
        <v>116569401</v>
      </c>
      <c r="G30" s="159">
        <v>4014494</v>
      </c>
      <c r="H30" s="159">
        <v>4219629</v>
      </c>
      <c r="I30" s="159">
        <v>5024699</v>
      </c>
      <c r="J30" s="159">
        <v>13258822</v>
      </c>
      <c r="K30" s="159">
        <v>3722553</v>
      </c>
      <c r="L30" s="159">
        <v>6006224</v>
      </c>
      <c r="M30" s="159">
        <v>5064082</v>
      </c>
      <c r="N30" s="159">
        <v>14792859</v>
      </c>
      <c r="O30" s="159">
        <v>3673259</v>
      </c>
      <c r="P30" s="159">
        <v>4175662</v>
      </c>
      <c r="Q30" s="159">
        <v>6389515</v>
      </c>
      <c r="R30" s="159">
        <v>14238436</v>
      </c>
      <c r="S30" s="159">
        <v>4449865</v>
      </c>
      <c r="T30" s="159">
        <v>3638794</v>
      </c>
      <c r="U30" s="159">
        <v>36171317</v>
      </c>
      <c r="V30" s="159">
        <v>44259976</v>
      </c>
      <c r="W30" s="159">
        <v>86550093</v>
      </c>
      <c r="X30" s="159">
        <v>116569401</v>
      </c>
      <c r="Y30" s="159">
        <v>-30019308</v>
      </c>
      <c r="Z30" s="141">
        <v>-25.75</v>
      </c>
      <c r="AA30" s="157">
        <v>116569401</v>
      </c>
    </row>
    <row r="31" spans="1:27" ht="13.5">
      <c r="A31" s="138" t="s">
        <v>77</v>
      </c>
      <c r="B31" s="136"/>
      <c r="C31" s="155">
        <v>37290878</v>
      </c>
      <c r="D31" s="155"/>
      <c r="E31" s="156">
        <v>18497424</v>
      </c>
      <c r="F31" s="60">
        <v>18497424</v>
      </c>
      <c r="G31" s="60">
        <v>6094482</v>
      </c>
      <c r="H31" s="60">
        <v>5158350</v>
      </c>
      <c r="I31" s="60">
        <v>5031059</v>
      </c>
      <c r="J31" s="60">
        <v>16283891</v>
      </c>
      <c r="K31" s="60">
        <v>6072530</v>
      </c>
      <c r="L31" s="60">
        <v>5474573</v>
      </c>
      <c r="M31" s="60">
        <v>5237223</v>
      </c>
      <c r="N31" s="60">
        <v>16784326</v>
      </c>
      <c r="O31" s="60">
        <v>5943091</v>
      </c>
      <c r="P31" s="60">
        <v>4679884</v>
      </c>
      <c r="Q31" s="60">
        <v>4909487</v>
      </c>
      <c r="R31" s="60">
        <v>15532462</v>
      </c>
      <c r="S31" s="60">
        <v>7726212</v>
      </c>
      <c r="T31" s="60">
        <v>5777533</v>
      </c>
      <c r="U31" s="60">
        <v>6705193</v>
      </c>
      <c r="V31" s="60">
        <v>20208938</v>
      </c>
      <c r="W31" s="60">
        <v>68809617</v>
      </c>
      <c r="X31" s="60">
        <v>18497424</v>
      </c>
      <c r="Y31" s="60">
        <v>50312193</v>
      </c>
      <c r="Z31" s="140">
        <v>272</v>
      </c>
      <c r="AA31" s="155">
        <v>18497424</v>
      </c>
    </row>
    <row r="32" spans="1:27" ht="13.5">
      <c r="A32" s="135" t="s">
        <v>78</v>
      </c>
      <c r="B32" s="136"/>
      <c r="C32" s="153">
        <f aca="true" t="shared" si="6" ref="C32:Y32">SUM(C33:C37)</f>
        <v>50465858</v>
      </c>
      <c r="D32" s="153">
        <f>SUM(D33:D37)</f>
        <v>0</v>
      </c>
      <c r="E32" s="154">
        <f t="shared" si="6"/>
        <v>40794269</v>
      </c>
      <c r="F32" s="100">
        <f t="shared" si="6"/>
        <v>40794269</v>
      </c>
      <c r="G32" s="100">
        <f t="shared" si="6"/>
        <v>2638904</v>
      </c>
      <c r="H32" s="100">
        <f t="shared" si="6"/>
        <v>2535091</v>
      </c>
      <c r="I32" s="100">
        <f t="shared" si="6"/>
        <v>2607593</v>
      </c>
      <c r="J32" s="100">
        <f t="shared" si="6"/>
        <v>7781588</v>
      </c>
      <c r="K32" s="100">
        <f t="shared" si="6"/>
        <v>3657830</v>
      </c>
      <c r="L32" s="100">
        <f t="shared" si="6"/>
        <v>3178050</v>
      </c>
      <c r="M32" s="100">
        <f t="shared" si="6"/>
        <v>3196369</v>
      </c>
      <c r="N32" s="100">
        <f t="shared" si="6"/>
        <v>10032249</v>
      </c>
      <c r="O32" s="100">
        <f t="shared" si="6"/>
        <v>3205296</v>
      </c>
      <c r="P32" s="100">
        <f t="shared" si="6"/>
        <v>3232836</v>
      </c>
      <c r="Q32" s="100">
        <f t="shared" si="6"/>
        <v>2926192</v>
      </c>
      <c r="R32" s="100">
        <f t="shared" si="6"/>
        <v>9364324</v>
      </c>
      <c r="S32" s="100">
        <f t="shared" si="6"/>
        <v>2817219</v>
      </c>
      <c r="T32" s="100">
        <f t="shared" si="6"/>
        <v>2632099</v>
      </c>
      <c r="U32" s="100">
        <f t="shared" si="6"/>
        <v>2960532</v>
      </c>
      <c r="V32" s="100">
        <f t="shared" si="6"/>
        <v>8409850</v>
      </c>
      <c r="W32" s="100">
        <f t="shared" si="6"/>
        <v>35588011</v>
      </c>
      <c r="X32" s="100">
        <f t="shared" si="6"/>
        <v>40794269</v>
      </c>
      <c r="Y32" s="100">
        <f t="shared" si="6"/>
        <v>-5206258</v>
      </c>
      <c r="Z32" s="137">
        <f>+IF(X32&lt;&gt;0,+(Y32/X32)*100,0)</f>
        <v>-12.762228929754816</v>
      </c>
      <c r="AA32" s="153">
        <f>SUM(AA33:AA37)</f>
        <v>40794269</v>
      </c>
    </row>
    <row r="33" spans="1:27" ht="13.5">
      <c r="A33" s="138" t="s">
        <v>79</v>
      </c>
      <c r="B33" s="136"/>
      <c r="C33" s="155">
        <v>29984027</v>
      </c>
      <c r="D33" s="155"/>
      <c r="E33" s="156">
        <v>17447721</v>
      </c>
      <c r="F33" s="60">
        <v>17447721</v>
      </c>
      <c r="G33" s="60">
        <v>738213</v>
      </c>
      <c r="H33" s="60">
        <v>746826</v>
      </c>
      <c r="I33" s="60">
        <v>743024</v>
      </c>
      <c r="J33" s="60">
        <v>2228063</v>
      </c>
      <c r="K33" s="60">
        <v>949402</v>
      </c>
      <c r="L33" s="60">
        <v>924970</v>
      </c>
      <c r="M33" s="60">
        <v>1229667</v>
      </c>
      <c r="N33" s="60">
        <v>3104039</v>
      </c>
      <c r="O33" s="60">
        <v>963820</v>
      </c>
      <c r="P33" s="60">
        <v>973003</v>
      </c>
      <c r="Q33" s="60">
        <v>858750</v>
      </c>
      <c r="R33" s="60">
        <v>2795573</v>
      </c>
      <c r="S33" s="60">
        <v>851580</v>
      </c>
      <c r="T33" s="60">
        <v>721110</v>
      </c>
      <c r="U33" s="60">
        <v>843085</v>
      </c>
      <c r="V33" s="60">
        <v>2415775</v>
      </c>
      <c r="W33" s="60">
        <v>10543450</v>
      </c>
      <c r="X33" s="60">
        <v>17447721</v>
      </c>
      <c r="Y33" s="60">
        <v>-6904271</v>
      </c>
      <c r="Z33" s="140">
        <v>-39.57</v>
      </c>
      <c r="AA33" s="155">
        <v>17447721</v>
      </c>
    </row>
    <row r="34" spans="1:27" ht="13.5">
      <c r="A34" s="138" t="s">
        <v>80</v>
      </c>
      <c r="B34" s="136"/>
      <c r="C34" s="155">
        <v>10615436</v>
      </c>
      <c r="D34" s="155"/>
      <c r="E34" s="156">
        <v>10978235</v>
      </c>
      <c r="F34" s="60">
        <v>10978235</v>
      </c>
      <c r="G34" s="60">
        <v>1016119</v>
      </c>
      <c r="H34" s="60">
        <v>967294</v>
      </c>
      <c r="I34" s="60">
        <v>960471</v>
      </c>
      <c r="J34" s="60">
        <v>2943884</v>
      </c>
      <c r="K34" s="60">
        <v>1551940</v>
      </c>
      <c r="L34" s="60">
        <v>1336449</v>
      </c>
      <c r="M34" s="60">
        <v>897432</v>
      </c>
      <c r="N34" s="60">
        <v>3785821</v>
      </c>
      <c r="O34" s="60">
        <v>1099343</v>
      </c>
      <c r="P34" s="60">
        <v>1280994</v>
      </c>
      <c r="Q34" s="60">
        <v>1136179</v>
      </c>
      <c r="R34" s="60">
        <v>3516516</v>
      </c>
      <c r="S34" s="60">
        <v>962862</v>
      </c>
      <c r="T34" s="60">
        <v>876360</v>
      </c>
      <c r="U34" s="60">
        <v>1000441</v>
      </c>
      <c r="V34" s="60">
        <v>2839663</v>
      </c>
      <c r="W34" s="60">
        <v>13085884</v>
      </c>
      <c r="X34" s="60">
        <v>10978235</v>
      </c>
      <c r="Y34" s="60">
        <v>2107649</v>
      </c>
      <c r="Z34" s="140">
        <v>19.2</v>
      </c>
      <c r="AA34" s="155">
        <v>10978235</v>
      </c>
    </row>
    <row r="35" spans="1:27" ht="13.5">
      <c r="A35" s="138" t="s">
        <v>81</v>
      </c>
      <c r="B35" s="136"/>
      <c r="C35" s="155">
        <v>9006805</v>
      </c>
      <c r="D35" s="155"/>
      <c r="E35" s="156">
        <v>11116784</v>
      </c>
      <c r="F35" s="60">
        <v>11116784</v>
      </c>
      <c r="G35" s="60">
        <v>812126</v>
      </c>
      <c r="H35" s="60">
        <v>740801</v>
      </c>
      <c r="I35" s="60">
        <v>833035</v>
      </c>
      <c r="J35" s="60">
        <v>2385962</v>
      </c>
      <c r="K35" s="60">
        <v>1061315</v>
      </c>
      <c r="L35" s="60">
        <v>828496</v>
      </c>
      <c r="M35" s="60">
        <v>978095</v>
      </c>
      <c r="N35" s="60">
        <v>2867906</v>
      </c>
      <c r="O35" s="60">
        <v>983602</v>
      </c>
      <c r="P35" s="60">
        <v>899451</v>
      </c>
      <c r="Q35" s="60">
        <v>851875</v>
      </c>
      <c r="R35" s="60">
        <v>2734928</v>
      </c>
      <c r="S35" s="60">
        <v>922632</v>
      </c>
      <c r="T35" s="60">
        <v>945579</v>
      </c>
      <c r="U35" s="60">
        <v>983238</v>
      </c>
      <c r="V35" s="60">
        <v>2851449</v>
      </c>
      <c r="W35" s="60">
        <v>10840245</v>
      </c>
      <c r="X35" s="60">
        <v>11116784</v>
      </c>
      <c r="Y35" s="60">
        <v>-276539</v>
      </c>
      <c r="Z35" s="140">
        <v>-2.49</v>
      </c>
      <c r="AA35" s="155">
        <v>11116784</v>
      </c>
    </row>
    <row r="36" spans="1:27" ht="13.5">
      <c r="A36" s="138" t="s">
        <v>82</v>
      </c>
      <c r="B36" s="136"/>
      <c r="C36" s="155">
        <v>859590</v>
      </c>
      <c r="D36" s="155"/>
      <c r="E36" s="156">
        <v>1251529</v>
      </c>
      <c r="F36" s="60">
        <v>1251529</v>
      </c>
      <c r="G36" s="60">
        <v>72446</v>
      </c>
      <c r="H36" s="60">
        <v>80170</v>
      </c>
      <c r="I36" s="60">
        <v>71063</v>
      </c>
      <c r="J36" s="60">
        <v>223679</v>
      </c>
      <c r="K36" s="60">
        <v>95173</v>
      </c>
      <c r="L36" s="60">
        <v>88135</v>
      </c>
      <c r="M36" s="60">
        <v>91175</v>
      </c>
      <c r="N36" s="60">
        <v>274483</v>
      </c>
      <c r="O36" s="60">
        <v>158531</v>
      </c>
      <c r="P36" s="60">
        <v>79388</v>
      </c>
      <c r="Q36" s="60">
        <v>79388</v>
      </c>
      <c r="R36" s="60">
        <v>317307</v>
      </c>
      <c r="S36" s="60">
        <v>80145</v>
      </c>
      <c r="T36" s="60">
        <v>89050</v>
      </c>
      <c r="U36" s="60">
        <v>133768</v>
      </c>
      <c r="V36" s="60">
        <v>302963</v>
      </c>
      <c r="W36" s="60">
        <v>1118432</v>
      </c>
      <c r="X36" s="60">
        <v>1251529</v>
      </c>
      <c r="Y36" s="60">
        <v>-133097</v>
      </c>
      <c r="Z36" s="140">
        <v>-10.63</v>
      </c>
      <c r="AA36" s="155">
        <v>1251529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37771595</v>
      </c>
      <c r="D38" s="153">
        <f>SUM(D39:D41)</f>
        <v>0</v>
      </c>
      <c r="E38" s="154">
        <f t="shared" si="7"/>
        <v>28878414</v>
      </c>
      <c r="F38" s="100">
        <f t="shared" si="7"/>
        <v>28878414</v>
      </c>
      <c r="G38" s="100">
        <f t="shared" si="7"/>
        <v>573425</v>
      </c>
      <c r="H38" s="100">
        <f t="shared" si="7"/>
        <v>878811</v>
      </c>
      <c r="I38" s="100">
        <f t="shared" si="7"/>
        <v>689699</v>
      </c>
      <c r="J38" s="100">
        <f t="shared" si="7"/>
        <v>2141935</v>
      </c>
      <c r="K38" s="100">
        <f t="shared" si="7"/>
        <v>763637</v>
      </c>
      <c r="L38" s="100">
        <f t="shared" si="7"/>
        <v>1210800</v>
      </c>
      <c r="M38" s="100">
        <f t="shared" si="7"/>
        <v>815863</v>
      </c>
      <c r="N38" s="100">
        <f t="shared" si="7"/>
        <v>2790300</v>
      </c>
      <c r="O38" s="100">
        <f t="shared" si="7"/>
        <v>896637</v>
      </c>
      <c r="P38" s="100">
        <f t="shared" si="7"/>
        <v>1016503</v>
      </c>
      <c r="Q38" s="100">
        <f t="shared" si="7"/>
        <v>862534</v>
      </c>
      <c r="R38" s="100">
        <f t="shared" si="7"/>
        <v>2775674</v>
      </c>
      <c r="S38" s="100">
        <f t="shared" si="7"/>
        <v>698625</v>
      </c>
      <c r="T38" s="100">
        <f t="shared" si="7"/>
        <v>389388</v>
      </c>
      <c r="U38" s="100">
        <f t="shared" si="7"/>
        <v>985470</v>
      </c>
      <c r="V38" s="100">
        <f t="shared" si="7"/>
        <v>2073483</v>
      </c>
      <c r="W38" s="100">
        <f t="shared" si="7"/>
        <v>9781392</v>
      </c>
      <c r="X38" s="100">
        <f t="shared" si="7"/>
        <v>28878414</v>
      </c>
      <c r="Y38" s="100">
        <f t="shared" si="7"/>
        <v>-19097022</v>
      </c>
      <c r="Z38" s="137">
        <f>+IF(X38&lt;&gt;0,+(Y38/X38)*100,0)</f>
        <v>-66.12905404015609</v>
      </c>
      <c r="AA38" s="153">
        <f>SUM(AA39:AA41)</f>
        <v>28878414</v>
      </c>
    </row>
    <row r="39" spans="1:27" ht="13.5">
      <c r="A39" s="138" t="s">
        <v>85</v>
      </c>
      <c r="B39" s="136"/>
      <c r="C39" s="155">
        <v>589175</v>
      </c>
      <c r="D39" s="155"/>
      <c r="E39" s="156">
        <v>2924187</v>
      </c>
      <c r="F39" s="60">
        <v>2924187</v>
      </c>
      <c r="G39" s="60">
        <v>50627</v>
      </c>
      <c r="H39" s="60">
        <v>48975</v>
      </c>
      <c r="I39" s="60">
        <v>48975</v>
      </c>
      <c r="J39" s="60">
        <v>148577</v>
      </c>
      <c r="K39" s="60">
        <v>54163</v>
      </c>
      <c r="L39" s="60">
        <v>51696</v>
      </c>
      <c r="M39" s="60">
        <v>60022</v>
      </c>
      <c r="N39" s="60">
        <v>165881</v>
      </c>
      <c r="O39" s="60">
        <v>63560</v>
      </c>
      <c r="P39" s="60">
        <v>50793</v>
      </c>
      <c r="Q39" s="60">
        <v>52446</v>
      </c>
      <c r="R39" s="60">
        <v>166799</v>
      </c>
      <c r="S39" s="60">
        <v>65188</v>
      </c>
      <c r="T39" s="60">
        <v>-116563</v>
      </c>
      <c r="U39" s="60">
        <v>59117</v>
      </c>
      <c r="V39" s="60">
        <v>7742</v>
      </c>
      <c r="W39" s="60">
        <v>488999</v>
      </c>
      <c r="X39" s="60">
        <v>2924187</v>
      </c>
      <c r="Y39" s="60">
        <v>-2435188</v>
      </c>
      <c r="Z39" s="140">
        <v>-83.28</v>
      </c>
      <c r="AA39" s="155">
        <v>2924187</v>
      </c>
    </row>
    <row r="40" spans="1:27" ht="13.5">
      <c r="A40" s="138" t="s">
        <v>86</v>
      </c>
      <c r="B40" s="136"/>
      <c r="C40" s="155">
        <v>37182420</v>
      </c>
      <c r="D40" s="155"/>
      <c r="E40" s="156">
        <v>25954227</v>
      </c>
      <c r="F40" s="60">
        <v>25954227</v>
      </c>
      <c r="G40" s="60">
        <v>522798</v>
      </c>
      <c r="H40" s="60">
        <v>829836</v>
      </c>
      <c r="I40" s="60">
        <v>640724</v>
      </c>
      <c r="J40" s="60">
        <v>1993358</v>
      </c>
      <c r="K40" s="60">
        <v>709474</v>
      </c>
      <c r="L40" s="60">
        <v>1159104</v>
      </c>
      <c r="M40" s="60">
        <v>755841</v>
      </c>
      <c r="N40" s="60">
        <v>2624419</v>
      </c>
      <c r="O40" s="60">
        <v>833077</v>
      </c>
      <c r="P40" s="60">
        <v>965710</v>
      </c>
      <c r="Q40" s="60">
        <v>810088</v>
      </c>
      <c r="R40" s="60">
        <v>2608875</v>
      </c>
      <c r="S40" s="60">
        <v>633437</v>
      </c>
      <c r="T40" s="60">
        <v>505951</v>
      </c>
      <c r="U40" s="60">
        <v>926353</v>
      </c>
      <c r="V40" s="60">
        <v>2065741</v>
      </c>
      <c r="W40" s="60">
        <v>9292393</v>
      </c>
      <c r="X40" s="60">
        <v>25954227</v>
      </c>
      <c r="Y40" s="60">
        <v>-16661834</v>
      </c>
      <c r="Z40" s="140">
        <v>-64.2</v>
      </c>
      <c r="AA40" s="155">
        <v>25954227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216727945</v>
      </c>
      <c r="D42" s="153">
        <f>SUM(D43:D46)</f>
        <v>0</v>
      </c>
      <c r="E42" s="154">
        <f t="shared" si="8"/>
        <v>213123427</v>
      </c>
      <c r="F42" s="100">
        <f t="shared" si="8"/>
        <v>213123427</v>
      </c>
      <c r="G42" s="100">
        <f t="shared" si="8"/>
        <v>6352024</v>
      </c>
      <c r="H42" s="100">
        <f t="shared" si="8"/>
        <v>25872214</v>
      </c>
      <c r="I42" s="100">
        <f t="shared" si="8"/>
        <v>6859123</v>
      </c>
      <c r="J42" s="100">
        <f t="shared" si="8"/>
        <v>39083361</v>
      </c>
      <c r="K42" s="100">
        <f t="shared" si="8"/>
        <v>39218189</v>
      </c>
      <c r="L42" s="100">
        <f t="shared" si="8"/>
        <v>16345668</v>
      </c>
      <c r="M42" s="100">
        <f t="shared" si="8"/>
        <v>21725976</v>
      </c>
      <c r="N42" s="100">
        <f t="shared" si="8"/>
        <v>77289833</v>
      </c>
      <c r="O42" s="100">
        <f t="shared" si="8"/>
        <v>23527920</v>
      </c>
      <c r="P42" s="100">
        <f t="shared" si="8"/>
        <v>6870298</v>
      </c>
      <c r="Q42" s="100">
        <f t="shared" si="8"/>
        <v>17671964</v>
      </c>
      <c r="R42" s="100">
        <f t="shared" si="8"/>
        <v>48070182</v>
      </c>
      <c r="S42" s="100">
        <f t="shared" si="8"/>
        <v>37529053</v>
      </c>
      <c r="T42" s="100">
        <f t="shared" si="8"/>
        <v>-10177425</v>
      </c>
      <c r="U42" s="100">
        <f t="shared" si="8"/>
        <v>29528170</v>
      </c>
      <c r="V42" s="100">
        <f t="shared" si="8"/>
        <v>56879798</v>
      </c>
      <c r="W42" s="100">
        <f t="shared" si="8"/>
        <v>221323174</v>
      </c>
      <c r="X42" s="100">
        <f t="shared" si="8"/>
        <v>213123427</v>
      </c>
      <c r="Y42" s="100">
        <f t="shared" si="8"/>
        <v>8199747</v>
      </c>
      <c r="Z42" s="137">
        <f>+IF(X42&lt;&gt;0,+(Y42/X42)*100,0)</f>
        <v>3.847417018120678</v>
      </c>
      <c r="AA42" s="153">
        <f>SUM(AA43:AA46)</f>
        <v>213123427</v>
      </c>
    </row>
    <row r="43" spans="1:27" ht="13.5">
      <c r="A43" s="138" t="s">
        <v>89</v>
      </c>
      <c r="B43" s="136"/>
      <c r="C43" s="155">
        <v>126180876</v>
      </c>
      <c r="D43" s="155"/>
      <c r="E43" s="156">
        <v>156923493</v>
      </c>
      <c r="F43" s="60">
        <v>156923493</v>
      </c>
      <c r="G43" s="60">
        <v>1190185</v>
      </c>
      <c r="H43" s="60">
        <v>21299266</v>
      </c>
      <c r="I43" s="60">
        <v>2110164</v>
      </c>
      <c r="J43" s="60">
        <v>24599615</v>
      </c>
      <c r="K43" s="60">
        <v>34996953</v>
      </c>
      <c r="L43" s="60">
        <v>9921794</v>
      </c>
      <c r="M43" s="60">
        <v>13970115</v>
      </c>
      <c r="N43" s="60">
        <v>58888862</v>
      </c>
      <c r="O43" s="60">
        <v>17658790</v>
      </c>
      <c r="P43" s="60">
        <v>1447734</v>
      </c>
      <c r="Q43" s="60">
        <v>12155731</v>
      </c>
      <c r="R43" s="60">
        <v>31262255</v>
      </c>
      <c r="S43" s="60">
        <v>31717355</v>
      </c>
      <c r="T43" s="60">
        <v>-14734082</v>
      </c>
      <c r="U43" s="60">
        <v>23815083</v>
      </c>
      <c r="V43" s="60">
        <v>40798356</v>
      </c>
      <c r="W43" s="60">
        <v>155549088</v>
      </c>
      <c r="X43" s="60">
        <v>156923493</v>
      </c>
      <c r="Y43" s="60">
        <v>-1374405</v>
      </c>
      <c r="Z43" s="140">
        <v>-0.88</v>
      </c>
      <c r="AA43" s="155">
        <v>156923493</v>
      </c>
    </row>
    <row r="44" spans="1:27" ht="13.5">
      <c r="A44" s="138" t="s">
        <v>90</v>
      </c>
      <c r="B44" s="136"/>
      <c r="C44" s="155">
        <v>58102214</v>
      </c>
      <c r="D44" s="155"/>
      <c r="E44" s="156">
        <v>25981219</v>
      </c>
      <c r="F44" s="60">
        <v>25981219</v>
      </c>
      <c r="G44" s="60">
        <v>2943373</v>
      </c>
      <c r="H44" s="60">
        <v>2288328</v>
      </c>
      <c r="I44" s="60">
        <v>2263385</v>
      </c>
      <c r="J44" s="60">
        <v>7495086</v>
      </c>
      <c r="K44" s="60">
        <v>1419484</v>
      </c>
      <c r="L44" s="60">
        <v>3569695</v>
      </c>
      <c r="M44" s="60">
        <v>4756707</v>
      </c>
      <c r="N44" s="60">
        <v>9745886</v>
      </c>
      <c r="O44" s="60">
        <v>2351259</v>
      </c>
      <c r="P44" s="60">
        <v>2381875</v>
      </c>
      <c r="Q44" s="60">
        <v>2483341</v>
      </c>
      <c r="R44" s="60">
        <v>7216475</v>
      </c>
      <c r="S44" s="60">
        <v>2418872</v>
      </c>
      <c r="T44" s="60">
        <v>1976900</v>
      </c>
      <c r="U44" s="60">
        <v>2415633</v>
      </c>
      <c r="V44" s="60">
        <v>6811405</v>
      </c>
      <c r="W44" s="60">
        <v>31268852</v>
      </c>
      <c r="X44" s="60">
        <v>25981219</v>
      </c>
      <c r="Y44" s="60">
        <v>5287633</v>
      </c>
      <c r="Z44" s="140">
        <v>20.35</v>
      </c>
      <c r="AA44" s="155">
        <v>25981219</v>
      </c>
    </row>
    <row r="45" spans="1:27" ht="13.5">
      <c r="A45" s="138" t="s">
        <v>91</v>
      </c>
      <c r="B45" s="136"/>
      <c r="C45" s="157">
        <v>13547423</v>
      </c>
      <c r="D45" s="157"/>
      <c r="E45" s="158">
        <v>17651676</v>
      </c>
      <c r="F45" s="159">
        <v>17651676</v>
      </c>
      <c r="G45" s="159">
        <v>1093469</v>
      </c>
      <c r="H45" s="159">
        <v>1152829</v>
      </c>
      <c r="I45" s="159">
        <v>1307402</v>
      </c>
      <c r="J45" s="159">
        <v>3553700</v>
      </c>
      <c r="K45" s="159">
        <v>1625031</v>
      </c>
      <c r="L45" s="159">
        <v>1514734</v>
      </c>
      <c r="M45" s="159">
        <v>1785588</v>
      </c>
      <c r="N45" s="159">
        <v>4925353</v>
      </c>
      <c r="O45" s="159">
        <v>2149814</v>
      </c>
      <c r="P45" s="159">
        <v>1773222</v>
      </c>
      <c r="Q45" s="159">
        <v>2059846</v>
      </c>
      <c r="R45" s="159">
        <v>5982882</v>
      </c>
      <c r="S45" s="159">
        <v>2382430</v>
      </c>
      <c r="T45" s="159">
        <v>1410271</v>
      </c>
      <c r="U45" s="159">
        <v>2188823</v>
      </c>
      <c r="V45" s="159">
        <v>5981524</v>
      </c>
      <c r="W45" s="159">
        <v>20443459</v>
      </c>
      <c r="X45" s="159">
        <v>17651676</v>
      </c>
      <c r="Y45" s="159">
        <v>2791783</v>
      </c>
      <c r="Z45" s="141">
        <v>15.82</v>
      </c>
      <c r="AA45" s="157">
        <v>17651676</v>
      </c>
    </row>
    <row r="46" spans="1:27" ht="13.5">
      <c r="A46" s="138" t="s">
        <v>92</v>
      </c>
      <c r="B46" s="136"/>
      <c r="C46" s="155">
        <v>18897432</v>
      </c>
      <c r="D46" s="155"/>
      <c r="E46" s="156">
        <v>12567039</v>
      </c>
      <c r="F46" s="60">
        <v>12567039</v>
      </c>
      <c r="G46" s="60">
        <v>1124997</v>
      </c>
      <c r="H46" s="60">
        <v>1131791</v>
      </c>
      <c r="I46" s="60">
        <v>1178172</v>
      </c>
      <c r="J46" s="60">
        <v>3434960</v>
      </c>
      <c r="K46" s="60">
        <v>1176721</v>
      </c>
      <c r="L46" s="60">
        <v>1339445</v>
      </c>
      <c r="M46" s="60">
        <v>1213566</v>
      </c>
      <c r="N46" s="60">
        <v>3729732</v>
      </c>
      <c r="O46" s="60">
        <v>1368057</v>
      </c>
      <c r="P46" s="60">
        <v>1267467</v>
      </c>
      <c r="Q46" s="60">
        <v>973046</v>
      </c>
      <c r="R46" s="60">
        <v>3608570</v>
      </c>
      <c r="S46" s="60">
        <v>1010396</v>
      </c>
      <c r="T46" s="60">
        <v>1169486</v>
      </c>
      <c r="U46" s="60">
        <v>1108631</v>
      </c>
      <c r="V46" s="60">
        <v>3288513</v>
      </c>
      <c r="W46" s="60">
        <v>14061775</v>
      </c>
      <c r="X46" s="60">
        <v>12567039</v>
      </c>
      <c r="Y46" s="60">
        <v>1494736</v>
      </c>
      <c r="Z46" s="140">
        <v>11.89</v>
      </c>
      <c r="AA46" s="155">
        <v>12567039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607228783</v>
      </c>
      <c r="D48" s="168">
        <f>+D28+D32+D38+D42+D47</f>
        <v>0</v>
      </c>
      <c r="E48" s="169">
        <f t="shared" si="9"/>
        <v>457991776</v>
      </c>
      <c r="F48" s="73">
        <f t="shared" si="9"/>
        <v>457991776</v>
      </c>
      <c r="G48" s="73">
        <f t="shared" si="9"/>
        <v>22950455</v>
      </c>
      <c r="H48" s="73">
        <f t="shared" si="9"/>
        <v>41917331</v>
      </c>
      <c r="I48" s="73">
        <f t="shared" si="9"/>
        <v>23658512</v>
      </c>
      <c r="J48" s="73">
        <f t="shared" si="9"/>
        <v>88526298</v>
      </c>
      <c r="K48" s="73">
        <f t="shared" si="9"/>
        <v>57277020</v>
      </c>
      <c r="L48" s="73">
        <f t="shared" si="9"/>
        <v>35177757</v>
      </c>
      <c r="M48" s="73">
        <f t="shared" si="9"/>
        <v>39955359</v>
      </c>
      <c r="N48" s="73">
        <f t="shared" si="9"/>
        <v>132410136</v>
      </c>
      <c r="O48" s="73">
        <f t="shared" si="9"/>
        <v>41026664</v>
      </c>
      <c r="P48" s="73">
        <f t="shared" si="9"/>
        <v>23316109</v>
      </c>
      <c r="Q48" s="73">
        <f t="shared" si="9"/>
        <v>36372601</v>
      </c>
      <c r="R48" s="73">
        <f t="shared" si="9"/>
        <v>100715374</v>
      </c>
      <c r="S48" s="73">
        <f t="shared" si="9"/>
        <v>58374253</v>
      </c>
      <c r="T48" s="73">
        <f t="shared" si="9"/>
        <v>6106382</v>
      </c>
      <c r="U48" s="73">
        <f t="shared" si="9"/>
        <v>80113216</v>
      </c>
      <c r="V48" s="73">
        <f t="shared" si="9"/>
        <v>144593851</v>
      </c>
      <c r="W48" s="73">
        <f t="shared" si="9"/>
        <v>466245659</v>
      </c>
      <c r="X48" s="73">
        <f t="shared" si="9"/>
        <v>457991776</v>
      </c>
      <c r="Y48" s="73">
        <f t="shared" si="9"/>
        <v>8253883</v>
      </c>
      <c r="Z48" s="170">
        <f>+IF(X48&lt;&gt;0,+(Y48/X48)*100,0)</f>
        <v>1.8021902209877236</v>
      </c>
      <c r="AA48" s="168">
        <f>+AA28+AA32+AA38+AA42+AA47</f>
        <v>457991776</v>
      </c>
    </row>
    <row r="49" spans="1:27" ht="13.5">
      <c r="A49" s="148" t="s">
        <v>49</v>
      </c>
      <c r="B49" s="149"/>
      <c r="C49" s="171">
        <f aca="true" t="shared" si="10" ref="C49:Y49">+C25-C48</f>
        <v>-73591901</v>
      </c>
      <c r="D49" s="171">
        <f>+D25-D48</f>
        <v>0</v>
      </c>
      <c r="E49" s="172">
        <f t="shared" si="10"/>
        <v>67890583</v>
      </c>
      <c r="F49" s="173">
        <f t="shared" si="10"/>
        <v>67890583</v>
      </c>
      <c r="G49" s="173">
        <f t="shared" si="10"/>
        <v>66927823</v>
      </c>
      <c r="H49" s="173">
        <f t="shared" si="10"/>
        <v>-13051956</v>
      </c>
      <c r="I49" s="173">
        <f t="shared" si="10"/>
        <v>1254463</v>
      </c>
      <c r="J49" s="173">
        <f t="shared" si="10"/>
        <v>55130330</v>
      </c>
      <c r="K49" s="173">
        <f t="shared" si="10"/>
        <v>-24589088</v>
      </c>
      <c r="L49" s="173">
        <f t="shared" si="10"/>
        <v>30742636</v>
      </c>
      <c r="M49" s="173">
        <f t="shared" si="10"/>
        <v>-9470412</v>
      </c>
      <c r="N49" s="173">
        <f t="shared" si="10"/>
        <v>-3316864</v>
      </c>
      <c r="O49" s="173">
        <f t="shared" si="10"/>
        <v>-25861934</v>
      </c>
      <c r="P49" s="173">
        <f t="shared" si="10"/>
        <v>38343531</v>
      </c>
      <c r="Q49" s="173">
        <f t="shared" si="10"/>
        <v>22973008</v>
      </c>
      <c r="R49" s="173">
        <f t="shared" si="10"/>
        <v>35454605</v>
      </c>
      <c r="S49" s="173">
        <f t="shared" si="10"/>
        <v>-35369407</v>
      </c>
      <c r="T49" s="173">
        <f t="shared" si="10"/>
        <v>43395006</v>
      </c>
      <c r="U49" s="173">
        <f t="shared" si="10"/>
        <v>-22535033</v>
      </c>
      <c r="V49" s="173">
        <f t="shared" si="10"/>
        <v>-14509434</v>
      </c>
      <c r="W49" s="173">
        <f t="shared" si="10"/>
        <v>72758637</v>
      </c>
      <c r="X49" s="173">
        <f>IF(F25=F48,0,X25-X48)</f>
        <v>67890583</v>
      </c>
      <c r="Y49" s="173">
        <f t="shared" si="10"/>
        <v>4868054</v>
      </c>
      <c r="Z49" s="174">
        <f>+IF(X49&lt;&gt;0,+(Y49/X49)*100,0)</f>
        <v>7.170440707513147</v>
      </c>
      <c r="AA49" s="171">
        <f>+AA25-AA48</f>
        <v>67890583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77688011</v>
      </c>
      <c r="D5" s="155">
        <v>0</v>
      </c>
      <c r="E5" s="156">
        <v>48489427</v>
      </c>
      <c r="F5" s="60">
        <v>48489427</v>
      </c>
      <c r="G5" s="60">
        <v>4013656</v>
      </c>
      <c r="H5" s="60">
        <v>3982414</v>
      </c>
      <c r="I5" s="60">
        <v>3444329</v>
      </c>
      <c r="J5" s="60">
        <v>11440399</v>
      </c>
      <c r="K5" s="60">
        <v>4024229</v>
      </c>
      <c r="L5" s="60">
        <v>544201</v>
      </c>
      <c r="M5" s="60">
        <v>4179708</v>
      </c>
      <c r="N5" s="60">
        <v>8748138</v>
      </c>
      <c r="O5" s="60">
        <v>3954115</v>
      </c>
      <c r="P5" s="60">
        <v>3879040</v>
      </c>
      <c r="Q5" s="60">
        <v>3938194</v>
      </c>
      <c r="R5" s="60">
        <v>11771349</v>
      </c>
      <c r="S5" s="60">
        <v>3229567</v>
      </c>
      <c r="T5" s="60">
        <v>3832238</v>
      </c>
      <c r="U5" s="60">
        <v>3901322</v>
      </c>
      <c r="V5" s="60">
        <v>10963127</v>
      </c>
      <c r="W5" s="60">
        <v>42923013</v>
      </c>
      <c r="X5" s="60">
        <v>48489427</v>
      </c>
      <c r="Y5" s="60">
        <v>-5566414</v>
      </c>
      <c r="Z5" s="140">
        <v>-11.48</v>
      </c>
      <c r="AA5" s="155">
        <v>48489427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103658585</v>
      </c>
      <c r="D7" s="155">
        <v>0</v>
      </c>
      <c r="E7" s="156">
        <v>133997408</v>
      </c>
      <c r="F7" s="60">
        <v>133997408</v>
      </c>
      <c r="G7" s="60">
        <v>9806496</v>
      </c>
      <c r="H7" s="60">
        <v>11048604</v>
      </c>
      <c r="I7" s="60">
        <v>14808657</v>
      </c>
      <c r="J7" s="60">
        <v>35663757</v>
      </c>
      <c r="K7" s="60">
        <v>15617343</v>
      </c>
      <c r="L7" s="60">
        <v>8959224</v>
      </c>
      <c r="M7" s="60">
        <v>12376899</v>
      </c>
      <c r="N7" s="60">
        <v>36953466</v>
      </c>
      <c r="O7" s="60">
        <v>1203431</v>
      </c>
      <c r="P7" s="60">
        <v>10849518</v>
      </c>
      <c r="Q7" s="60">
        <v>11832532</v>
      </c>
      <c r="R7" s="60">
        <v>23885481</v>
      </c>
      <c r="S7" s="60">
        <v>8151643</v>
      </c>
      <c r="T7" s="60">
        <v>10648690</v>
      </c>
      <c r="U7" s="60">
        <v>10832768</v>
      </c>
      <c r="V7" s="60">
        <v>29633101</v>
      </c>
      <c r="W7" s="60">
        <v>126135805</v>
      </c>
      <c r="X7" s="60">
        <v>133997408</v>
      </c>
      <c r="Y7" s="60">
        <v>-7861603</v>
      </c>
      <c r="Z7" s="140">
        <v>-5.87</v>
      </c>
      <c r="AA7" s="155">
        <v>133997408</v>
      </c>
    </row>
    <row r="8" spans="1:27" ht="13.5">
      <c r="A8" s="183" t="s">
        <v>104</v>
      </c>
      <c r="B8" s="182"/>
      <c r="C8" s="155">
        <v>67637565</v>
      </c>
      <c r="D8" s="155">
        <v>0</v>
      </c>
      <c r="E8" s="156">
        <v>36437149</v>
      </c>
      <c r="F8" s="60">
        <v>36437149</v>
      </c>
      <c r="G8" s="60">
        <v>10942033</v>
      </c>
      <c r="H8" s="60">
        <v>4504951</v>
      </c>
      <c r="I8" s="60">
        <v>604947</v>
      </c>
      <c r="J8" s="60">
        <v>16051931</v>
      </c>
      <c r="K8" s="60">
        <v>4432424</v>
      </c>
      <c r="L8" s="60">
        <v>1463179</v>
      </c>
      <c r="M8" s="60">
        <v>5357597</v>
      </c>
      <c r="N8" s="60">
        <v>11253200</v>
      </c>
      <c r="O8" s="60">
        <v>3182613</v>
      </c>
      <c r="P8" s="60">
        <v>38190903</v>
      </c>
      <c r="Q8" s="60">
        <v>-3796586</v>
      </c>
      <c r="R8" s="60">
        <v>37576930</v>
      </c>
      <c r="S8" s="60">
        <v>3195257</v>
      </c>
      <c r="T8" s="60">
        <v>26211772</v>
      </c>
      <c r="U8" s="60">
        <v>40184590</v>
      </c>
      <c r="V8" s="60">
        <v>69591619</v>
      </c>
      <c r="W8" s="60">
        <v>134473680</v>
      </c>
      <c r="X8" s="60">
        <v>36437149</v>
      </c>
      <c r="Y8" s="60">
        <v>98036531</v>
      </c>
      <c r="Z8" s="140">
        <v>269.06</v>
      </c>
      <c r="AA8" s="155">
        <v>36437149</v>
      </c>
    </row>
    <row r="9" spans="1:27" ht="13.5">
      <c r="A9" s="183" t="s">
        <v>105</v>
      </c>
      <c r="B9" s="182"/>
      <c r="C9" s="155">
        <v>30204555</v>
      </c>
      <c r="D9" s="155">
        <v>0</v>
      </c>
      <c r="E9" s="156">
        <v>33067835</v>
      </c>
      <c r="F9" s="60">
        <v>33067835</v>
      </c>
      <c r="G9" s="60">
        <v>2655978</v>
      </c>
      <c r="H9" s="60">
        <v>2655173</v>
      </c>
      <c r="I9" s="60">
        <v>2674466</v>
      </c>
      <c r="J9" s="60">
        <v>7985617</v>
      </c>
      <c r="K9" s="60">
        <v>2669818</v>
      </c>
      <c r="L9" s="60">
        <v>2221125</v>
      </c>
      <c r="M9" s="60">
        <v>3050501</v>
      </c>
      <c r="N9" s="60">
        <v>7941444</v>
      </c>
      <c r="O9" s="60">
        <v>2416981</v>
      </c>
      <c r="P9" s="60">
        <v>2704534</v>
      </c>
      <c r="Q9" s="60">
        <v>2696019</v>
      </c>
      <c r="R9" s="60">
        <v>7817534</v>
      </c>
      <c r="S9" s="60">
        <v>2706480</v>
      </c>
      <c r="T9" s="60">
        <v>2700587</v>
      </c>
      <c r="U9" s="60">
        <v>-3173845</v>
      </c>
      <c r="V9" s="60">
        <v>2233222</v>
      </c>
      <c r="W9" s="60">
        <v>25977817</v>
      </c>
      <c r="X9" s="60">
        <v>33067835</v>
      </c>
      <c r="Y9" s="60">
        <v>-7090018</v>
      </c>
      <c r="Z9" s="140">
        <v>-21.44</v>
      </c>
      <c r="AA9" s="155">
        <v>33067835</v>
      </c>
    </row>
    <row r="10" spans="1:27" ht="13.5">
      <c r="A10" s="183" t="s">
        <v>106</v>
      </c>
      <c r="B10" s="182"/>
      <c r="C10" s="155">
        <v>25691592</v>
      </c>
      <c r="D10" s="155">
        <v>0</v>
      </c>
      <c r="E10" s="156">
        <v>27971089</v>
      </c>
      <c r="F10" s="54">
        <v>27971089</v>
      </c>
      <c r="G10" s="54">
        <v>2409725</v>
      </c>
      <c r="H10" s="54">
        <v>2406280</v>
      </c>
      <c r="I10" s="54">
        <v>2410232</v>
      </c>
      <c r="J10" s="54">
        <v>7226237</v>
      </c>
      <c r="K10" s="54">
        <v>2415815</v>
      </c>
      <c r="L10" s="54">
        <v>2013320</v>
      </c>
      <c r="M10" s="54">
        <v>2789666</v>
      </c>
      <c r="N10" s="54">
        <v>7218801</v>
      </c>
      <c r="O10" s="54">
        <v>2349609</v>
      </c>
      <c r="P10" s="54">
        <v>2450801</v>
      </c>
      <c r="Q10" s="54">
        <v>2460298</v>
      </c>
      <c r="R10" s="54">
        <v>7260708</v>
      </c>
      <c r="S10" s="54">
        <v>2462547</v>
      </c>
      <c r="T10" s="54">
        <v>2464649</v>
      </c>
      <c r="U10" s="54">
        <v>2450970</v>
      </c>
      <c r="V10" s="54">
        <v>7378166</v>
      </c>
      <c r="W10" s="54">
        <v>29083912</v>
      </c>
      <c r="X10" s="54">
        <v>27971089</v>
      </c>
      <c r="Y10" s="54">
        <v>1112823</v>
      </c>
      <c r="Z10" s="184">
        <v>3.98</v>
      </c>
      <c r="AA10" s="130">
        <v>27971089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3067681</v>
      </c>
      <c r="F11" s="60">
        <v>3067681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3067681</v>
      </c>
      <c r="Y11" s="60">
        <v>-3067681</v>
      </c>
      <c r="Z11" s="140">
        <v>-100</v>
      </c>
      <c r="AA11" s="155">
        <v>3067681</v>
      </c>
    </row>
    <row r="12" spans="1:27" ht="13.5">
      <c r="A12" s="183" t="s">
        <v>108</v>
      </c>
      <c r="B12" s="185"/>
      <c r="C12" s="155">
        <v>2290614</v>
      </c>
      <c r="D12" s="155">
        <v>0</v>
      </c>
      <c r="E12" s="156">
        <v>2241966</v>
      </c>
      <c r="F12" s="60">
        <v>2241966</v>
      </c>
      <c r="G12" s="60">
        <v>48243</v>
      </c>
      <c r="H12" s="60">
        <v>23454</v>
      </c>
      <c r="I12" s="60">
        <v>23513</v>
      </c>
      <c r="J12" s="60">
        <v>95210</v>
      </c>
      <c r="K12" s="60">
        <v>27551</v>
      </c>
      <c r="L12" s="60">
        <v>22737</v>
      </c>
      <c r="M12" s="60">
        <v>24474</v>
      </c>
      <c r="N12" s="60">
        <v>74762</v>
      </c>
      <c r="O12" s="60">
        <v>25871</v>
      </c>
      <c r="P12" s="60">
        <v>26632</v>
      </c>
      <c r="Q12" s="60">
        <v>20601</v>
      </c>
      <c r="R12" s="60">
        <v>73104</v>
      </c>
      <c r="S12" s="60">
        <v>22516</v>
      </c>
      <c r="T12" s="60">
        <v>22894</v>
      </c>
      <c r="U12" s="60">
        <v>22786</v>
      </c>
      <c r="V12" s="60">
        <v>68196</v>
      </c>
      <c r="W12" s="60">
        <v>311272</v>
      </c>
      <c r="X12" s="60">
        <v>2241966</v>
      </c>
      <c r="Y12" s="60">
        <v>-1930694</v>
      </c>
      <c r="Z12" s="140">
        <v>-86.12</v>
      </c>
      <c r="AA12" s="155">
        <v>2241966</v>
      </c>
    </row>
    <row r="13" spans="1:27" ht="13.5">
      <c r="A13" s="181" t="s">
        <v>109</v>
      </c>
      <c r="B13" s="185"/>
      <c r="C13" s="155">
        <v>1434724</v>
      </c>
      <c r="D13" s="155">
        <v>0</v>
      </c>
      <c r="E13" s="156">
        <v>575000</v>
      </c>
      <c r="F13" s="60">
        <v>575000</v>
      </c>
      <c r="G13" s="60">
        <v>128906</v>
      </c>
      <c r="H13" s="60">
        <v>246808</v>
      </c>
      <c r="I13" s="60">
        <v>227688</v>
      </c>
      <c r="J13" s="60">
        <v>603402</v>
      </c>
      <c r="K13" s="60">
        <v>170126</v>
      </c>
      <c r="L13" s="60">
        <v>170102</v>
      </c>
      <c r="M13" s="60">
        <v>159217</v>
      </c>
      <c r="N13" s="60">
        <v>499445</v>
      </c>
      <c r="O13" s="60">
        <v>161956</v>
      </c>
      <c r="P13" s="60">
        <v>130031</v>
      </c>
      <c r="Q13" s="60">
        <v>100650</v>
      </c>
      <c r="R13" s="60">
        <v>392637</v>
      </c>
      <c r="S13" s="60">
        <v>184862</v>
      </c>
      <c r="T13" s="60">
        <v>201863</v>
      </c>
      <c r="U13" s="60">
        <v>110053</v>
      </c>
      <c r="V13" s="60">
        <v>496778</v>
      </c>
      <c r="W13" s="60">
        <v>1992262</v>
      </c>
      <c r="X13" s="60">
        <v>575000</v>
      </c>
      <c r="Y13" s="60">
        <v>1417262</v>
      </c>
      <c r="Z13" s="140">
        <v>246.48</v>
      </c>
      <c r="AA13" s="155">
        <v>575000</v>
      </c>
    </row>
    <row r="14" spans="1:27" ht="13.5">
      <c r="A14" s="181" t="s">
        <v>110</v>
      </c>
      <c r="B14" s="185"/>
      <c r="C14" s="155">
        <v>20008023</v>
      </c>
      <c r="D14" s="155">
        <v>0</v>
      </c>
      <c r="E14" s="156">
        <v>9250787</v>
      </c>
      <c r="F14" s="60">
        <v>9250787</v>
      </c>
      <c r="G14" s="60">
        <v>2014598</v>
      </c>
      <c r="H14" s="60">
        <v>2401492</v>
      </c>
      <c r="I14" s="60">
        <v>546351</v>
      </c>
      <c r="J14" s="60">
        <v>4962441</v>
      </c>
      <c r="K14" s="60">
        <v>2416418</v>
      </c>
      <c r="L14" s="60">
        <v>2332030</v>
      </c>
      <c r="M14" s="60">
        <v>2424525</v>
      </c>
      <c r="N14" s="60">
        <v>7172973</v>
      </c>
      <c r="O14" s="60">
        <v>1692343</v>
      </c>
      <c r="P14" s="60">
        <v>2608949</v>
      </c>
      <c r="Q14" s="60">
        <v>2809233</v>
      </c>
      <c r="R14" s="60">
        <v>7110525</v>
      </c>
      <c r="S14" s="60">
        <v>2858911</v>
      </c>
      <c r="T14" s="60">
        <v>3183607</v>
      </c>
      <c r="U14" s="60">
        <v>3012931</v>
      </c>
      <c r="V14" s="60">
        <v>9055449</v>
      </c>
      <c r="W14" s="60">
        <v>28301388</v>
      </c>
      <c r="X14" s="60">
        <v>9250787</v>
      </c>
      <c r="Y14" s="60">
        <v>19050601</v>
      </c>
      <c r="Z14" s="140">
        <v>205.93</v>
      </c>
      <c r="AA14" s="155">
        <v>9250787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1406</v>
      </c>
      <c r="F15" s="60">
        <v>1406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1406</v>
      </c>
      <c r="Y15" s="60">
        <v>-1406</v>
      </c>
      <c r="Z15" s="140">
        <v>-100</v>
      </c>
      <c r="AA15" s="155">
        <v>1406</v>
      </c>
    </row>
    <row r="16" spans="1:27" ht="13.5">
      <c r="A16" s="181" t="s">
        <v>112</v>
      </c>
      <c r="B16" s="185"/>
      <c r="C16" s="155">
        <v>1096770</v>
      </c>
      <c r="D16" s="155">
        <v>0</v>
      </c>
      <c r="E16" s="156">
        <v>2428088</v>
      </c>
      <c r="F16" s="60">
        <v>2428088</v>
      </c>
      <c r="G16" s="60">
        <v>47901</v>
      </c>
      <c r="H16" s="60">
        <v>120044</v>
      </c>
      <c r="I16" s="60">
        <v>60280</v>
      </c>
      <c r="J16" s="60">
        <v>228225</v>
      </c>
      <c r="K16" s="60">
        <v>68025</v>
      </c>
      <c r="L16" s="60">
        <v>42820</v>
      </c>
      <c r="M16" s="60">
        <v>43720</v>
      </c>
      <c r="N16" s="60">
        <v>154565</v>
      </c>
      <c r="O16" s="60">
        <v>72594</v>
      </c>
      <c r="P16" s="60">
        <v>67715</v>
      </c>
      <c r="Q16" s="60">
        <v>73421</v>
      </c>
      <c r="R16" s="60">
        <v>213730</v>
      </c>
      <c r="S16" s="60">
        <v>47941</v>
      </c>
      <c r="T16" s="60">
        <v>72603</v>
      </c>
      <c r="U16" s="60">
        <v>109326</v>
      </c>
      <c r="V16" s="60">
        <v>229870</v>
      </c>
      <c r="W16" s="60">
        <v>826390</v>
      </c>
      <c r="X16" s="60">
        <v>2428088</v>
      </c>
      <c r="Y16" s="60">
        <v>-1601698</v>
      </c>
      <c r="Z16" s="140">
        <v>-65.97</v>
      </c>
      <c r="AA16" s="155">
        <v>2428088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156259332</v>
      </c>
      <c r="D19" s="155">
        <v>0</v>
      </c>
      <c r="E19" s="156">
        <v>159631523</v>
      </c>
      <c r="F19" s="60">
        <v>159631523</v>
      </c>
      <c r="G19" s="60">
        <v>57658000</v>
      </c>
      <c r="H19" s="60">
        <v>1290000</v>
      </c>
      <c r="I19" s="60">
        <v>0</v>
      </c>
      <c r="J19" s="60">
        <v>58948000</v>
      </c>
      <c r="K19" s="60">
        <v>670325</v>
      </c>
      <c r="L19" s="60">
        <v>48017000</v>
      </c>
      <c r="M19" s="60">
        <v>0</v>
      </c>
      <c r="N19" s="60">
        <v>48687325</v>
      </c>
      <c r="O19" s="60">
        <v>0</v>
      </c>
      <c r="P19" s="60">
        <v>600000</v>
      </c>
      <c r="Q19" s="60">
        <v>39047000</v>
      </c>
      <c r="R19" s="60">
        <v>39647000</v>
      </c>
      <c r="S19" s="60">
        <v>0</v>
      </c>
      <c r="T19" s="60">
        <v>0</v>
      </c>
      <c r="U19" s="60">
        <v>0</v>
      </c>
      <c r="V19" s="60">
        <v>0</v>
      </c>
      <c r="W19" s="60">
        <v>147282325</v>
      </c>
      <c r="X19" s="60">
        <v>159631523</v>
      </c>
      <c r="Y19" s="60">
        <v>-12349198</v>
      </c>
      <c r="Z19" s="140">
        <v>-7.74</v>
      </c>
      <c r="AA19" s="155">
        <v>159631523</v>
      </c>
    </row>
    <row r="20" spans="1:27" ht="13.5">
      <c r="A20" s="181" t="s">
        <v>35</v>
      </c>
      <c r="B20" s="185"/>
      <c r="C20" s="155">
        <v>1727771</v>
      </c>
      <c r="D20" s="155">
        <v>0</v>
      </c>
      <c r="E20" s="156">
        <v>834000</v>
      </c>
      <c r="F20" s="54">
        <v>834000</v>
      </c>
      <c r="G20" s="54">
        <v>152742</v>
      </c>
      <c r="H20" s="54">
        <v>186155</v>
      </c>
      <c r="I20" s="54">
        <v>112512</v>
      </c>
      <c r="J20" s="54">
        <v>451409</v>
      </c>
      <c r="K20" s="54">
        <v>175858</v>
      </c>
      <c r="L20" s="54">
        <v>134655</v>
      </c>
      <c r="M20" s="54">
        <v>78640</v>
      </c>
      <c r="N20" s="54">
        <v>389153</v>
      </c>
      <c r="O20" s="54">
        <v>105217</v>
      </c>
      <c r="P20" s="54">
        <v>151517</v>
      </c>
      <c r="Q20" s="54">
        <v>164247</v>
      </c>
      <c r="R20" s="54">
        <v>420981</v>
      </c>
      <c r="S20" s="54">
        <v>145122</v>
      </c>
      <c r="T20" s="54">
        <v>162485</v>
      </c>
      <c r="U20" s="54">
        <v>127282</v>
      </c>
      <c r="V20" s="54">
        <v>434889</v>
      </c>
      <c r="W20" s="54">
        <v>1696432</v>
      </c>
      <c r="X20" s="54">
        <v>834000</v>
      </c>
      <c r="Y20" s="54">
        <v>862432</v>
      </c>
      <c r="Z20" s="184">
        <v>103.41</v>
      </c>
      <c r="AA20" s="130">
        <v>834000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487697542</v>
      </c>
      <c r="D22" s="188">
        <f>SUM(D5:D21)</f>
        <v>0</v>
      </c>
      <c r="E22" s="189">
        <f t="shared" si="0"/>
        <v>457993359</v>
      </c>
      <c r="F22" s="190">
        <f t="shared" si="0"/>
        <v>457993359</v>
      </c>
      <c r="G22" s="190">
        <f t="shared" si="0"/>
        <v>89878278</v>
      </c>
      <c r="H22" s="190">
        <f t="shared" si="0"/>
        <v>28865375</v>
      </c>
      <c r="I22" s="190">
        <f t="shared" si="0"/>
        <v>24912975</v>
      </c>
      <c r="J22" s="190">
        <f t="shared" si="0"/>
        <v>143656628</v>
      </c>
      <c r="K22" s="190">
        <f t="shared" si="0"/>
        <v>32687932</v>
      </c>
      <c r="L22" s="190">
        <f t="shared" si="0"/>
        <v>65920393</v>
      </c>
      <c r="M22" s="190">
        <f t="shared" si="0"/>
        <v>30484947</v>
      </c>
      <c r="N22" s="190">
        <f t="shared" si="0"/>
        <v>129093272</v>
      </c>
      <c r="O22" s="190">
        <f t="shared" si="0"/>
        <v>15164730</v>
      </c>
      <c r="P22" s="190">
        <f t="shared" si="0"/>
        <v>61659640</v>
      </c>
      <c r="Q22" s="190">
        <f t="shared" si="0"/>
        <v>59345609</v>
      </c>
      <c r="R22" s="190">
        <f t="shared" si="0"/>
        <v>136169979</v>
      </c>
      <c r="S22" s="190">
        <f t="shared" si="0"/>
        <v>23004846</v>
      </c>
      <c r="T22" s="190">
        <f t="shared" si="0"/>
        <v>49501388</v>
      </c>
      <c r="U22" s="190">
        <f t="shared" si="0"/>
        <v>57578183</v>
      </c>
      <c r="V22" s="190">
        <f t="shared" si="0"/>
        <v>130084417</v>
      </c>
      <c r="W22" s="190">
        <f t="shared" si="0"/>
        <v>539004296</v>
      </c>
      <c r="X22" s="190">
        <f t="shared" si="0"/>
        <v>457993359</v>
      </c>
      <c r="Y22" s="190">
        <f t="shared" si="0"/>
        <v>81010937</v>
      </c>
      <c r="Z22" s="191">
        <f>+IF(X22&lt;&gt;0,+(Y22/X22)*100,0)</f>
        <v>17.68823399030989</v>
      </c>
      <c r="AA22" s="188">
        <f>SUM(AA5:AA21)</f>
        <v>457993359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177184026</v>
      </c>
      <c r="D25" s="155">
        <v>0</v>
      </c>
      <c r="E25" s="156">
        <v>132068000</v>
      </c>
      <c r="F25" s="60">
        <v>132068000</v>
      </c>
      <c r="G25" s="60">
        <v>13501150</v>
      </c>
      <c r="H25" s="60">
        <v>13378415</v>
      </c>
      <c r="I25" s="60">
        <v>13655004</v>
      </c>
      <c r="J25" s="60">
        <v>40534569</v>
      </c>
      <c r="K25" s="60">
        <v>15431398</v>
      </c>
      <c r="L25" s="60">
        <v>13931280</v>
      </c>
      <c r="M25" s="60">
        <v>15099676</v>
      </c>
      <c r="N25" s="60">
        <v>44462354</v>
      </c>
      <c r="O25" s="60">
        <v>15970101</v>
      </c>
      <c r="P25" s="60">
        <v>14002407</v>
      </c>
      <c r="Q25" s="60">
        <v>13828463</v>
      </c>
      <c r="R25" s="60">
        <v>43800971</v>
      </c>
      <c r="S25" s="60">
        <v>14125569</v>
      </c>
      <c r="T25" s="60">
        <v>14230159</v>
      </c>
      <c r="U25" s="60">
        <v>14416859</v>
      </c>
      <c r="V25" s="60">
        <v>42772587</v>
      </c>
      <c r="W25" s="60">
        <v>171570481</v>
      </c>
      <c r="X25" s="60">
        <v>132068000</v>
      </c>
      <c r="Y25" s="60">
        <v>39502481</v>
      </c>
      <c r="Z25" s="140">
        <v>29.91</v>
      </c>
      <c r="AA25" s="155">
        <v>132068000</v>
      </c>
    </row>
    <row r="26" spans="1:27" ht="13.5">
      <c r="A26" s="183" t="s">
        <v>38</v>
      </c>
      <c r="B26" s="182"/>
      <c r="C26" s="155">
        <v>9046834</v>
      </c>
      <c r="D26" s="155">
        <v>0</v>
      </c>
      <c r="E26" s="156">
        <v>9792728</v>
      </c>
      <c r="F26" s="60">
        <v>9792728</v>
      </c>
      <c r="G26" s="60">
        <v>762334</v>
      </c>
      <c r="H26" s="60">
        <v>762334</v>
      </c>
      <c r="I26" s="60">
        <v>762334</v>
      </c>
      <c r="J26" s="60">
        <v>2287002</v>
      </c>
      <c r="K26" s="60">
        <v>762334</v>
      </c>
      <c r="L26" s="60">
        <v>762334</v>
      </c>
      <c r="M26" s="60">
        <v>762334</v>
      </c>
      <c r="N26" s="60">
        <v>2287002</v>
      </c>
      <c r="O26" s="60">
        <v>1274518</v>
      </c>
      <c r="P26" s="60">
        <v>818551</v>
      </c>
      <c r="Q26" s="60">
        <v>915314</v>
      </c>
      <c r="R26" s="60">
        <v>3008383</v>
      </c>
      <c r="S26" s="60">
        <v>922422</v>
      </c>
      <c r="T26" s="60">
        <v>823533</v>
      </c>
      <c r="U26" s="60">
        <v>846293</v>
      </c>
      <c r="V26" s="60">
        <v>2592248</v>
      </c>
      <c r="W26" s="60">
        <v>10174635</v>
      </c>
      <c r="X26" s="60">
        <v>9792728</v>
      </c>
      <c r="Y26" s="60">
        <v>381907</v>
      </c>
      <c r="Z26" s="140">
        <v>3.9</v>
      </c>
      <c r="AA26" s="155">
        <v>9792728</v>
      </c>
    </row>
    <row r="27" spans="1:27" ht="13.5">
      <c r="A27" s="183" t="s">
        <v>118</v>
      </c>
      <c r="B27" s="182"/>
      <c r="C27" s="155">
        <v>59460672</v>
      </c>
      <c r="D27" s="155">
        <v>0</v>
      </c>
      <c r="E27" s="156">
        <v>43197911</v>
      </c>
      <c r="F27" s="60">
        <v>43197911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43197911</v>
      </c>
      <c r="Y27" s="60">
        <v>-43197911</v>
      </c>
      <c r="Z27" s="140">
        <v>-100</v>
      </c>
      <c r="AA27" s="155">
        <v>43197911</v>
      </c>
    </row>
    <row r="28" spans="1:27" ht="13.5">
      <c r="A28" s="183" t="s">
        <v>39</v>
      </c>
      <c r="B28" s="182"/>
      <c r="C28" s="155">
        <v>97194922</v>
      </c>
      <c r="D28" s="155">
        <v>0</v>
      </c>
      <c r="E28" s="156">
        <v>2200000</v>
      </c>
      <c r="F28" s="60">
        <v>2200000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2200000</v>
      </c>
      <c r="Y28" s="60">
        <v>-2200000</v>
      </c>
      <c r="Z28" s="140">
        <v>-100</v>
      </c>
      <c r="AA28" s="155">
        <v>2200000</v>
      </c>
    </row>
    <row r="29" spans="1:27" ht="13.5">
      <c r="A29" s="183" t="s">
        <v>40</v>
      </c>
      <c r="B29" s="182"/>
      <c r="C29" s="155">
        <v>3273815</v>
      </c>
      <c r="D29" s="155">
        <v>0</v>
      </c>
      <c r="E29" s="156">
        <v>2900000</v>
      </c>
      <c r="F29" s="60">
        <v>2900000</v>
      </c>
      <c r="G29" s="60">
        <v>100000</v>
      </c>
      <c r="H29" s="60">
        <v>100000</v>
      </c>
      <c r="I29" s="60">
        <v>1399341</v>
      </c>
      <c r="J29" s="60">
        <v>1599341</v>
      </c>
      <c r="K29" s="60">
        <v>100000</v>
      </c>
      <c r="L29" s="60">
        <v>100000</v>
      </c>
      <c r="M29" s="60">
        <v>600000</v>
      </c>
      <c r="N29" s="60">
        <v>800000</v>
      </c>
      <c r="O29" s="60">
        <v>100000</v>
      </c>
      <c r="P29" s="60">
        <v>100000</v>
      </c>
      <c r="Q29" s="60">
        <v>600000</v>
      </c>
      <c r="R29" s="60">
        <v>800000</v>
      </c>
      <c r="S29" s="60">
        <v>100000</v>
      </c>
      <c r="T29" s="60">
        <v>100000</v>
      </c>
      <c r="U29" s="60">
        <v>600000</v>
      </c>
      <c r="V29" s="60">
        <v>800000</v>
      </c>
      <c r="W29" s="60">
        <v>3999341</v>
      </c>
      <c r="X29" s="60">
        <v>2900000</v>
      </c>
      <c r="Y29" s="60">
        <v>1099341</v>
      </c>
      <c r="Z29" s="140">
        <v>37.91</v>
      </c>
      <c r="AA29" s="155">
        <v>2900000</v>
      </c>
    </row>
    <row r="30" spans="1:27" ht="13.5">
      <c r="A30" s="183" t="s">
        <v>119</v>
      </c>
      <c r="B30" s="182"/>
      <c r="C30" s="155">
        <v>128865523</v>
      </c>
      <c r="D30" s="155">
        <v>0</v>
      </c>
      <c r="E30" s="156">
        <v>152156806</v>
      </c>
      <c r="F30" s="60">
        <v>152156806</v>
      </c>
      <c r="G30" s="60">
        <v>2232374</v>
      </c>
      <c r="H30" s="60">
        <v>20820960</v>
      </c>
      <c r="I30" s="60">
        <v>1611025</v>
      </c>
      <c r="J30" s="60">
        <v>24664359</v>
      </c>
      <c r="K30" s="60">
        <v>32686036</v>
      </c>
      <c r="L30" s="60">
        <v>9791718</v>
      </c>
      <c r="M30" s="60">
        <v>13055885</v>
      </c>
      <c r="N30" s="60">
        <v>55533639</v>
      </c>
      <c r="O30" s="60">
        <v>17537970</v>
      </c>
      <c r="P30" s="60">
        <v>1393303</v>
      </c>
      <c r="Q30" s="60">
        <v>11789731</v>
      </c>
      <c r="R30" s="60">
        <v>30721004</v>
      </c>
      <c r="S30" s="60">
        <v>31222256</v>
      </c>
      <c r="T30" s="60">
        <v>-14774010</v>
      </c>
      <c r="U30" s="60">
        <v>22323071</v>
      </c>
      <c r="V30" s="60">
        <v>38771317</v>
      </c>
      <c r="W30" s="60">
        <v>149690319</v>
      </c>
      <c r="X30" s="60">
        <v>152156806</v>
      </c>
      <c r="Y30" s="60">
        <v>-2466487</v>
      </c>
      <c r="Z30" s="140">
        <v>-1.62</v>
      </c>
      <c r="AA30" s="155">
        <v>152156806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728972</v>
      </c>
      <c r="H31" s="60">
        <v>985081</v>
      </c>
      <c r="I31" s="60">
        <v>1011550</v>
      </c>
      <c r="J31" s="60">
        <v>2725603</v>
      </c>
      <c r="K31" s="60">
        <v>1222959</v>
      </c>
      <c r="L31" s="60">
        <v>3412370</v>
      </c>
      <c r="M31" s="60">
        <v>3968215</v>
      </c>
      <c r="N31" s="60">
        <v>8603544</v>
      </c>
      <c r="O31" s="60">
        <v>1216274</v>
      </c>
      <c r="P31" s="60">
        <v>2087017</v>
      </c>
      <c r="Q31" s="60">
        <v>1455740</v>
      </c>
      <c r="R31" s="60">
        <v>4759031</v>
      </c>
      <c r="S31" s="60">
        <v>1416119</v>
      </c>
      <c r="T31" s="60">
        <v>723570</v>
      </c>
      <c r="U31" s="60">
        <v>2301764</v>
      </c>
      <c r="V31" s="60">
        <v>4441453</v>
      </c>
      <c r="W31" s="60">
        <v>20529631</v>
      </c>
      <c r="X31" s="60">
        <v>0</v>
      </c>
      <c r="Y31" s="60">
        <v>20529631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8506519</v>
      </c>
      <c r="D32" s="155">
        <v>0</v>
      </c>
      <c r="E32" s="156">
        <v>15880000</v>
      </c>
      <c r="F32" s="60">
        <v>15880000</v>
      </c>
      <c r="G32" s="60">
        <v>180403</v>
      </c>
      <c r="H32" s="60">
        <v>506355</v>
      </c>
      <c r="I32" s="60">
        <v>352687</v>
      </c>
      <c r="J32" s="60">
        <v>1039445</v>
      </c>
      <c r="K32" s="60">
        <v>316304</v>
      </c>
      <c r="L32" s="60">
        <v>91377</v>
      </c>
      <c r="M32" s="60">
        <v>635457</v>
      </c>
      <c r="N32" s="60">
        <v>1043138</v>
      </c>
      <c r="O32" s="60">
        <v>59604</v>
      </c>
      <c r="P32" s="60">
        <v>134749</v>
      </c>
      <c r="Q32" s="60">
        <v>226588</v>
      </c>
      <c r="R32" s="60">
        <v>420941</v>
      </c>
      <c r="S32" s="60">
        <v>77087</v>
      </c>
      <c r="T32" s="60">
        <v>76286</v>
      </c>
      <c r="U32" s="60">
        <v>314597</v>
      </c>
      <c r="V32" s="60">
        <v>467970</v>
      </c>
      <c r="W32" s="60">
        <v>2971494</v>
      </c>
      <c r="X32" s="60">
        <v>15880000</v>
      </c>
      <c r="Y32" s="60">
        <v>-12908506</v>
      </c>
      <c r="Z32" s="140">
        <v>-81.29</v>
      </c>
      <c r="AA32" s="155">
        <v>15880000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38526420</v>
      </c>
      <c r="F33" s="60">
        <v>38526420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38526420</v>
      </c>
      <c r="Y33" s="60">
        <v>-38526420</v>
      </c>
      <c r="Z33" s="140">
        <v>-100</v>
      </c>
      <c r="AA33" s="155">
        <v>38526420</v>
      </c>
    </row>
    <row r="34" spans="1:27" ht="13.5">
      <c r="A34" s="183" t="s">
        <v>43</v>
      </c>
      <c r="B34" s="182"/>
      <c r="C34" s="155">
        <v>123696472</v>
      </c>
      <c r="D34" s="155">
        <v>0</v>
      </c>
      <c r="E34" s="156">
        <v>61269911</v>
      </c>
      <c r="F34" s="60">
        <v>61269911</v>
      </c>
      <c r="G34" s="60">
        <v>5445222</v>
      </c>
      <c r="H34" s="60">
        <v>5364186</v>
      </c>
      <c r="I34" s="60">
        <v>4866571</v>
      </c>
      <c r="J34" s="60">
        <v>15675979</v>
      </c>
      <c r="K34" s="60">
        <v>6757989</v>
      </c>
      <c r="L34" s="60">
        <v>7088678</v>
      </c>
      <c r="M34" s="60">
        <v>5833792</v>
      </c>
      <c r="N34" s="60">
        <v>19680459</v>
      </c>
      <c r="O34" s="60">
        <v>4868197</v>
      </c>
      <c r="P34" s="60">
        <v>4780082</v>
      </c>
      <c r="Q34" s="60">
        <v>7556765</v>
      </c>
      <c r="R34" s="60">
        <v>17205044</v>
      </c>
      <c r="S34" s="60">
        <v>10510800</v>
      </c>
      <c r="T34" s="60">
        <v>4926844</v>
      </c>
      <c r="U34" s="60">
        <v>39310632</v>
      </c>
      <c r="V34" s="60">
        <v>54748276</v>
      </c>
      <c r="W34" s="60">
        <v>107309758</v>
      </c>
      <c r="X34" s="60">
        <v>61269911</v>
      </c>
      <c r="Y34" s="60">
        <v>46039847</v>
      </c>
      <c r="Z34" s="140">
        <v>75.14</v>
      </c>
      <c r="AA34" s="155">
        <v>61269911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607228783</v>
      </c>
      <c r="D36" s="188">
        <f>SUM(D25:D35)</f>
        <v>0</v>
      </c>
      <c r="E36" s="189">
        <f t="shared" si="1"/>
        <v>457991776</v>
      </c>
      <c r="F36" s="190">
        <f t="shared" si="1"/>
        <v>457991776</v>
      </c>
      <c r="G36" s="190">
        <f t="shared" si="1"/>
        <v>22950455</v>
      </c>
      <c r="H36" s="190">
        <f t="shared" si="1"/>
        <v>41917331</v>
      </c>
      <c r="I36" s="190">
        <f t="shared" si="1"/>
        <v>23658512</v>
      </c>
      <c r="J36" s="190">
        <f t="shared" si="1"/>
        <v>88526298</v>
      </c>
      <c r="K36" s="190">
        <f t="shared" si="1"/>
        <v>57277020</v>
      </c>
      <c r="L36" s="190">
        <f t="shared" si="1"/>
        <v>35177757</v>
      </c>
      <c r="M36" s="190">
        <f t="shared" si="1"/>
        <v>39955359</v>
      </c>
      <c r="N36" s="190">
        <f t="shared" si="1"/>
        <v>132410136</v>
      </c>
      <c r="O36" s="190">
        <f t="shared" si="1"/>
        <v>41026664</v>
      </c>
      <c r="P36" s="190">
        <f t="shared" si="1"/>
        <v>23316109</v>
      </c>
      <c r="Q36" s="190">
        <f t="shared" si="1"/>
        <v>36372601</v>
      </c>
      <c r="R36" s="190">
        <f t="shared" si="1"/>
        <v>100715374</v>
      </c>
      <c r="S36" s="190">
        <f t="shared" si="1"/>
        <v>58374253</v>
      </c>
      <c r="T36" s="190">
        <f t="shared" si="1"/>
        <v>6106382</v>
      </c>
      <c r="U36" s="190">
        <f t="shared" si="1"/>
        <v>80113216</v>
      </c>
      <c r="V36" s="190">
        <f t="shared" si="1"/>
        <v>144593851</v>
      </c>
      <c r="W36" s="190">
        <f t="shared" si="1"/>
        <v>466245659</v>
      </c>
      <c r="X36" s="190">
        <f t="shared" si="1"/>
        <v>457991776</v>
      </c>
      <c r="Y36" s="190">
        <f t="shared" si="1"/>
        <v>8253883</v>
      </c>
      <c r="Z36" s="191">
        <f>+IF(X36&lt;&gt;0,+(Y36/X36)*100,0)</f>
        <v>1.8021902209877236</v>
      </c>
      <c r="AA36" s="188">
        <f>SUM(AA25:AA35)</f>
        <v>457991776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-119531241</v>
      </c>
      <c r="D38" s="199">
        <f>+D22-D36</f>
        <v>0</v>
      </c>
      <c r="E38" s="200">
        <f t="shared" si="2"/>
        <v>1583</v>
      </c>
      <c r="F38" s="106">
        <f t="shared" si="2"/>
        <v>1583</v>
      </c>
      <c r="G38" s="106">
        <f t="shared" si="2"/>
        <v>66927823</v>
      </c>
      <c r="H38" s="106">
        <f t="shared" si="2"/>
        <v>-13051956</v>
      </c>
      <c r="I38" s="106">
        <f t="shared" si="2"/>
        <v>1254463</v>
      </c>
      <c r="J38" s="106">
        <f t="shared" si="2"/>
        <v>55130330</v>
      </c>
      <c r="K38" s="106">
        <f t="shared" si="2"/>
        <v>-24589088</v>
      </c>
      <c r="L38" s="106">
        <f t="shared" si="2"/>
        <v>30742636</v>
      </c>
      <c r="M38" s="106">
        <f t="shared" si="2"/>
        <v>-9470412</v>
      </c>
      <c r="N38" s="106">
        <f t="shared" si="2"/>
        <v>-3316864</v>
      </c>
      <c r="O38" s="106">
        <f t="shared" si="2"/>
        <v>-25861934</v>
      </c>
      <c r="P38" s="106">
        <f t="shared" si="2"/>
        <v>38343531</v>
      </c>
      <c r="Q38" s="106">
        <f t="shared" si="2"/>
        <v>22973008</v>
      </c>
      <c r="R38" s="106">
        <f t="shared" si="2"/>
        <v>35454605</v>
      </c>
      <c r="S38" s="106">
        <f t="shared" si="2"/>
        <v>-35369407</v>
      </c>
      <c r="T38" s="106">
        <f t="shared" si="2"/>
        <v>43395006</v>
      </c>
      <c r="U38" s="106">
        <f t="shared" si="2"/>
        <v>-22535033</v>
      </c>
      <c r="V38" s="106">
        <f t="shared" si="2"/>
        <v>-14509434</v>
      </c>
      <c r="W38" s="106">
        <f t="shared" si="2"/>
        <v>72758637</v>
      </c>
      <c r="X38" s="106">
        <f>IF(F22=F36,0,X22-X36)</f>
        <v>1583</v>
      </c>
      <c r="Y38" s="106">
        <f t="shared" si="2"/>
        <v>72757054</v>
      </c>
      <c r="Z38" s="201">
        <f>+IF(X38&lt;&gt;0,+(Y38/X38)*100,0)</f>
        <v>4596149.968414403</v>
      </c>
      <c r="AA38" s="199">
        <f>+AA22-AA36</f>
        <v>1583</v>
      </c>
    </row>
    <row r="39" spans="1:27" ht="13.5">
      <c r="A39" s="181" t="s">
        <v>46</v>
      </c>
      <c r="B39" s="185"/>
      <c r="C39" s="155">
        <v>45939340</v>
      </c>
      <c r="D39" s="155">
        <v>0</v>
      </c>
      <c r="E39" s="156">
        <v>67889000</v>
      </c>
      <c r="F39" s="60">
        <v>67889000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67889000</v>
      </c>
      <c r="Y39" s="60">
        <v>-67889000</v>
      </c>
      <c r="Z39" s="140">
        <v>-100</v>
      </c>
      <c r="AA39" s="155">
        <v>67889000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-73591901</v>
      </c>
      <c r="D42" s="206">
        <f>SUM(D38:D41)</f>
        <v>0</v>
      </c>
      <c r="E42" s="207">
        <f t="shared" si="3"/>
        <v>67890583</v>
      </c>
      <c r="F42" s="88">
        <f t="shared" si="3"/>
        <v>67890583</v>
      </c>
      <c r="G42" s="88">
        <f t="shared" si="3"/>
        <v>66927823</v>
      </c>
      <c r="H42" s="88">
        <f t="shared" si="3"/>
        <v>-13051956</v>
      </c>
      <c r="I42" s="88">
        <f t="shared" si="3"/>
        <v>1254463</v>
      </c>
      <c r="J42" s="88">
        <f t="shared" si="3"/>
        <v>55130330</v>
      </c>
      <c r="K42" s="88">
        <f t="shared" si="3"/>
        <v>-24589088</v>
      </c>
      <c r="L42" s="88">
        <f t="shared" si="3"/>
        <v>30742636</v>
      </c>
      <c r="M42" s="88">
        <f t="shared" si="3"/>
        <v>-9470412</v>
      </c>
      <c r="N42" s="88">
        <f t="shared" si="3"/>
        <v>-3316864</v>
      </c>
      <c r="O42" s="88">
        <f t="shared" si="3"/>
        <v>-25861934</v>
      </c>
      <c r="P42" s="88">
        <f t="shared" si="3"/>
        <v>38343531</v>
      </c>
      <c r="Q42" s="88">
        <f t="shared" si="3"/>
        <v>22973008</v>
      </c>
      <c r="R42" s="88">
        <f t="shared" si="3"/>
        <v>35454605</v>
      </c>
      <c r="S42" s="88">
        <f t="shared" si="3"/>
        <v>-35369407</v>
      </c>
      <c r="T42" s="88">
        <f t="shared" si="3"/>
        <v>43395006</v>
      </c>
      <c r="U42" s="88">
        <f t="shared" si="3"/>
        <v>-22535033</v>
      </c>
      <c r="V42" s="88">
        <f t="shared" si="3"/>
        <v>-14509434</v>
      </c>
      <c r="W42" s="88">
        <f t="shared" si="3"/>
        <v>72758637</v>
      </c>
      <c r="X42" s="88">
        <f t="shared" si="3"/>
        <v>67890583</v>
      </c>
      <c r="Y42" s="88">
        <f t="shared" si="3"/>
        <v>4868054</v>
      </c>
      <c r="Z42" s="208">
        <f>+IF(X42&lt;&gt;0,+(Y42/X42)*100,0)</f>
        <v>7.170440707513147</v>
      </c>
      <c r="AA42" s="206">
        <f>SUM(AA38:AA41)</f>
        <v>67890583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-73591901</v>
      </c>
      <c r="D44" s="210">
        <f>+D42-D43</f>
        <v>0</v>
      </c>
      <c r="E44" s="211">
        <f t="shared" si="4"/>
        <v>67890583</v>
      </c>
      <c r="F44" s="77">
        <f t="shared" si="4"/>
        <v>67890583</v>
      </c>
      <c r="G44" s="77">
        <f t="shared" si="4"/>
        <v>66927823</v>
      </c>
      <c r="H44" s="77">
        <f t="shared" si="4"/>
        <v>-13051956</v>
      </c>
      <c r="I44" s="77">
        <f t="shared" si="4"/>
        <v>1254463</v>
      </c>
      <c r="J44" s="77">
        <f t="shared" si="4"/>
        <v>55130330</v>
      </c>
      <c r="K44" s="77">
        <f t="shared" si="4"/>
        <v>-24589088</v>
      </c>
      <c r="L44" s="77">
        <f t="shared" si="4"/>
        <v>30742636</v>
      </c>
      <c r="M44" s="77">
        <f t="shared" si="4"/>
        <v>-9470412</v>
      </c>
      <c r="N44" s="77">
        <f t="shared" si="4"/>
        <v>-3316864</v>
      </c>
      <c r="O44" s="77">
        <f t="shared" si="4"/>
        <v>-25861934</v>
      </c>
      <c r="P44" s="77">
        <f t="shared" si="4"/>
        <v>38343531</v>
      </c>
      <c r="Q44" s="77">
        <f t="shared" si="4"/>
        <v>22973008</v>
      </c>
      <c r="R44" s="77">
        <f t="shared" si="4"/>
        <v>35454605</v>
      </c>
      <c r="S44" s="77">
        <f t="shared" si="4"/>
        <v>-35369407</v>
      </c>
      <c r="T44" s="77">
        <f t="shared" si="4"/>
        <v>43395006</v>
      </c>
      <c r="U44" s="77">
        <f t="shared" si="4"/>
        <v>-22535033</v>
      </c>
      <c r="V44" s="77">
        <f t="shared" si="4"/>
        <v>-14509434</v>
      </c>
      <c r="W44" s="77">
        <f t="shared" si="4"/>
        <v>72758637</v>
      </c>
      <c r="X44" s="77">
        <f t="shared" si="4"/>
        <v>67890583</v>
      </c>
      <c r="Y44" s="77">
        <f t="shared" si="4"/>
        <v>4868054</v>
      </c>
      <c r="Z44" s="212">
        <f>+IF(X44&lt;&gt;0,+(Y44/X44)*100,0)</f>
        <v>7.170440707513147</v>
      </c>
      <c r="AA44" s="210">
        <f>+AA42-AA43</f>
        <v>67890583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-73591901</v>
      </c>
      <c r="D46" s="206">
        <f>SUM(D44:D45)</f>
        <v>0</v>
      </c>
      <c r="E46" s="207">
        <f t="shared" si="5"/>
        <v>67890583</v>
      </c>
      <c r="F46" s="88">
        <f t="shared" si="5"/>
        <v>67890583</v>
      </c>
      <c r="G46" s="88">
        <f t="shared" si="5"/>
        <v>66927823</v>
      </c>
      <c r="H46" s="88">
        <f t="shared" si="5"/>
        <v>-13051956</v>
      </c>
      <c r="I46" s="88">
        <f t="shared" si="5"/>
        <v>1254463</v>
      </c>
      <c r="J46" s="88">
        <f t="shared" si="5"/>
        <v>55130330</v>
      </c>
      <c r="K46" s="88">
        <f t="shared" si="5"/>
        <v>-24589088</v>
      </c>
      <c r="L46" s="88">
        <f t="shared" si="5"/>
        <v>30742636</v>
      </c>
      <c r="M46" s="88">
        <f t="shared" si="5"/>
        <v>-9470412</v>
      </c>
      <c r="N46" s="88">
        <f t="shared" si="5"/>
        <v>-3316864</v>
      </c>
      <c r="O46" s="88">
        <f t="shared" si="5"/>
        <v>-25861934</v>
      </c>
      <c r="P46" s="88">
        <f t="shared" si="5"/>
        <v>38343531</v>
      </c>
      <c r="Q46" s="88">
        <f t="shared" si="5"/>
        <v>22973008</v>
      </c>
      <c r="R46" s="88">
        <f t="shared" si="5"/>
        <v>35454605</v>
      </c>
      <c r="S46" s="88">
        <f t="shared" si="5"/>
        <v>-35369407</v>
      </c>
      <c r="T46" s="88">
        <f t="shared" si="5"/>
        <v>43395006</v>
      </c>
      <c r="U46" s="88">
        <f t="shared" si="5"/>
        <v>-22535033</v>
      </c>
      <c r="V46" s="88">
        <f t="shared" si="5"/>
        <v>-14509434</v>
      </c>
      <c r="W46" s="88">
        <f t="shared" si="5"/>
        <v>72758637</v>
      </c>
      <c r="X46" s="88">
        <f t="shared" si="5"/>
        <v>67890583</v>
      </c>
      <c r="Y46" s="88">
        <f t="shared" si="5"/>
        <v>4868054</v>
      </c>
      <c r="Z46" s="208">
        <f>+IF(X46&lt;&gt;0,+(Y46/X46)*100,0)</f>
        <v>7.170440707513147</v>
      </c>
      <c r="AA46" s="206">
        <f>SUM(AA44:AA45)</f>
        <v>67890583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-73591901</v>
      </c>
      <c r="D48" s="217">
        <f>SUM(D46:D47)</f>
        <v>0</v>
      </c>
      <c r="E48" s="218">
        <f t="shared" si="6"/>
        <v>67890583</v>
      </c>
      <c r="F48" s="219">
        <f t="shared" si="6"/>
        <v>67890583</v>
      </c>
      <c r="G48" s="219">
        <f t="shared" si="6"/>
        <v>66927823</v>
      </c>
      <c r="H48" s="220">
        <f t="shared" si="6"/>
        <v>-13051956</v>
      </c>
      <c r="I48" s="220">
        <f t="shared" si="6"/>
        <v>1254463</v>
      </c>
      <c r="J48" s="220">
        <f t="shared" si="6"/>
        <v>55130330</v>
      </c>
      <c r="K48" s="220">
        <f t="shared" si="6"/>
        <v>-24589088</v>
      </c>
      <c r="L48" s="220">
        <f t="shared" si="6"/>
        <v>30742636</v>
      </c>
      <c r="M48" s="219">
        <f t="shared" si="6"/>
        <v>-9470412</v>
      </c>
      <c r="N48" s="219">
        <f t="shared" si="6"/>
        <v>-3316864</v>
      </c>
      <c r="O48" s="220">
        <f t="shared" si="6"/>
        <v>-25861934</v>
      </c>
      <c r="P48" s="220">
        <f t="shared" si="6"/>
        <v>38343531</v>
      </c>
      <c r="Q48" s="220">
        <f t="shared" si="6"/>
        <v>22973008</v>
      </c>
      <c r="R48" s="220">
        <f t="shared" si="6"/>
        <v>35454605</v>
      </c>
      <c r="S48" s="220">
        <f t="shared" si="6"/>
        <v>-35369407</v>
      </c>
      <c r="T48" s="219">
        <f t="shared" si="6"/>
        <v>43395006</v>
      </c>
      <c r="U48" s="219">
        <f t="shared" si="6"/>
        <v>-22535033</v>
      </c>
      <c r="V48" s="220">
        <f t="shared" si="6"/>
        <v>-14509434</v>
      </c>
      <c r="W48" s="220">
        <f t="shared" si="6"/>
        <v>72758637</v>
      </c>
      <c r="X48" s="220">
        <f t="shared" si="6"/>
        <v>67890583</v>
      </c>
      <c r="Y48" s="220">
        <f t="shared" si="6"/>
        <v>4868054</v>
      </c>
      <c r="Z48" s="221">
        <f>+IF(X48&lt;&gt;0,+(Y48/X48)*100,0)</f>
        <v>7.170440707513147</v>
      </c>
      <c r="AA48" s="222">
        <f>SUM(AA46:AA47)</f>
        <v>67890583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1341734</v>
      </c>
      <c r="D5" s="153">
        <f>SUM(D6:D8)</f>
        <v>0</v>
      </c>
      <c r="E5" s="154">
        <f t="shared" si="0"/>
        <v>0</v>
      </c>
      <c r="F5" s="100">
        <f t="shared" si="0"/>
        <v>2394450</v>
      </c>
      <c r="G5" s="100">
        <f t="shared" si="0"/>
        <v>17265</v>
      </c>
      <c r="H5" s="100">
        <f t="shared" si="0"/>
        <v>6047</v>
      </c>
      <c r="I5" s="100">
        <f t="shared" si="0"/>
        <v>11906</v>
      </c>
      <c r="J5" s="100">
        <f t="shared" si="0"/>
        <v>35218</v>
      </c>
      <c r="K5" s="100">
        <f t="shared" si="0"/>
        <v>27986</v>
      </c>
      <c r="L5" s="100">
        <f t="shared" si="0"/>
        <v>31670</v>
      </c>
      <c r="M5" s="100">
        <f t="shared" si="0"/>
        <v>8021</v>
      </c>
      <c r="N5" s="100">
        <f t="shared" si="0"/>
        <v>67677</v>
      </c>
      <c r="O5" s="100">
        <f t="shared" si="0"/>
        <v>24292</v>
      </c>
      <c r="P5" s="100">
        <f t="shared" si="0"/>
        <v>34625</v>
      </c>
      <c r="Q5" s="100">
        <f t="shared" si="0"/>
        <v>79554</v>
      </c>
      <c r="R5" s="100">
        <f t="shared" si="0"/>
        <v>138471</v>
      </c>
      <c r="S5" s="100">
        <f t="shared" si="0"/>
        <v>106934</v>
      </c>
      <c r="T5" s="100">
        <f t="shared" si="0"/>
        <v>26974</v>
      </c>
      <c r="U5" s="100">
        <f t="shared" si="0"/>
        <v>74917</v>
      </c>
      <c r="V5" s="100">
        <f t="shared" si="0"/>
        <v>208825</v>
      </c>
      <c r="W5" s="100">
        <f t="shared" si="0"/>
        <v>450191</v>
      </c>
      <c r="X5" s="100">
        <f t="shared" si="0"/>
        <v>2394450</v>
      </c>
      <c r="Y5" s="100">
        <f t="shared" si="0"/>
        <v>-1944259</v>
      </c>
      <c r="Z5" s="137">
        <f>+IF(X5&lt;&gt;0,+(Y5/X5)*100,0)</f>
        <v>-81.1985633444006</v>
      </c>
      <c r="AA5" s="153">
        <f>SUM(AA6:AA8)</f>
        <v>2394450</v>
      </c>
    </row>
    <row r="6" spans="1:27" ht="13.5">
      <c r="A6" s="138" t="s">
        <v>75</v>
      </c>
      <c r="B6" s="136"/>
      <c r="C6" s="155">
        <v>1341734</v>
      </c>
      <c r="D6" s="155"/>
      <c r="E6" s="156"/>
      <c r="F6" s="60">
        <v>2394450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2394450</v>
      </c>
      <c r="Y6" s="60">
        <v>-2394450</v>
      </c>
      <c r="Z6" s="140">
        <v>-100</v>
      </c>
      <c r="AA6" s="62">
        <v>2394450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>
        <v>17265</v>
      </c>
      <c r="H8" s="60">
        <v>6047</v>
      </c>
      <c r="I8" s="60">
        <v>11906</v>
      </c>
      <c r="J8" s="60">
        <v>35218</v>
      </c>
      <c r="K8" s="60">
        <v>27986</v>
      </c>
      <c r="L8" s="60">
        <v>31670</v>
      </c>
      <c r="M8" s="60">
        <v>8021</v>
      </c>
      <c r="N8" s="60">
        <v>67677</v>
      </c>
      <c r="O8" s="60">
        <v>24292</v>
      </c>
      <c r="P8" s="60">
        <v>34625</v>
      </c>
      <c r="Q8" s="60">
        <v>79554</v>
      </c>
      <c r="R8" s="60">
        <v>138471</v>
      </c>
      <c r="S8" s="60">
        <v>106934</v>
      </c>
      <c r="T8" s="60">
        <v>26974</v>
      </c>
      <c r="U8" s="60">
        <v>74917</v>
      </c>
      <c r="V8" s="60">
        <v>208825</v>
      </c>
      <c r="W8" s="60">
        <v>450191</v>
      </c>
      <c r="X8" s="60"/>
      <c r="Y8" s="60">
        <v>450191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8603659</v>
      </c>
      <c r="F9" s="100">
        <f t="shared" si="1"/>
        <v>8603659</v>
      </c>
      <c r="G9" s="100">
        <f t="shared" si="1"/>
        <v>65857</v>
      </c>
      <c r="H9" s="100">
        <f t="shared" si="1"/>
        <v>597930</v>
      </c>
      <c r="I9" s="100">
        <f t="shared" si="1"/>
        <v>50793</v>
      </c>
      <c r="J9" s="100">
        <f t="shared" si="1"/>
        <v>714580</v>
      </c>
      <c r="K9" s="100">
        <f t="shared" si="1"/>
        <v>621383</v>
      </c>
      <c r="L9" s="100">
        <f t="shared" si="1"/>
        <v>882671</v>
      </c>
      <c r="M9" s="100">
        <f t="shared" si="1"/>
        <v>1252072</v>
      </c>
      <c r="N9" s="100">
        <f t="shared" si="1"/>
        <v>2756126</v>
      </c>
      <c r="O9" s="100">
        <f t="shared" si="1"/>
        <v>346432</v>
      </c>
      <c r="P9" s="100">
        <f t="shared" si="1"/>
        <v>627954</v>
      </c>
      <c r="Q9" s="100">
        <f t="shared" si="1"/>
        <v>329202</v>
      </c>
      <c r="R9" s="100">
        <f t="shared" si="1"/>
        <v>1303588</v>
      </c>
      <c r="S9" s="100">
        <f t="shared" si="1"/>
        <v>716785</v>
      </c>
      <c r="T9" s="100">
        <f t="shared" si="1"/>
        <v>904224</v>
      </c>
      <c r="U9" s="100">
        <f t="shared" si="1"/>
        <v>1819097</v>
      </c>
      <c r="V9" s="100">
        <f t="shared" si="1"/>
        <v>3440106</v>
      </c>
      <c r="W9" s="100">
        <f t="shared" si="1"/>
        <v>8214400</v>
      </c>
      <c r="X9" s="100">
        <f t="shared" si="1"/>
        <v>8603659</v>
      </c>
      <c r="Y9" s="100">
        <f t="shared" si="1"/>
        <v>-389259</v>
      </c>
      <c r="Z9" s="137">
        <f>+IF(X9&lt;&gt;0,+(Y9/X9)*100,0)</f>
        <v>-4.524342491956039</v>
      </c>
      <c r="AA9" s="102">
        <f>SUM(AA10:AA14)</f>
        <v>8603659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8603659</v>
      </c>
      <c r="F11" s="60">
        <v>8603659</v>
      </c>
      <c r="G11" s="60">
        <v>65857</v>
      </c>
      <c r="H11" s="60">
        <v>597930</v>
      </c>
      <c r="I11" s="60">
        <v>50793</v>
      </c>
      <c r="J11" s="60">
        <v>714580</v>
      </c>
      <c r="K11" s="60">
        <v>621383</v>
      </c>
      <c r="L11" s="60">
        <v>882671</v>
      </c>
      <c r="M11" s="60">
        <v>1252072</v>
      </c>
      <c r="N11" s="60">
        <v>2756126</v>
      </c>
      <c r="O11" s="60">
        <v>346432</v>
      </c>
      <c r="P11" s="60">
        <v>627954</v>
      </c>
      <c r="Q11" s="60">
        <v>329202</v>
      </c>
      <c r="R11" s="60">
        <v>1303588</v>
      </c>
      <c r="S11" s="60">
        <v>716785</v>
      </c>
      <c r="T11" s="60">
        <v>904224</v>
      </c>
      <c r="U11" s="60">
        <v>1819097</v>
      </c>
      <c r="V11" s="60">
        <v>3440106</v>
      </c>
      <c r="W11" s="60">
        <v>8214400</v>
      </c>
      <c r="X11" s="60">
        <v>8603659</v>
      </c>
      <c r="Y11" s="60">
        <v>-389259</v>
      </c>
      <c r="Z11" s="140">
        <v>-4.52</v>
      </c>
      <c r="AA11" s="62">
        <v>8603659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9601784</v>
      </c>
      <c r="F15" s="100">
        <f t="shared" si="2"/>
        <v>9601784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2376522</v>
      </c>
      <c r="L15" s="100">
        <f t="shared" si="2"/>
        <v>0</v>
      </c>
      <c r="M15" s="100">
        <f t="shared" si="2"/>
        <v>1032848</v>
      </c>
      <c r="N15" s="100">
        <f t="shared" si="2"/>
        <v>3409370</v>
      </c>
      <c r="O15" s="100">
        <f t="shared" si="2"/>
        <v>0</v>
      </c>
      <c r="P15" s="100">
        <f t="shared" si="2"/>
        <v>444194</v>
      </c>
      <c r="Q15" s="100">
        <f t="shared" si="2"/>
        <v>652660</v>
      </c>
      <c r="R15" s="100">
        <f t="shared" si="2"/>
        <v>1096854</v>
      </c>
      <c r="S15" s="100">
        <f t="shared" si="2"/>
        <v>2272049</v>
      </c>
      <c r="T15" s="100">
        <f t="shared" si="2"/>
        <v>1775672</v>
      </c>
      <c r="U15" s="100">
        <f t="shared" si="2"/>
        <v>1501372</v>
      </c>
      <c r="V15" s="100">
        <f t="shared" si="2"/>
        <v>5549093</v>
      </c>
      <c r="W15" s="100">
        <f t="shared" si="2"/>
        <v>10055317</v>
      </c>
      <c r="X15" s="100">
        <f t="shared" si="2"/>
        <v>9601784</v>
      </c>
      <c r="Y15" s="100">
        <f t="shared" si="2"/>
        <v>453533</v>
      </c>
      <c r="Z15" s="137">
        <f>+IF(X15&lt;&gt;0,+(Y15/X15)*100,0)</f>
        <v>4.723424313648381</v>
      </c>
      <c r="AA15" s="102">
        <f>SUM(AA16:AA18)</f>
        <v>9601784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9601784</v>
      </c>
      <c r="F17" s="60">
        <v>9601784</v>
      </c>
      <c r="G17" s="60"/>
      <c r="H17" s="60"/>
      <c r="I17" s="60"/>
      <c r="J17" s="60"/>
      <c r="K17" s="60">
        <v>2376522</v>
      </c>
      <c r="L17" s="60"/>
      <c r="M17" s="60">
        <v>1032848</v>
      </c>
      <c r="N17" s="60">
        <v>3409370</v>
      </c>
      <c r="O17" s="60"/>
      <c r="P17" s="60">
        <v>444194</v>
      </c>
      <c r="Q17" s="60">
        <v>652660</v>
      </c>
      <c r="R17" s="60">
        <v>1096854</v>
      </c>
      <c r="S17" s="60">
        <v>2272049</v>
      </c>
      <c r="T17" s="60">
        <v>1775672</v>
      </c>
      <c r="U17" s="60">
        <v>1501372</v>
      </c>
      <c r="V17" s="60">
        <v>5549093</v>
      </c>
      <c r="W17" s="60">
        <v>10055317</v>
      </c>
      <c r="X17" s="60">
        <v>9601784</v>
      </c>
      <c r="Y17" s="60">
        <v>453533</v>
      </c>
      <c r="Z17" s="140">
        <v>4.72</v>
      </c>
      <c r="AA17" s="62">
        <v>9601784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53289107</v>
      </c>
      <c r="F19" s="100">
        <f t="shared" si="3"/>
        <v>74689107</v>
      </c>
      <c r="G19" s="100">
        <f t="shared" si="3"/>
        <v>4360211</v>
      </c>
      <c r="H19" s="100">
        <f t="shared" si="3"/>
        <v>2253907</v>
      </c>
      <c r="I19" s="100">
        <f t="shared" si="3"/>
        <v>4366283</v>
      </c>
      <c r="J19" s="100">
        <f t="shared" si="3"/>
        <v>10980401</v>
      </c>
      <c r="K19" s="100">
        <f t="shared" si="3"/>
        <v>1305150</v>
      </c>
      <c r="L19" s="100">
        <f t="shared" si="3"/>
        <v>5882200</v>
      </c>
      <c r="M19" s="100">
        <f t="shared" si="3"/>
        <v>4643038</v>
      </c>
      <c r="N19" s="100">
        <f t="shared" si="3"/>
        <v>11830388</v>
      </c>
      <c r="O19" s="100">
        <f t="shared" si="3"/>
        <v>0</v>
      </c>
      <c r="P19" s="100">
        <f t="shared" si="3"/>
        <v>3459250</v>
      </c>
      <c r="Q19" s="100">
        <f t="shared" si="3"/>
        <v>6506127</v>
      </c>
      <c r="R19" s="100">
        <f t="shared" si="3"/>
        <v>9965377</v>
      </c>
      <c r="S19" s="100">
        <f t="shared" si="3"/>
        <v>11926093</v>
      </c>
      <c r="T19" s="100">
        <f t="shared" si="3"/>
        <v>9839536</v>
      </c>
      <c r="U19" s="100">
        <f t="shared" si="3"/>
        <v>7485435</v>
      </c>
      <c r="V19" s="100">
        <f t="shared" si="3"/>
        <v>29251064</v>
      </c>
      <c r="W19" s="100">
        <f t="shared" si="3"/>
        <v>62027230</v>
      </c>
      <c r="X19" s="100">
        <f t="shared" si="3"/>
        <v>74689107</v>
      </c>
      <c r="Y19" s="100">
        <f t="shared" si="3"/>
        <v>-12661877</v>
      </c>
      <c r="Z19" s="137">
        <f>+IF(X19&lt;&gt;0,+(Y19/X19)*100,0)</f>
        <v>-16.952775991818996</v>
      </c>
      <c r="AA19" s="102">
        <f>SUM(AA20:AA23)</f>
        <v>74689107</v>
      </c>
    </row>
    <row r="20" spans="1:27" ht="13.5">
      <c r="A20" s="138" t="s">
        <v>89</v>
      </c>
      <c r="B20" s="136"/>
      <c r="C20" s="155"/>
      <c r="D20" s="155"/>
      <c r="E20" s="156">
        <v>20000000</v>
      </c>
      <c r="F20" s="60">
        <v>20000000</v>
      </c>
      <c r="G20" s="60">
        <v>2034963</v>
      </c>
      <c r="H20" s="60">
        <v>430262</v>
      </c>
      <c r="I20" s="60"/>
      <c r="J20" s="60">
        <v>2465225</v>
      </c>
      <c r="K20" s="60">
        <v>502038</v>
      </c>
      <c r="L20" s="60">
        <v>2362373</v>
      </c>
      <c r="M20" s="60">
        <v>2850136</v>
      </c>
      <c r="N20" s="60">
        <v>5714547</v>
      </c>
      <c r="O20" s="60"/>
      <c r="P20" s="60"/>
      <c r="Q20" s="60">
        <v>4664022</v>
      </c>
      <c r="R20" s="60">
        <v>4664022</v>
      </c>
      <c r="S20" s="60">
        <v>5192562</v>
      </c>
      <c r="T20" s="60">
        <v>1830739</v>
      </c>
      <c r="U20" s="60"/>
      <c r="V20" s="60">
        <v>7023301</v>
      </c>
      <c r="W20" s="60">
        <v>19867095</v>
      </c>
      <c r="X20" s="60">
        <v>20000000</v>
      </c>
      <c r="Y20" s="60">
        <v>-132905</v>
      </c>
      <c r="Z20" s="140">
        <v>-0.66</v>
      </c>
      <c r="AA20" s="62">
        <v>20000000</v>
      </c>
    </row>
    <row r="21" spans="1:27" ht="13.5">
      <c r="A21" s="138" t="s">
        <v>90</v>
      </c>
      <c r="B21" s="136"/>
      <c r="C21" s="155"/>
      <c r="D21" s="155"/>
      <c r="E21" s="156">
        <v>19692626</v>
      </c>
      <c r="F21" s="60">
        <v>19692626</v>
      </c>
      <c r="G21" s="60"/>
      <c r="H21" s="60"/>
      <c r="I21" s="60">
        <v>3806870</v>
      </c>
      <c r="J21" s="60">
        <v>3806870</v>
      </c>
      <c r="K21" s="60">
        <v>651308</v>
      </c>
      <c r="L21" s="60">
        <v>3181329</v>
      </c>
      <c r="M21" s="60">
        <v>357836</v>
      </c>
      <c r="N21" s="60">
        <v>4190473</v>
      </c>
      <c r="O21" s="60"/>
      <c r="P21" s="60">
        <v>2385930</v>
      </c>
      <c r="Q21" s="60">
        <v>1842105</v>
      </c>
      <c r="R21" s="60">
        <v>4228035</v>
      </c>
      <c r="S21" s="60"/>
      <c r="T21" s="60"/>
      <c r="U21" s="60">
        <v>3549453</v>
      </c>
      <c r="V21" s="60">
        <v>3549453</v>
      </c>
      <c r="W21" s="60">
        <v>15774831</v>
      </c>
      <c r="X21" s="60">
        <v>19692626</v>
      </c>
      <c r="Y21" s="60">
        <v>-3917795</v>
      </c>
      <c r="Z21" s="140">
        <v>-19.89</v>
      </c>
      <c r="AA21" s="62">
        <v>19692626</v>
      </c>
    </row>
    <row r="22" spans="1:27" ht="13.5">
      <c r="A22" s="138" t="s">
        <v>91</v>
      </c>
      <c r="B22" s="136"/>
      <c r="C22" s="157"/>
      <c r="D22" s="157"/>
      <c r="E22" s="158">
        <v>13596481</v>
      </c>
      <c r="F22" s="159">
        <v>34996481</v>
      </c>
      <c r="G22" s="159">
        <v>2325248</v>
      </c>
      <c r="H22" s="159">
        <v>1823645</v>
      </c>
      <c r="I22" s="159">
        <v>559413</v>
      </c>
      <c r="J22" s="159">
        <v>4708306</v>
      </c>
      <c r="K22" s="159">
        <v>151804</v>
      </c>
      <c r="L22" s="159">
        <v>338498</v>
      </c>
      <c r="M22" s="159">
        <v>1435066</v>
      </c>
      <c r="N22" s="159">
        <v>1925368</v>
      </c>
      <c r="O22" s="159"/>
      <c r="P22" s="159">
        <v>1073320</v>
      </c>
      <c r="Q22" s="159"/>
      <c r="R22" s="159">
        <v>1073320</v>
      </c>
      <c r="S22" s="159">
        <v>6733531</v>
      </c>
      <c r="T22" s="159">
        <v>8008797</v>
      </c>
      <c r="U22" s="159">
        <v>3935982</v>
      </c>
      <c r="V22" s="159">
        <v>18678310</v>
      </c>
      <c r="W22" s="159">
        <v>26385304</v>
      </c>
      <c r="X22" s="159">
        <v>34996481</v>
      </c>
      <c r="Y22" s="159">
        <v>-8611177</v>
      </c>
      <c r="Z22" s="141">
        <v>-24.61</v>
      </c>
      <c r="AA22" s="225">
        <v>34996481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2394450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1341734</v>
      </c>
      <c r="D25" s="217">
        <f>+D5+D9+D15+D19+D24</f>
        <v>0</v>
      </c>
      <c r="E25" s="230">
        <f t="shared" si="4"/>
        <v>73889000</v>
      </c>
      <c r="F25" s="219">
        <f t="shared" si="4"/>
        <v>95289000</v>
      </c>
      <c r="G25" s="219">
        <f t="shared" si="4"/>
        <v>4443333</v>
      </c>
      <c r="H25" s="219">
        <f t="shared" si="4"/>
        <v>2857884</v>
      </c>
      <c r="I25" s="219">
        <f t="shared" si="4"/>
        <v>4428982</v>
      </c>
      <c r="J25" s="219">
        <f t="shared" si="4"/>
        <v>11730199</v>
      </c>
      <c r="K25" s="219">
        <f t="shared" si="4"/>
        <v>4331041</v>
      </c>
      <c r="L25" s="219">
        <f t="shared" si="4"/>
        <v>6796541</v>
      </c>
      <c r="M25" s="219">
        <f t="shared" si="4"/>
        <v>6935979</v>
      </c>
      <c r="N25" s="219">
        <f t="shared" si="4"/>
        <v>18063561</v>
      </c>
      <c r="O25" s="219">
        <f t="shared" si="4"/>
        <v>370724</v>
      </c>
      <c r="P25" s="219">
        <f t="shared" si="4"/>
        <v>4566023</v>
      </c>
      <c r="Q25" s="219">
        <f t="shared" si="4"/>
        <v>7567543</v>
      </c>
      <c r="R25" s="219">
        <f t="shared" si="4"/>
        <v>12504290</v>
      </c>
      <c r="S25" s="219">
        <f t="shared" si="4"/>
        <v>15021861</v>
      </c>
      <c r="T25" s="219">
        <f t="shared" si="4"/>
        <v>12546406</v>
      </c>
      <c r="U25" s="219">
        <f t="shared" si="4"/>
        <v>10880821</v>
      </c>
      <c r="V25" s="219">
        <f t="shared" si="4"/>
        <v>38449088</v>
      </c>
      <c r="W25" s="219">
        <f t="shared" si="4"/>
        <v>80747138</v>
      </c>
      <c r="X25" s="219">
        <f t="shared" si="4"/>
        <v>95289000</v>
      </c>
      <c r="Y25" s="219">
        <f t="shared" si="4"/>
        <v>-14541862</v>
      </c>
      <c r="Z25" s="231">
        <f>+IF(X25&lt;&gt;0,+(Y25/X25)*100,0)</f>
        <v>-15.260798203360304</v>
      </c>
      <c r="AA25" s="232">
        <f>+AA5+AA9+AA15+AA19+AA24</f>
        <v>95289000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67889000</v>
      </c>
      <c r="F28" s="60">
        <v>89289000</v>
      </c>
      <c r="G28" s="60">
        <v>4443333</v>
      </c>
      <c r="H28" s="60">
        <v>2857884</v>
      </c>
      <c r="I28" s="60">
        <v>4428982</v>
      </c>
      <c r="J28" s="60">
        <v>11730199</v>
      </c>
      <c r="K28" s="60">
        <v>4331041</v>
      </c>
      <c r="L28" s="60">
        <v>6796541</v>
      </c>
      <c r="M28" s="60">
        <v>6935979</v>
      </c>
      <c r="N28" s="60">
        <v>18063561</v>
      </c>
      <c r="O28" s="60">
        <v>370724</v>
      </c>
      <c r="P28" s="60">
        <v>4566023</v>
      </c>
      <c r="Q28" s="60">
        <v>7567543</v>
      </c>
      <c r="R28" s="60">
        <v>12504290</v>
      </c>
      <c r="S28" s="60">
        <v>15021861</v>
      </c>
      <c r="T28" s="60">
        <v>12546406</v>
      </c>
      <c r="U28" s="60">
        <v>10880821</v>
      </c>
      <c r="V28" s="60">
        <v>38449088</v>
      </c>
      <c r="W28" s="60">
        <v>80747138</v>
      </c>
      <c r="X28" s="60">
        <v>89289000</v>
      </c>
      <c r="Y28" s="60">
        <v>-8541862</v>
      </c>
      <c r="Z28" s="140">
        <v>-9.57</v>
      </c>
      <c r="AA28" s="155">
        <v>89289000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67889000</v>
      </c>
      <c r="F32" s="77">
        <f t="shared" si="5"/>
        <v>89289000</v>
      </c>
      <c r="G32" s="77">
        <f t="shared" si="5"/>
        <v>4443333</v>
      </c>
      <c r="H32" s="77">
        <f t="shared" si="5"/>
        <v>2857884</v>
      </c>
      <c r="I32" s="77">
        <f t="shared" si="5"/>
        <v>4428982</v>
      </c>
      <c r="J32" s="77">
        <f t="shared" si="5"/>
        <v>11730199</v>
      </c>
      <c r="K32" s="77">
        <f t="shared" si="5"/>
        <v>4331041</v>
      </c>
      <c r="L32" s="77">
        <f t="shared" si="5"/>
        <v>6796541</v>
      </c>
      <c r="M32" s="77">
        <f t="shared" si="5"/>
        <v>6935979</v>
      </c>
      <c r="N32" s="77">
        <f t="shared" si="5"/>
        <v>18063561</v>
      </c>
      <c r="O32" s="77">
        <f t="shared" si="5"/>
        <v>370724</v>
      </c>
      <c r="P32" s="77">
        <f t="shared" si="5"/>
        <v>4566023</v>
      </c>
      <c r="Q32" s="77">
        <f t="shared" si="5"/>
        <v>7567543</v>
      </c>
      <c r="R32" s="77">
        <f t="shared" si="5"/>
        <v>12504290</v>
      </c>
      <c r="S32" s="77">
        <f t="shared" si="5"/>
        <v>15021861</v>
      </c>
      <c r="T32" s="77">
        <f t="shared" si="5"/>
        <v>12546406</v>
      </c>
      <c r="U32" s="77">
        <f t="shared" si="5"/>
        <v>10880821</v>
      </c>
      <c r="V32" s="77">
        <f t="shared" si="5"/>
        <v>38449088</v>
      </c>
      <c r="W32" s="77">
        <f t="shared" si="5"/>
        <v>80747138</v>
      </c>
      <c r="X32" s="77">
        <f t="shared" si="5"/>
        <v>89289000</v>
      </c>
      <c r="Y32" s="77">
        <f t="shared" si="5"/>
        <v>-8541862</v>
      </c>
      <c r="Z32" s="212">
        <f>+IF(X32&lt;&gt;0,+(Y32/X32)*100,0)</f>
        <v>-9.56653339157119</v>
      </c>
      <c r="AA32" s="79">
        <f>SUM(AA28:AA31)</f>
        <v>89289000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6000000</v>
      </c>
      <c r="F34" s="60">
        <v>6000000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6000000</v>
      </c>
      <c r="Y34" s="60">
        <v>-6000000</v>
      </c>
      <c r="Z34" s="140">
        <v>-100</v>
      </c>
      <c r="AA34" s="62">
        <v>6000000</v>
      </c>
    </row>
    <row r="35" spans="1:27" ht="13.5">
      <c r="A35" s="237" t="s">
        <v>53</v>
      </c>
      <c r="B35" s="136"/>
      <c r="C35" s="155">
        <v>1341734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1341734</v>
      </c>
      <c r="D36" s="222">
        <f>SUM(D32:D35)</f>
        <v>0</v>
      </c>
      <c r="E36" s="218">
        <f t="shared" si="6"/>
        <v>73889000</v>
      </c>
      <c r="F36" s="220">
        <f t="shared" si="6"/>
        <v>95289000</v>
      </c>
      <c r="G36" s="220">
        <f t="shared" si="6"/>
        <v>4443333</v>
      </c>
      <c r="H36" s="220">
        <f t="shared" si="6"/>
        <v>2857884</v>
      </c>
      <c r="I36" s="220">
        <f t="shared" si="6"/>
        <v>4428982</v>
      </c>
      <c r="J36" s="220">
        <f t="shared" si="6"/>
        <v>11730199</v>
      </c>
      <c r="K36" s="220">
        <f t="shared" si="6"/>
        <v>4331041</v>
      </c>
      <c r="L36" s="220">
        <f t="shared" si="6"/>
        <v>6796541</v>
      </c>
      <c r="M36" s="220">
        <f t="shared" si="6"/>
        <v>6935979</v>
      </c>
      <c r="N36" s="220">
        <f t="shared" si="6"/>
        <v>18063561</v>
      </c>
      <c r="O36" s="220">
        <f t="shared" si="6"/>
        <v>370724</v>
      </c>
      <c r="P36" s="220">
        <f t="shared" si="6"/>
        <v>4566023</v>
      </c>
      <c r="Q36" s="220">
        <f t="shared" si="6"/>
        <v>7567543</v>
      </c>
      <c r="R36" s="220">
        <f t="shared" si="6"/>
        <v>12504290</v>
      </c>
      <c r="S36" s="220">
        <f t="shared" si="6"/>
        <v>15021861</v>
      </c>
      <c r="T36" s="220">
        <f t="shared" si="6"/>
        <v>12546406</v>
      </c>
      <c r="U36" s="220">
        <f t="shared" si="6"/>
        <v>10880821</v>
      </c>
      <c r="V36" s="220">
        <f t="shared" si="6"/>
        <v>38449088</v>
      </c>
      <c r="W36" s="220">
        <f t="shared" si="6"/>
        <v>80747138</v>
      </c>
      <c r="X36" s="220">
        <f t="shared" si="6"/>
        <v>95289000</v>
      </c>
      <c r="Y36" s="220">
        <f t="shared" si="6"/>
        <v>-14541862</v>
      </c>
      <c r="Z36" s="221">
        <f>+IF(X36&lt;&gt;0,+(Y36/X36)*100,0)</f>
        <v>-15.260798203360304</v>
      </c>
      <c r="AA36" s="239">
        <f>SUM(AA32:AA35)</f>
        <v>95289000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46652605</v>
      </c>
      <c r="D6" s="155"/>
      <c r="E6" s="59">
        <v>32000000</v>
      </c>
      <c r="F6" s="60">
        <v>32000000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32000000</v>
      </c>
      <c r="Y6" s="60">
        <v>-32000000</v>
      </c>
      <c r="Z6" s="140">
        <v>-100</v>
      </c>
      <c r="AA6" s="62">
        <v>32000000</v>
      </c>
    </row>
    <row r="7" spans="1:27" ht="13.5">
      <c r="A7" s="249" t="s">
        <v>144</v>
      </c>
      <c r="B7" s="182"/>
      <c r="C7" s="155">
        <v>430776</v>
      </c>
      <c r="D7" s="155"/>
      <c r="E7" s="59">
        <v>600000</v>
      </c>
      <c r="F7" s="60">
        <v>600000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600000</v>
      </c>
      <c r="Y7" s="60">
        <v>-600000</v>
      </c>
      <c r="Z7" s="140">
        <v>-100</v>
      </c>
      <c r="AA7" s="62">
        <v>600000</v>
      </c>
    </row>
    <row r="8" spans="1:27" ht="13.5">
      <c r="A8" s="249" t="s">
        <v>145</v>
      </c>
      <c r="B8" s="182"/>
      <c r="C8" s="155">
        <v>206008518</v>
      </c>
      <c r="D8" s="155"/>
      <c r="E8" s="59">
        <v>310748945</v>
      </c>
      <c r="F8" s="60">
        <v>310748945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310748945</v>
      </c>
      <c r="Y8" s="60">
        <v>-310748945</v>
      </c>
      <c r="Z8" s="140">
        <v>-100</v>
      </c>
      <c r="AA8" s="62">
        <v>310748945</v>
      </c>
    </row>
    <row r="9" spans="1:27" ht="13.5">
      <c r="A9" s="249" t="s">
        <v>146</v>
      </c>
      <c r="B9" s="182"/>
      <c r="C9" s="155">
        <v>106193419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>
        <v>6406867</v>
      </c>
      <c r="D10" s="155"/>
      <c r="E10" s="59">
        <v>100283000</v>
      </c>
      <c r="F10" s="60">
        <v>100283000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100283000</v>
      </c>
      <c r="Y10" s="159">
        <v>-100283000</v>
      </c>
      <c r="Z10" s="141">
        <v>-100</v>
      </c>
      <c r="AA10" s="225">
        <v>100283000</v>
      </c>
    </row>
    <row r="11" spans="1:27" ht="13.5">
      <c r="A11" s="249" t="s">
        <v>148</v>
      </c>
      <c r="B11" s="182"/>
      <c r="C11" s="155">
        <v>503577</v>
      </c>
      <c r="D11" s="155"/>
      <c r="E11" s="59">
        <v>500000</v>
      </c>
      <c r="F11" s="60">
        <v>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500000</v>
      </c>
      <c r="Y11" s="60">
        <v>-500000</v>
      </c>
      <c r="Z11" s="140">
        <v>-100</v>
      </c>
      <c r="AA11" s="62">
        <v>500000</v>
      </c>
    </row>
    <row r="12" spans="1:27" ht="13.5">
      <c r="A12" s="250" t="s">
        <v>56</v>
      </c>
      <c r="B12" s="251"/>
      <c r="C12" s="168">
        <f aca="true" t="shared" si="0" ref="C12:Y12">SUM(C6:C11)</f>
        <v>366195762</v>
      </c>
      <c r="D12" s="168">
        <f>SUM(D6:D11)</f>
        <v>0</v>
      </c>
      <c r="E12" s="72">
        <f t="shared" si="0"/>
        <v>444131945</v>
      </c>
      <c r="F12" s="73">
        <f t="shared" si="0"/>
        <v>444131945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444131945</v>
      </c>
      <c r="Y12" s="73">
        <f t="shared" si="0"/>
        <v>-444131945</v>
      </c>
      <c r="Z12" s="170">
        <f>+IF(X12&lt;&gt;0,+(Y12/X12)*100,0)</f>
        <v>-100</v>
      </c>
      <c r="AA12" s="74">
        <f>SUM(AA6:AA11)</f>
        <v>444131945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809402</v>
      </c>
      <c r="D16" s="155"/>
      <c r="E16" s="59">
        <v>9250000</v>
      </c>
      <c r="F16" s="60">
        <v>9250000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9250000</v>
      </c>
      <c r="Y16" s="159">
        <v>-9250000</v>
      </c>
      <c r="Z16" s="141">
        <v>-100</v>
      </c>
      <c r="AA16" s="225">
        <v>9250000</v>
      </c>
    </row>
    <row r="17" spans="1:27" ht="13.5">
      <c r="A17" s="249" t="s">
        <v>152</v>
      </c>
      <c r="B17" s="182"/>
      <c r="C17" s="155">
        <v>152718000</v>
      </c>
      <c r="D17" s="155"/>
      <c r="E17" s="59">
        <v>152718000</v>
      </c>
      <c r="F17" s="60">
        <v>152718000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152718000</v>
      </c>
      <c r="Y17" s="60">
        <v>-152718000</v>
      </c>
      <c r="Z17" s="140">
        <v>-100</v>
      </c>
      <c r="AA17" s="62">
        <v>152718000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1030118359</v>
      </c>
      <c r="D19" s="155"/>
      <c r="E19" s="59">
        <v>1509770768</v>
      </c>
      <c r="F19" s="60">
        <v>1509770768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1509770768</v>
      </c>
      <c r="Y19" s="60">
        <v>-1509770768</v>
      </c>
      <c r="Z19" s="140">
        <v>-100</v>
      </c>
      <c r="AA19" s="62">
        <v>1509770768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1183645761</v>
      </c>
      <c r="D24" s="168">
        <f>SUM(D15:D23)</f>
        <v>0</v>
      </c>
      <c r="E24" s="76">
        <f t="shared" si="1"/>
        <v>1671738768</v>
      </c>
      <c r="F24" s="77">
        <f t="shared" si="1"/>
        <v>1671738768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1671738768</v>
      </c>
      <c r="Y24" s="77">
        <f t="shared" si="1"/>
        <v>-1671738768</v>
      </c>
      <c r="Z24" s="212">
        <f>+IF(X24&lt;&gt;0,+(Y24/X24)*100,0)</f>
        <v>-100</v>
      </c>
      <c r="AA24" s="79">
        <f>SUM(AA15:AA23)</f>
        <v>1671738768</v>
      </c>
    </row>
    <row r="25" spans="1:27" ht="13.5">
      <c r="A25" s="250" t="s">
        <v>159</v>
      </c>
      <c r="B25" s="251"/>
      <c r="C25" s="168">
        <f aca="true" t="shared" si="2" ref="C25:Y25">+C12+C24</f>
        <v>1549841523</v>
      </c>
      <c r="D25" s="168">
        <f>+D12+D24</f>
        <v>0</v>
      </c>
      <c r="E25" s="72">
        <f t="shared" si="2"/>
        <v>2115870713</v>
      </c>
      <c r="F25" s="73">
        <f t="shared" si="2"/>
        <v>2115870713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2115870713</v>
      </c>
      <c r="Y25" s="73">
        <f t="shared" si="2"/>
        <v>-2115870713</v>
      </c>
      <c r="Z25" s="170">
        <f>+IF(X25&lt;&gt;0,+(Y25/X25)*100,0)</f>
        <v>-100</v>
      </c>
      <c r="AA25" s="74">
        <f>+AA12+AA24</f>
        <v>2115870713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9000000</v>
      </c>
      <c r="F30" s="60">
        <v>9000000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9000000</v>
      </c>
      <c r="Y30" s="60">
        <v>-9000000</v>
      </c>
      <c r="Z30" s="140">
        <v>-100</v>
      </c>
      <c r="AA30" s="62">
        <v>9000000</v>
      </c>
    </row>
    <row r="31" spans="1:27" ht="13.5">
      <c r="A31" s="249" t="s">
        <v>163</v>
      </c>
      <c r="B31" s="182"/>
      <c r="C31" s="155">
        <v>4077106</v>
      </c>
      <c r="D31" s="155"/>
      <c r="E31" s="59">
        <v>3900000</v>
      </c>
      <c r="F31" s="60">
        <v>3900000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3900000</v>
      </c>
      <c r="Y31" s="60">
        <v>-3900000</v>
      </c>
      <c r="Z31" s="140">
        <v>-100</v>
      </c>
      <c r="AA31" s="62">
        <v>3900000</v>
      </c>
    </row>
    <row r="32" spans="1:27" ht="13.5">
      <c r="A32" s="249" t="s">
        <v>164</v>
      </c>
      <c r="B32" s="182"/>
      <c r="C32" s="155">
        <v>295724097</v>
      </c>
      <c r="D32" s="155"/>
      <c r="E32" s="59">
        <v>202000000</v>
      </c>
      <c r="F32" s="60">
        <v>202000000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202000000</v>
      </c>
      <c r="Y32" s="60">
        <v>-202000000</v>
      </c>
      <c r="Z32" s="140">
        <v>-100</v>
      </c>
      <c r="AA32" s="62">
        <v>202000000</v>
      </c>
    </row>
    <row r="33" spans="1:27" ht="13.5">
      <c r="A33" s="249" t="s">
        <v>165</v>
      </c>
      <c r="B33" s="182"/>
      <c r="C33" s="155">
        <v>37555949</v>
      </c>
      <c r="D33" s="155"/>
      <c r="E33" s="59">
        <v>33000000</v>
      </c>
      <c r="F33" s="60">
        <v>33000000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33000000</v>
      </c>
      <c r="Y33" s="60">
        <v>-33000000</v>
      </c>
      <c r="Z33" s="140">
        <v>-100</v>
      </c>
      <c r="AA33" s="62">
        <v>33000000</v>
      </c>
    </row>
    <row r="34" spans="1:27" ht="13.5">
      <c r="A34" s="250" t="s">
        <v>58</v>
      </c>
      <c r="B34" s="251"/>
      <c r="C34" s="168">
        <f aca="true" t="shared" si="3" ref="C34:Y34">SUM(C29:C33)</f>
        <v>337357152</v>
      </c>
      <c r="D34" s="168">
        <f>SUM(D29:D33)</f>
        <v>0</v>
      </c>
      <c r="E34" s="72">
        <f t="shared" si="3"/>
        <v>247900000</v>
      </c>
      <c r="F34" s="73">
        <f t="shared" si="3"/>
        <v>247900000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247900000</v>
      </c>
      <c r="Y34" s="73">
        <f t="shared" si="3"/>
        <v>-247900000</v>
      </c>
      <c r="Z34" s="170">
        <f>+IF(X34&lt;&gt;0,+(Y34/X34)*100,0)</f>
        <v>-100</v>
      </c>
      <c r="AA34" s="74">
        <f>SUM(AA29:AA33)</f>
        <v>247900000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20919863</v>
      </c>
      <c r="D37" s="155"/>
      <c r="E37" s="59">
        <v>20467000</v>
      </c>
      <c r="F37" s="60">
        <v>20467000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20467000</v>
      </c>
      <c r="Y37" s="60">
        <v>-20467000</v>
      </c>
      <c r="Z37" s="140">
        <v>-100</v>
      </c>
      <c r="AA37" s="62">
        <v>20467000</v>
      </c>
    </row>
    <row r="38" spans="1:27" ht="13.5">
      <c r="A38" s="249" t="s">
        <v>165</v>
      </c>
      <c r="B38" s="182"/>
      <c r="C38" s="155">
        <v>66581650</v>
      </c>
      <c r="D38" s="155"/>
      <c r="E38" s="59">
        <v>30429000</v>
      </c>
      <c r="F38" s="60">
        <v>30429000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30429000</v>
      </c>
      <c r="Y38" s="60">
        <v>-30429000</v>
      </c>
      <c r="Z38" s="140">
        <v>-100</v>
      </c>
      <c r="AA38" s="62">
        <v>30429000</v>
      </c>
    </row>
    <row r="39" spans="1:27" ht="13.5">
      <c r="A39" s="250" t="s">
        <v>59</v>
      </c>
      <c r="B39" s="253"/>
      <c r="C39" s="168">
        <f aca="true" t="shared" si="4" ref="C39:Y39">SUM(C37:C38)</f>
        <v>87501513</v>
      </c>
      <c r="D39" s="168">
        <f>SUM(D37:D38)</f>
        <v>0</v>
      </c>
      <c r="E39" s="76">
        <f t="shared" si="4"/>
        <v>50896000</v>
      </c>
      <c r="F39" s="77">
        <f t="shared" si="4"/>
        <v>50896000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50896000</v>
      </c>
      <c r="Y39" s="77">
        <f t="shared" si="4"/>
        <v>-50896000</v>
      </c>
      <c r="Z39" s="212">
        <f>+IF(X39&lt;&gt;0,+(Y39/X39)*100,0)</f>
        <v>-100</v>
      </c>
      <c r="AA39" s="79">
        <f>SUM(AA37:AA38)</f>
        <v>50896000</v>
      </c>
    </row>
    <row r="40" spans="1:27" ht="13.5">
      <c r="A40" s="250" t="s">
        <v>167</v>
      </c>
      <c r="B40" s="251"/>
      <c r="C40" s="168">
        <f aca="true" t="shared" si="5" ref="C40:Y40">+C34+C39</f>
        <v>424858665</v>
      </c>
      <c r="D40" s="168">
        <f>+D34+D39</f>
        <v>0</v>
      </c>
      <c r="E40" s="72">
        <f t="shared" si="5"/>
        <v>298796000</v>
      </c>
      <c r="F40" s="73">
        <f t="shared" si="5"/>
        <v>298796000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298796000</v>
      </c>
      <c r="Y40" s="73">
        <f t="shared" si="5"/>
        <v>-298796000</v>
      </c>
      <c r="Z40" s="170">
        <f>+IF(X40&lt;&gt;0,+(Y40/X40)*100,0)</f>
        <v>-100</v>
      </c>
      <c r="AA40" s="74">
        <f>+AA34+AA39</f>
        <v>298796000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1124982858</v>
      </c>
      <c r="D42" s="257">
        <f>+D25-D40</f>
        <v>0</v>
      </c>
      <c r="E42" s="258">
        <f t="shared" si="6"/>
        <v>1817074713</v>
      </c>
      <c r="F42" s="259">
        <f t="shared" si="6"/>
        <v>1817074713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1817074713</v>
      </c>
      <c r="Y42" s="259">
        <f t="shared" si="6"/>
        <v>-1817074713</v>
      </c>
      <c r="Z42" s="260">
        <f>+IF(X42&lt;&gt;0,+(Y42/X42)*100,0)</f>
        <v>-100</v>
      </c>
      <c r="AA42" s="261">
        <f>+AA25-AA40</f>
        <v>1817074713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1124982858</v>
      </c>
      <c r="D45" s="155"/>
      <c r="E45" s="59">
        <v>1816884713</v>
      </c>
      <c r="F45" s="60">
        <v>1816884713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1816884713</v>
      </c>
      <c r="Y45" s="60">
        <v>-1816884713</v>
      </c>
      <c r="Z45" s="139">
        <v>-100</v>
      </c>
      <c r="AA45" s="62">
        <v>1816884713</v>
      </c>
    </row>
    <row r="46" spans="1:27" ht="13.5">
      <c r="A46" s="249" t="s">
        <v>171</v>
      </c>
      <c r="B46" s="182"/>
      <c r="C46" s="155"/>
      <c r="D46" s="155"/>
      <c r="E46" s="59">
        <v>190000</v>
      </c>
      <c r="F46" s="60">
        <v>190000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190000</v>
      </c>
      <c r="Y46" s="60">
        <v>-190000</v>
      </c>
      <c r="Z46" s="139">
        <v>-100</v>
      </c>
      <c r="AA46" s="62">
        <v>190000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1124982858</v>
      </c>
      <c r="D48" s="217">
        <f>SUM(D45:D47)</f>
        <v>0</v>
      </c>
      <c r="E48" s="264">
        <f t="shared" si="7"/>
        <v>1817074713</v>
      </c>
      <c r="F48" s="219">
        <f t="shared" si="7"/>
        <v>1817074713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1817074713</v>
      </c>
      <c r="Y48" s="219">
        <f t="shared" si="7"/>
        <v>-1817074713</v>
      </c>
      <c r="Z48" s="265">
        <f>+IF(X48&lt;&gt;0,+(Y48/X48)*100,0)</f>
        <v>-100</v>
      </c>
      <c r="AA48" s="232">
        <f>SUM(AA45:AA47)</f>
        <v>1817074713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228632958</v>
      </c>
      <c r="D6" s="155"/>
      <c r="E6" s="59">
        <v>187545444</v>
      </c>
      <c r="F6" s="60">
        <v>187246444</v>
      </c>
      <c r="G6" s="60">
        <v>14849294</v>
      </c>
      <c r="H6" s="60">
        <v>16039608</v>
      </c>
      <c r="I6" s="60">
        <v>16701452</v>
      </c>
      <c r="J6" s="60">
        <v>47590354</v>
      </c>
      <c r="K6" s="60">
        <v>18469736</v>
      </c>
      <c r="L6" s="60">
        <v>15634368</v>
      </c>
      <c r="M6" s="60">
        <v>21705198</v>
      </c>
      <c r="N6" s="60">
        <v>55809302</v>
      </c>
      <c r="O6" s="60">
        <v>26020431</v>
      </c>
      <c r="P6" s="60">
        <v>16354511</v>
      </c>
      <c r="Q6" s="60">
        <v>20294249</v>
      </c>
      <c r="R6" s="60">
        <v>62669191</v>
      </c>
      <c r="S6" s="60">
        <v>14801265</v>
      </c>
      <c r="T6" s="60">
        <v>16191042</v>
      </c>
      <c r="U6" s="60">
        <v>19524914</v>
      </c>
      <c r="V6" s="60">
        <v>50517221</v>
      </c>
      <c r="W6" s="60">
        <v>216586068</v>
      </c>
      <c r="X6" s="60">
        <v>187246444</v>
      </c>
      <c r="Y6" s="60">
        <v>29339624</v>
      </c>
      <c r="Z6" s="140">
        <v>15.67</v>
      </c>
      <c r="AA6" s="62">
        <v>187246444</v>
      </c>
    </row>
    <row r="7" spans="1:27" ht="13.5">
      <c r="A7" s="249" t="s">
        <v>178</v>
      </c>
      <c r="B7" s="182"/>
      <c r="C7" s="155">
        <v>157197673</v>
      </c>
      <c r="D7" s="155"/>
      <c r="E7" s="59">
        <v>159631000</v>
      </c>
      <c r="F7" s="60">
        <v>159631000</v>
      </c>
      <c r="G7" s="60">
        <v>57658000</v>
      </c>
      <c r="H7" s="60">
        <v>1290000</v>
      </c>
      <c r="I7" s="60"/>
      <c r="J7" s="60">
        <v>58948000</v>
      </c>
      <c r="K7" s="60"/>
      <c r="L7" s="60">
        <v>48017000</v>
      </c>
      <c r="M7" s="60"/>
      <c r="N7" s="60">
        <v>48017000</v>
      </c>
      <c r="O7" s="60"/>
      <c r="P7" s="60">
        <v>600000</v>
      </c>
      <c r="Q7" s="60">
        <v>41147000</v>
      </c>
      <c r="R7" s="60">
        <v>41747000</v>
      </c>
      <c r="S7" s="60"/>
      <c r="T7" s="60"/>
      <c r="U7" s="60"/>
      <c r="V7" s="60"/>
      <c r="W7" s="60">
        <v>148712000</v>
      </c>
      <c r="X7" s="60">
        <v>159631000</v>
      </c>
      <c r="Y7" s="60">
        <v>-10919000</v>
      </c>
      <c r="Z7" s="140">
        <v>-6.84</v>
      </c>
      <c r="AA7" s="62">
        <v>159631000</v>
      </c>
    </row>
    <row r="8" spans="1:27" ht="13.5">
      <c r="A8" s="249" t="s">
        <v>179</v>
      </c>
      <c r="B8" s="182"/>
      <c r="C8" s="155">
        <v>45939340</v>
      </c>
      <c r="D8" s="155"/>
      <c r="E8" s="59">
        <v>67889000</v>
      </c>
      <c r="F8" s="60">
        <v>67889000</v>
      </c>
      <c r="G8" s="60">
        <v>11890000</v>
      </c>
      <c r="H8" s="60"/>
      <c r="I8" s="60"/>
      <c r="J8" s="60">
        <v>11890000</v>
      </c>
      <c r="K8" s="60">
        <v>23624000</v>
      </c>
      <c r="L8" s="60"/>
      <c r="M8" s="60">
        <v>7820000</v>
      </c>
      <c r="N8" s="60">
        <v>31444000</v>
      </c>
      <c r="O8" s="60"/>
      <c r="P8" s="60"/>
      <c r="Q8" s="60">
        <v>24555000</v>
      </c>
      <c r="R8" s="60">
        <v>24555000</v>
      </c>
      <c r="S8" s="60"/>
      <c r="T8" s="60"/>
      <c r="U8" s="60"/>
      <c r="V8" s="60"/>
      <c r="W8" s="60">
        <v>67889000</v>
      </c>
      <c r="X8" s="60">
        <v>67889000</v>
      </c>
      <c r="Y8" s="60"/>
      <c r="Z8" s="140"/>
      <c r="AA8" s="62">
        <v>67889000</v>
      </c>
    </row>
    <row r="9" spans="1:27" ht="13.5">
      <c r="A9" s="249" t="s">
        <v>180</v>
      </c>
      <c r="B9" s="182"/>
      <c r="C9" s="155">
        <v>21442747</v>
      </c>
      <c r="D9" s="155"/>
      <c r="E9" s="59">
        <v>6588153</v>
      </c>
      <c r="F9" s="60">
        <v>6588153</v>
      </c>
      <c r="G9" s="60">
        <v>129559</v>
      </c>
      <c r="H9" s="60">
        <v>144643</v>
      </c>
      <c r="I9" s="60">
        <v>85874</v>
      </c>
      <c r="J9" s="60">
        <v>360076</v>
      </c>
      <c r="K9" s="60">
        <v>170172</v>
      </c>
      <c r="L9" s="60">
        <v>122898</v>
      </c>
      <c r="M9" s="60">
        <v>95964</v>
      </c>
      <c r="N9" s="60">
        <v>389034</v>
      </c>
      <c r="O9" s="60">
        <v>172546</v>
      </c>
      <c r="P9" s="60">
        <v>113349</v>
      </c>
      <c r="Q9" s="60">
        <v>108268</v>
      </c>
      <c r="R9" s="60">
        <v>394163</v>
      </c>
      <c r="S9" s="60">
        <v>157988</v>
      </c>
      <c r="T9" s="60">
        <v>158500</v>
      </c>
      <c r="U9" s="60">
        <v>213567</v>
      </c>
      <c r="V9" s="60">
        <v>530055</v>
      </c>
      <c r="W9" s="60">
        <v>1673328</v>
      </c>
      <c r="X9" s="60">
        <v>6588153</v>
      </c>
      <c r="Y9" s="60">
        <v>-4914825</v>
      </c>
      <c r="Z9" s="140">
        <v>-74.6</v>
      </c>
      <c r="AA9" s="62">
        <v>6588153</v>
      </c>
    </row>
    <row r="10" spans="1:27" ht="13.5">
      <c r="A10" s="249" t="s">
        <v>181</v>
      </c>
      <c r="B10" s="182"/>
      <c r="C10" s="155"/>
      <c r="D10" s="155"/>
      <c r="E10" s="59">
        <v>1407</v>
      </c>
      <c r="F10" s="60">
        <v>1407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1407</v>
      </c>
      <c r="Y10" s="60">
        <v>-1407</v>
      </c>
      <c r="Z10" s="140">
        <v>-100</v>
      </c>
      <c r="AA10" s="62">
        <v>1407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-429812720</v>
      </c>
      <c r="D12" s="155"/>
      <c r="E12" s="59">
        <v>-341147960</v>
      </c>
      <c r="F12" s="60">
        <v>-341147960</v>
      </c>
      <c r="G12" s="60">
        <v>-44010878</v>
      </c>
      <c r="H12" s="60">
        <v>-21085959</v>
      </c>
      <c r="I12" s="60">
        <v>-30868839</v>
      </c>
      <c r="J12" s="60">
        <v>-95965676</v>
      </c>
      <c r="K12" s="60">
        <v>-24525829</v>
      </c>
      <c r="L12" s="60">
        <v>-30818490</v>
      </c>
      <c r="M12" s="60">
        <v>-58800159</v>
      </c>
      <c r="N12" s="60">
        <v>-114144478</v>
      </c>
      <c r="O12" s="60">
        <v>-31765920</v>
      </c>
      <c r="P12" s="60">
        <v>-24669716</v>
      </c>
      <c r="Q12" s="60">
        <v>-30521239</v>
      </c>
      <c r="R12" s="60">
        <v>-86956875</v>
      </c>
      <c r="S12" s="60">
        <v>-37677204</v>
      </c>
      <c r="T12" s="60">
        <v>-24130862</v>
      </c>
      <c r="U12" s="60">
        <v>-23259391</v>
      </c>
      <c r="V12" s="60">
        <v>-85067457</v>
      </c>
      <c r="W12" s="60">
        <v>-382134486</v>
      </c>
      <c r="X12" s="60">
        <v>-341147960</v>
      </c>
      <c r="Y12" s="60">
        <v>-40986526</v>
      </c>
      <c r="Z12" s="140">
        <v>12.01</v>
      </c>
      <c r="AA12" s="62">
        <v>-341147960</v>
      </c>
    </row>
    <row r="13" spans="1:27" ht="13.5">
      <c r="A13" s="249" t="s">
        <v>40</v>
      </c>
      <c r="B13" s="182"/>
      <c r="C13" s="155">
        <v>-3273815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-38526420</v>
      </c>
      <c r="F14" s="60">
        <v>-38526420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-38526420</v>
      </c>
      <c r="Y14" s="60">
        <v>38526420</v>
      </c>
      <c r="Z14" s="140">
        <v>-100</v>
      </c>
      <c r="AA14" s="62">
        <v>-38526420</v>
      </c>
    </row>
    <row r="15" spans="1:27" ht="13.5">
      <c r="A15" s="250" t="s">
        <v>184</v>
      </c>
      <c r="B15" s="251"/>
      <c r="C15" s="168">
        <f aca="true" t="shared" si="0" ref="C15:Y15">SUM(C6:C14)</f>
        <v>20126183</v>
      </c>
      <c r="D15" s="168">
        <f>SUM(D6:D14)</f>
        <v>0</v>
      </c>
      <c r="E15" s="72">
        <f t="shared" si="0"/>
        <v>41980624</v>
      </c>
      <c r="F15" s="73">
        <f t="shared" si="0"/>
        <v>41681624</v>
      </c>
      <c r="G15" s="73">
        <f t="shared" si="0"/>
        <v>40515975</v>
      </c>
      <c r="H15" s="73">
        <f t="shared" si="0"/>
        <v>-3611708</v>
      </c>
      <c r="I15" s="73">
        <f t="shared" si="0"/>
        <v>-14081513</v>
      </c>
      <c r="J15" s="73">
        <f t="shared" si="0"/>
        <v>22822754</v>
      </c>
      <c r="K15" s="73">
        <f t="shared" si="0"/>
        <v>17738079</v>
      </c>
      <c r="L15" s="73">
        <f t="shared" si="0"/>
        <v>32955776</v>
      </c>
      <c r="M15" s="73">
        <f t="shared" si="0"/>
        <v>-29178997</v>
      </c>
      <c r="N15" s="73">
        <f t="shared" si="0"/>
        <v>21514858</v>
      </c>
      <c r="O15" s="73">
        <f t="shared" si="0"/>
        <v>-5572943</v>
      </c>
      <c r="P15" s="73">
        <f t="shared" si="0"/>
        <v>-7601856</v>
      </c>
      <c r="Q15" s="73">
        <f t="shared" si="0"/>
        <v>55583278</v>
      </c>
      <c r="R15" s="73">
        <f t="shared" si="0"/>
        <v>42408479</v>
      </c>
      <c r="S15" s="73">
        <f t="shared" si="0"/>
        <v>-22717951</v>
      </c>
      <c r="T15" s="73">
        <f t="shared" si="0"/>
        <v>-7781320</v>
      </c>
      <c r="U15" s="73">
        <f t="shared" si="0"/>
        <v>-3520910</v>
      </c>
      <c r="V15" s="73">
        <f t="shared" si="0"/>
        <v>-34020181</v>
      </c>
      <c r="W15" s="73">
        <f t="shared" si="0"/>
        <v>52725910</v>
      </c>
      <c r="X15" s="73">
        <f t="shared" si="0"/>
        <v>41681624</v>
      </c>
      <c r="Y15" s="73">
        <f t="shared" si="0"/>
        <v>11044286</v>
      </c>
      <c r="Z15" s="170">
        <f>+IF(X15&lt;&gt;0,+(Y15/X15)*100,0)</f>
        <v>26.496774693807517</v>
      </c>
      <c r="AA15" s="74">
        <f>SUM(AA6:AA14)</f>
        <v>41681624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-1341734</v>
      </c>
      <c r="D24" s="155"/>
      <c r="E24" s="59">
        <v>-73889002</v>
      </c>
      <c r="F24" s="60">
        <v>-73889003</v>
      </c>
      <c r="G24" s="60">
        <v>-2650783</v>
      </c>
      <c r="H24" s="60">
        <v>-5357079</v>
      </c>
      <c r="I24" s="60">
        <v>-4784630</v>
      </c>
      <c r="J24" s="60">
        <v>-12792492</v>
      </c>
      <c r="K24" s="60">
        <v>-4835196</v>
      </c>
      <c r="L24" s="60">
        <v>-6916040</v>
      </c>
      <c r="M24" s="60">
        <v>-8693784</v>
      </c>
      <c r="N24" s="60">
        <v>-20445020</v>
      </c>
      <c r="O24" s="60">
        <v>-344773</v>
      </c>
      <c r="P24" s="60">
        <v>-5209794</v>
      </c>
      <c r="Q24" s="60">
        <v>-8536307</v>
      </c>
      <c r="R24" s="60">
        <v>-14090874</v>
      </c>
      <c r="S24" s="60">
        <v>-3313181</v>
      </c>
      <c r="T24" s="60">
        <v>-16019771</v>
      </c>
      <c r="U24" s="60">
        <v>-14281056</v>
      </c>
      <c r="V24" s="60">
        <v>-33614008</v>
      </c>
      <c r="W24" s="60">
        <v>-80942394</v>
      </c>
      <c r="X24" s="60">
        <v>-73889003</v>
      </c>
      <c r="Y24" s="60">
        <v>-7053391</v>
      </c>
      <c r="Z24" s="140">
        <v>9.55</v>
      </c>
      <c r="AA24" s="62">
        <v>-73889003</v>
      </c>
    </row>
    <row r="25" spans="1:27" ht="13.5">
      <c r="A25" s="250" t="s">
        <v>191</v>
      </c>
      <c r="B25" s="251"/>
      <c r="C25" s="168">
        <f aca="true" t="shared" si="1" ref="C25:Y25">SUM(C19:C24)</f>
        <v>-1341734</v>
      </c>
      <c r="D25" s="168">
        <f>SUM(D19:D24)</f>
        <v>0</v>
      </c>
      <c r="E25" s="72">
        <f t="shared" si="1"/>
        <v>-73889002</v>
      </c>
      <c r="F25" s="73">
        <f t="shared" si="1"/>
        <v>-73889003</v>
      </c>
      <c r="G25" s="73">
        <f t="shared" si="1"/>
        <v>-2650783</v>
      </c>
      <c r="H25" s="73">
        <f t="shared" si="1"/>
        <v>-5357079</v>
      </c>
      <c r="I25" s="73">
        <f t="shared" si="1"/>
        <v>-4784630</v>
      </c>
      <c r="J25" s="73">
        <f t="shared" si="1"/>
        <v>-12792492</v>
      </c>
      <c r="K25" s="73">
        <f t="shared" si="1"/>
        <v>-4835196</v>
      </c>
      <c r="L25" s="73">
        <f t="shared" si="1"/>
        <v>-6916040</v>
      </c>
      <c r="M25" s="73">
        <f t="shared" si="1"/>
        <v>-8693784</v>
      </c>
      <c r="N25" s="73">
        <f t="shared" si="1"/>
        <v>-20445020</v>
      </c>
      <c r="O25" s="73">
        <f t="shared" si="1"/>
        <v>-344773</v>
      </c>
      <c r="P25" s="73">
        <f t="shared" si="1"/>
        <v>-5209794</v>
      </c>
      <c r="Q25" s="73">
        <f t="shared" si="1"/>
        <v>-8536307</v>
      </c>
      <c r="R25" s="73">
        <f t="shared" si="1"/>
        <v>-14090874</v>
      </c>
      <c r="S25" s="73">
        <f t="shared" si="1"/>
        <v>-3313181</v>
      </c>
      <c r="T25" s="73">
        <f t="shared" si="1"/>
        <v>-16019771</v>
      </c>
      <c r="U25" s="73">
        <f t="shared" si="1"/>
        <v>-14281056</v>
      </c>
      <c r="V25" s="73">
        <f t="shared" si="1"/>
        <v>-33614008</v>
      </c>
      <c r="W25" s="73">
        <f t="shared" si="1"/>
        <v>-80942394</v>
      </c>
      <c r="X25" s="73">
        <f t="shared" si="1"/>
        <v>-73889003</v>
      </c>
      <c r="Y25" s="73">
        <f t="shared" si="1"/>
        <v>-7053391</v>
      </c>
      <c r="Z25" s="170">
        <f>+IF(X25&lt;&gt;0,+(Y25/X25)*100,0)</f>
        <v>9.545927964408992</v>
      </c>
      <c r="AA25" s="74">
        <f>SUM(AA19:AA24)</f>
        <v>-73889003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6000000</v>
      </c>
      <c r="F29" s="60">
        <v>6000000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6000000</v>
      </c>
      <c r="Y29" s="60">
        <v>-6000000</v>
      </c>
      <c r="Z29" s="140">
        <v>-100</v>
      </c>
      <c r="AA29" s="62">
        <v>6000000</v>
      </c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-2031856</v>
      </c>
      <c r="D33" s="155"/>
      <c r="E33" s="59">
        <v>-2900004</v>
      </c>
      <c r="F33" s="60">
        <v>-2900004</v>
      </c>
      <c r="G33" s="60">
        <v>-100000</v>
      </c>
      <c r="H33" s="60">
        <v>-100000</v>
      </c>
      <c r="I33" s="60">
        <v>-600000</v>
      </c>
      <c r="J33" s="60">
        <v>-800000</v>
      </c>
      <c r="K33" s="60">
        <v>-899341</v>
      </c>
      <c r="L33" s="60">
        <v>-100000</v>
      </c>
      <c r="M33" s="60">
        <v>-600000</v>
      </c>
      <c r="N33" s="60">
        <v>-1599341</v>
      </c>
      <c r="O33" s="60">
        <v>-100000</v>
      </c>
      <c r="P33" s="60">
        <v>-100000</v>
      </c>
      <c r="Q33" s="60">
        <v>-600000</v>
      </c>
      <c r="R33" s="60">
        <v>-800000</v>
      </c>
      <c r="S33" s="60">
        <v>-100000</v>
      </c>
      <c r="T33" s="60">
        <v>-100000</v>
      </c>
      <c r="U33" s="60">
        <v>-600000</v>
      </c>
      <c r="V33" s="60">
        <v>-800000</v>
      </c>
      <c r="W33" s="60">
        <v>-3999341</v>
      </c>
      <c r="X33" s="60">
        <v>-2900004</v>
      </c>
      <c r="Y33" s="60">
        <v>-1099337</v>
      </c>
      <c r="Z33" s="140">
        <v>37.91</v>
      </c>
      <c r="AA33" s="62">
        <v>-2900004</v>
      </c>
    </row>
    <row r="34" spans="1:27" ht="13.5">
      <c r="A34" s="250" t="s">
        <v>197</v>
      </c>
      <c r="B34" s="251"/>
      <c r="C34" s="168">
        <f aca="true" t="shared" si="2" ref="C34:Y34">SUM(C29:C33)</f>
        <v>-2031856</v>
      </c>
      <c r="D34" s="168">
        <f>SUM(D29:D33)</f>
        <v>0</v>
      </c>
      <c r="E34" s="72">
        <f t="shared" si="2"/>
        <v>3099996</v>
      </c>
      <c r="F34" s="73">
        <f t="shared" si="2"/>
        <v>3099996</v>
      </c>
      <c r="G34" s="73">
        <f t="shared" si="2"/>
        <v>-100000</v>
      </c>
      <c r="H34" s="73">
        <f t="shared" si="2"/>
        <v>-100000</v>
      </c>
      <c r="I34" s="73">
        <f t="shared" si="2"/>
        <v>-600000</v>
      </c>
      <c r="J34" s="73">
        <f t="shared" si="2"/>
        <v>-800000</v>
      </c>
      <c r="K34" s="73">
        <f t="shared" si="2"/>
        <v>-899341</v>
      </c>
      <c r="L34" s="73">
        <f t="shared" si="2"/>
        <v>-100000</v>
      </c>
      <c r="M34" s="73">
        <f t="shared" si="2"/>
        <v>-600000</v>
      </c>
      <c r="N34" s="73">
        <f t="shared" si="2"/>
        <v>-1599341</v>
      </c>
      <c r="O34" s="73">
        <f t="shared" si="2"/>
        <v>-100000</v>
      </c>
      <c r="P34" s="73">
        <f t="shared" si="2"/>
        <v>-100000</v>
      </c>
      <c r="Q34" s="73">
        <f t="shared" si="2"/>
        <v>-600000</v>
      </c>
      <c r="R34" s="73">
        <f t="shared" si="2"/>
        <v>-800000</v>
      </c>
      <c r="S34" s="73">
        <f t="shared" si="2"/>
        <v>-100000</v>
      </c>
      <c r="T34" s="73">
        <f t="shared" si="2"/>
        <v>-100000</v>
      </c>
      <c r="U34" s="73">
        <f t="shared" si="2"/>
        <v>-600000</v>
      </c>
      <c r="V34" s="73">
        <f t="shared" si="2"/>
        <v>-800000</v>
      </c>
      <c r="W34" s="73">
        <f t="shared" si="2"/>
        <v>-3999341</v>
      </c>
      <c r="X34" s="73">
        <f t="shared" si="2"/>
        <v>3099996</v>
      </c>
      <c r="Y34" s="73">
        <f t="shared" si="2"/>
        <v>-7099337</v>
      </c>
      <c r="Z34" s="170">
        <f>+IF(X34&lt;&gt;0,+(Y34/X34)*100,0)</f>
        <v>-229.01116646602128</v>
      </c>
      <c r="AA34" s="74">
        <f>SUM(AA29:AA33)</f>
        <v>3099996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16752593</v>
      </c>
      <c r="D36" s="153">
        <f>+D15+D25+D34</f>
        <v>0</v>
      </c>
      <c r="E36" s="99">
        <f t="shared" si="3"/>
        <v>-28808382</v>
      </c>
      <c r="F36" s="100">
        <f t="shared" si="3"/>
        <v>-29107383</v>
      </c>
      <c r="G36" s="100">
        <f t="shared" si="3"/>
        <v>37765192</v>
      </c>
      <c r="H36" s="100">
        <f t="shared" si="3"/>
        <v>-9068787</v>
      </c>
      <c r="I36" s="100">
        <f t="shared" si="3"/>
        <v>-19466143</v>
      </c>
      <c r="J36" s="100">
        <f t="shared" si="3"/>
        <v>9230262</v>
      </c>
      <c r="K36" s="100">
        <f t="shared" si="3"/>
        <v>12003542</v>
      </c>
      <c r="L36" s="100">
        <f t="shared" si="3"/>
        <v>25939736</v>
      </c>
      <c r="M36" s="100">
        <f t="shared" si="3"/>
        <v>-38472781</v>
      </c>
      <c r="N36" s="100">
        <f t="shared" si="3"/>
        <v>-529503</v>
      </c>
      <c r="O36" s="100">
        <f t="shared" si="3"/>
        <v>-6017716</v>
      </c>
      <c r="P36" s="100">
        <f t="shared" si="3"/>
        <v>-12911650</v>
      </c>
      <c r="Q36" s="100">
        <f t="shared" si="3"/>
        <v>46446971</v>
      </c>
      <c r="R36" s="100">
        <f t="shared" si="3"/>
        <v>27517605</v>
      </c>
      <c r="S36" s="100">
        <f t="shared" si="3"/>
        <v>-26131132</v>
      </c>
      <c r="T36" s="100">
        <f t="shared" si="3"/>
        <v>-23901091</v>
      </c>
      <c r="U36" s="100">
        <f t="shared" si="3"/>
        <v>-18401966</v>
      </c>
      <c r="V36" s="100">
        <f t="shared" si="3"/>
        <v>-68434189</v>
      </c>
      <c r="W36" s="100">
        <f t="shared" si="3"/>
        <v>-32215825</v>
      </c>
      <c r="X36" s="100">
        <f t="shared" si="3"/>
        <v>-29107383</v>
      </c>
      <c r="Y36" s="100">
        <f t="shared" si="3"/>
        <v>-3108442</v>
      </c>
      <c r="Z36" s="137">
        <f>+IF(X36&lt;&gt;0,+(Y36/X36)*100,0)</f>
        <v>10.67922183179436</v>
      </c>
      <c r="AA36" s="102">
        <f>+AA15+AA25+AA34</f>
        <v>-29107383</v>
      </c>
    </row>
    <row r="37" spans="1:27" ht="13.5">
      <c r="A37" s="249" t="s">
        <v>199</v>
      </c>
      <c r="B37" s="182"/>
      <c r="C37" s="153">
        <v>29900012</v>
      </c>
      <c r="D37" s="153"/>
      <c r="E37" s="99">
        <v>29900000</v>
      </c>
      <c r="F37" s="100">
        <v>29900000</v>
      </c>
      <c r="G37" s="100">
        <v>46652605</v>
      </c>
      <c r="H37" s="100">
        <v>84417797</v>
      </c>
      <c r="I37" s="100">
        <v>75349010</v>
      </c>
      <c r="J37" s="100">
        <v>46652605</v>
      </c>
      <c r="K37" s="100">
        <v>55882867</v>
      </c>
      <c r="L37" s="100">
        <v>67886409</v>
      </c>
      <c r="M37" s="100">
        <v>93826145</v>
      </c>
      <c r="N37" s="100">
        <v>55882867</v>
      </c>
      <c r="O37" s="100">
        <v>55353364</v>
      </c>
      <c r="P37" s="100">
        <v>49335648</v>
      </c>
      <c r="Q37" s="100">
        <v>36423998</v>
      </c>
      <c r="R37" s="100">
        <v>55353364</v>
      </c>
      <c r="S37" s="100">
        <v>82870969</v>
      </c>
      <c r="T37" s="100">
        <v>56739837</v>
      </c>
      <c r="U37" s="100">
        <v>32838746</v>
      </c>
      <c r="V37" s="100">
        <v>82870969</v>
      </c>
      <c r="W37" s="100">
        <v>46652605</v>
      </c>
      <c r="X37" s="100">
        <v>29900000</v>
      </c>
      <c r="Y37" s="100">
        <v>16752605</v>
      </c>
      <c r="Z37" s="137">
        <v>56.03</v>
      </c>
      <c r="AA37" s="102">
        <v>29900000</v>
      </c>
    </row>
    <row r="38" spans="1:27" ht="13.5">
      <c r="A38" s="269" t="s">
        <v>200</v>
      </c>
      <c r="B38" s="256"/>
      <c r="C38" s="257">
        <v>46652605</v>
      </c>
      <c r="D38" s="257"/>
      <c r="E38" s="258">
        <v>1091618</v>
      </c>
      <c r="F38" s="259">
        <v>792617</v>
      </c>
      <c r="G38" s="259">
        <v>84417797</v>
      </c>
      <c r="H38" s="259">
        <v>75349010</v>
      </c>
      <c r="I38" s="259">
        <v>55882867</v>
      </c>
      <c r="J38" s="259">
        <v>55882867</v>
      </c>
      <c r="K38" s="259">
        <v>67886409</v>
      </c>
      <c r="L38" s="259">
        <v>93826145</v>
      </c>
      <c r="M38" s="259">
        <v>55353364</v>
      </c>
      <c r="N38" s="259">
        <v>55353364</v>
      </c>
      <c r="O38" s="259">
        <v>49335648</v>
      </c>
      <c r="P38" s="259">
        <v>36423998</v>
      </c>
      <c r="Q38" s="259">
        <v>82870969</v>
      </c>
      <c r="R38" s="259">
        <v>49335648</v>
      </c>
      <c r="S38" s="259">
        <v>56739837</v>
      </c>
      <c r="T38" s="259">
        <v>32838746</v>
      </c>
      <c r="U38" s="259">
        <v>14436780</v>
      </c>
      <c r="V38" s="259">
        <v>14436780</v>
      </c>
      <c r="W38" s="259">
        <v>14436780</v>
      </c>
      <c r="X38" s="259">
        <v>792617</v>
      </c>
      <c r="Y38" s="259">
        <v>13644163</v>
      </c>
      <c r="Z38" s="260">
        <v>1721.41</v>
      </c>
      <c r="AA38" s="261">
        <v>792617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1341734</v>
      </c>
      <c r="D5" s="200">
        <f t="shared" si="0"/>
        <v>0</v>
      </c>
      <c r="E5" s="106">
        <f t="shared" si="0"/>
        <v>34904234</v>
      </c>
      <c r="F5" s="106">
        <f t="shared" si="0"/>
        <v>56304234</v>
      </c>
      <c r="G5" s="106">
        <f t="shared" si="0"/>
        <v>4443333</v>
      </c>
      <c r="H5" s="106">
        <f t="shared" si="0"/>
        <v>2857884</v>
      </c>
      <c r="I5" s="106">
        <f t="shared" si="0"/>
        <v>4428982</v>
      </c>
      <c r="J5" s="106">
        <f t="shared" si="0"/>
        <v>11730199</v>
      </c>
      <c r="K5" s="106">
        <f t="shared" si="0"/>
        <v>4331041</v>
      </c>
      <c r="L5" s="106">
        <f t="shared" si="0"/>
        <v>6796541</v>
      </c>
      <c r="M5" s="106">
        <f t="shared" si="0"/>
        <v>6935979</v>
      </c>
      <c r="N5" s="106">
        <f t="shared" si="0"/>
        <v>18063561</v>
      </c>
      <c r="O5" s="106">
        <f t="shared" si="0"/>
        <v>370724</v>
      </c>
      <c r="P5" s="106">
        <f t="shared" si="0"/>
        <v>4566023</v>
      </c>
      <c r="Q5" s="106">
        <f t="shared" si="0"/>
        <v>7567543</v>
      </c>
      <c r="R5" s="106">
        <f t="shared" si="0"/>
        <v>12504290</v>
      </c>
      <c r="S5" s="106">
        <f t="shared" si="0"/>
        <v>15021861</v>
      </c>
      <c r="T5" s="106">
        <f t="shared" si="0"/>
        <v>12546406</v>
      </c>
      <c r="U5" s="106">
        <f t="shared" si="0"/>
        <v>10880821</v>
      </c>
      <c r="V5" s="106">
        <f t="shared" si="0"/>
        <v>38449088</v>
      </c>
      <c r="W5" s="106">
        <f t="shared" si="0"/>
        <v>80747138</v>
      </c>
      <c r="X5" s="106">
        <f t="shared" si="0"/>
        <v>56304234</v>
      </c>
      <c r="Y5" s="106">
        <f t="shared" si="0"/>
        <v>24442904</v>
      </c>
      <c r="Z5" s="201">
        <f>+IF(X5&lt;&gt;0,+(Y5/X5)*100,0)</f>
        <v>43.41219525338006</v>
      </c>
      <c r="AA5" s="199">
        <f>SUM(AA11:AA18)</f>
        <v>56304234</v>
      </c>
    </row>
    <row r="6" spans="1:27" ht="13.5">
      <c r="A6" s="291" t="s">
        <v>204</v>
      </c>
      <c r="B6" s="142"/>
      <c r="C6" s="62"/>
      <c r="D6" s="156"/>
      <c r="E6" s="60">
        <v>1101784</v>
      </c>
      <c r="F6" s="60">
        <v>1101784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1101784</v>
      </c>
      <c r="Y6" s="60">
        <v>-1101784</v>
      </c>
      <c r="Z6" s="140">
        <v>-100</v>
      </c>
      <c r="AA6" s="155">
        <v>1101784</v>
      </c>
    </row>
    <row r="7" spans="1:27" ht="13.5">
      <c r="A7" s="291" t="s">
        <v>205</v>
      </c>
      <c r="B7" s="142"/>
      <c r="C7" s="62"/>
      <c r="D7" s="156"/>
      <c r="E7" s="60">
        <v>20000000</v>
      </c>
      <c r="F7" s="60">
        <v>20000000</v>
      </c>
      <c r="G7" s="60">
        <v>2034963</v>
      </c>
      <c r="H7" s="60">
        <v>430262</v>
      </c>
      <c r="I7" s="60"/>
      <c r="J7" s="60">
        <v>2465225</v>
      </c>
      <c r="K7" s="60">
        <v>502038</v>
      </c>
      <c r="L7" s="60">
        <v>2362373</v>
      </c>
      <c r="M7" s="60">
        <v>2850136</v>
      </c>
      <c r="N7" s="60">
        <v>5714547</v>
      </c>
      <c r="O7" s="60"/>
      <c r="P7" s="60"/>
      <c r="Q7" s="60">
        <v>4664022</v>
      </c>
      <c r="R7" s="60">
        <v>4664022</v>
      </c>
      <c r="S7" s="60">
        <v>5192562</v>
      </c>
      <c r="T7" s="60">
        <v>1830739</v>
      </c>
      <c r="U7" s="60"/>
      <c r="V7" s="60">
        <v>7023301</v>
      </c>
      <c r="W7" s="60">
        <v>19867095</v>
      </c>
      <c r="X7" s="60">
        <v>20000000</v>
      </c>
      <c r="Y7" s="60">
        <v>-132905</v>
      </c>
      <c r="Z7" s="140">
        <v>-0.66</v>
      </c>
      <c r="AA7" s="155">
        <v>20000000</v>
      </c>
    </row>
    <row r="8" spans="1:27" ht="13.5">
      <c r="A8" s="291" t="s">
        <v>206</v>
      </c>
      <c r="B8" s="142"/>
      <c r="C8" s="62"/>
      <c r="D8" s="156"/>
      <c r="E8" s="60">
        <v>6500000</v>
      </c>
      <c r="F8" s="60">
        <v>6500000</v>
      </c>
      <c r="G8" s="60"/>
      <c r="H8" s="60"/>
      <c r="I8" s="60">
        <v>3806870</v>
      </c>
      <c r="J8" s="60">
        <v>3806870</v>
      </c>
      <c r="K8" s="60">
        <v>651308</v>
      </c>
      <c r="L8" s="60">
        <v>3181329</v>
      </c>
      <c r="M8" s="60">
        <v>357836</v>
      </c>
      <c r="N8" s="60">
        <v>4190473</v>
      </c>
      <c r="O8" s="60"/>
      <c r="P8" s="60">
        <v>2385930</v>
      </c>
      <c r="Q8" s="60">
        <v>1842105</v>
      </c>
      <c r="R8" s="60">
        <v>4228035</v>
      </c>
      <c r="S8" s="60"/>
      <c r="T8" s="60"/>
      <c r="U8" s="60">
        <v>3549453</v>
      </c>
      <c r="V8" s="60">
        <v>3549453</v>
      </c>
      <c r="W8" s="60">
        <v>15774831</v>
      </c>
      <c r="X8" s="60">
        <v>6500000</v>
      </c>
      <c r="Y8" s="60">
        <v>9274831</v>
      </c>
      <c r="Z8" s="140">
        <v>142.69</v>
      </c>
      <c r="AA8" s="155">
        <v>6500000</v>
      </c>
    </row>
    <row r="9" spans="1:27" ht="13.5">
      <c r="A9" s="291" t="s">
        <v>207</v>
      </c>
      <c r="B9" s="142"/>
      <c r="C9" s="62"/>
      <c r="D9" s="156"/>
      <c r="E9" s="60"/>
      <c r="F9" s="60">
        <v>21400000</v>
      </c>
      <c r="G9" s="60">
        <v>2325248</v>
      </c>
      <c r="H9" s="60">
        <v>1823645</v>
      </c>
      <c r="I9" s="60">
        <v>559413</v>
      </c>
      <c r="J9" s="60">
        <v>4708306</v>
      </c>
      <c r="K9" s="60">
        <v>151804</v>
      </c>
      <c r="L9" s="60">
        <v>338498</v>
      </c>
      <c r="M9" s="60">
        <v>1435066</v>
      </c>
      <c r="N9" s="60">
        <v>1925368</v>
      </c>
      <c r="O9" s="60"/>
      <c r="P9" s="60">
        <v>1073320</v>
      </c>
      <c r="Q9" s="60"/>
      <c r="R9" s="60">
        <v>1073320</v>
      </c>
      <c r="S9" s="60">
        <v>6733531</v>
      </c>
      <c r="T9" s="60">
        <v>8008797</v>
      </c>
      <c r="U9" s="60">
        <v>3935982</v>
      </c>
      <c r="V9" s="60">
        <v>18678310</v>
      </c>
      <c r="W9" s="60">
        <v>26385304</v>
      </c>
      <c r="X9" s="60">
        <v>21400000</v>
      </c>
      <c r="Y9" s="60">
        <v>4985304</v>
      </c>
      <c r="Z9" s="140">
        <v>23.3</v>
      </c>
      <c r="AA9" s="155">
        <v>21400000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27601784</v>
      </c>
      <c r="F11" s="295">
        <f t="shared" si="1"/>
        <v>49001784</v>
      </c>
      <c r="G11" s="295">
        <f t="shared" si="1"/>
        <v>4360211</v>
      </c>
      <c r="H11" s="295">
        <f t="shared" si="1"/>
        <v>2253907</v>
      </c>
      <c r="I11" s="295">
        <f t="shared" si="1"/>
        <v>4366283</v>
      </c>
      <c r="J11" s="295">
        <f t="shared" si="1"/>
        <v>10980401</v>
      </c>
      <c r="K11" s="295">
        <f t="shared" si="1"/>
        <v>1305150</v>
      </c>
      <c r="L11" s="295">
        <f t="shared" si="1"/>
        <v>5882200</v>
      </c>
      <c r="M11" s="295">
        <f t="shared" si="1"/>
        <v>4643038</v>
      </c>
      <c r="N11" s="295">
        <f t="shared" si="1"/>
        <v>11830388</v>
      </c>
      <c r="O11" s="295">
        <f t="shared" si="1"/>
        <v>0</v>
      </c>
      <c r="P11" s="295">
        <f t="shared" si="1"/>
        <v>3459250</v>
      </c>
      <c r="Q11" s="295">
        <f t="shared" si="1"/>
        <v>6506127</v>
      </c>
      <c r="R11" s="295">
        <f t="shared" si="1"/>
        <v>9965377</v>
      </c>
      <c r="S11" s="295">
        <f t="shared" si="1"/>
        <v>11926093</v>
      </c>
      <c r="T11" s="295">
        <f t="shared" si="1"/>
        <v>9839536</v>
      </c>
      <c r="U11" s="295">
        <f t="shared" si="1"/>
        <v>7485435</v>
      </c>
      <c r="V11" s="295">
        <f t="shared" si="1"/>
        <v>29251064</v>
      </c>
      <c r="W11" s="295">
        <f t="shared" si="1"/>
        <v>62027230</v>
      </c>
      <c r="X11" s="295">
        <f t="shared" si="1"/>
        <v>49001784</v>
      </c>
      <c r="Y11" s="295">
        <f t="shared" si="1"/>
        <v>13025446</v>
      </c>
      <c r="Z11" s="296">
        <f>+IF(X11&lt;&gt;0,+(Y11/X11)*100,0)</f>
        <v>26.58157507081783</v>
      </c>
      <c r="AA11" s="297">
        <f>SUM(AA6:AA10)</f>
        <v>49001784</v>
      </c>
    </row>
    <row r="12" spans="1:27" ht="13.5">
      <c r="A12" s="298" t="s">
        <v>210</v>
      </c>
      <c r="B12" s="136"/>
      <c r="C12" s="62"/>
      <c r="D12" s="156"/>
      <c r="E12" s="60">
        <v>7302450</v>
      </c>
      <c r="F12" s="60">
        <v>7302450</v>
      </c>
      <c r="G12" s="60">
        <v>65857</v>
      </c>
      <c r="H12" s="60">
        <v>597930</v>
      </c>
      <c r="I12" s="60">
        <v>50793</v>
      </c>
      <c r="J12" s="60">
        <v>714580</v>
      </c>
      <c r="K12" s="60">
        <v>621383</v>
      </c>
      <c r="L12" s="60">
        <v>882671</v>
      </c>
      <c r="M12" s="60">
        <v>1252072</v>
      </c>
      <c r="N12" s="60">
        <v>2756126</v>
      </c>
      <c r="O12" s="60">
        <v>346432</v>
      </c>
      <c r="P12" s="60">
        <v>627954</v>
      </c>
      <c r="Q12" s="60">
        <v>329202</v>
      </c>
      <c r="R12" s="60">
        <v>1303588</v>
      </c>
      <c r="S12" s="60">
        <v>716785</v>
      </c>
      <c r="T12" s="60">
        <v>904224</v>
      </c>
      <c r="U12" s="60">
        <v>1819097</v>
      </c>
      <c r="V12" s="60">
        <v>3440106</v>
      </c>
      <c r="W12" s="60">
        <v>8214400</v>
      </c>
      <c r="X12" s="60">
        <v>7302450</v>
      </c>
      <c r="Y12" s="60">
        <v>911950</v>
      </c>
      <c r="Z12" s="140">
        <v>12.49</v>
      </c>
      <c r="AA12" s="155">
        <v>7302450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1341734</v>
      </c>
      <c r="D15" s="156"/>
      <c r="E15" s="60"/>
      <c r="F15" s="60"/>
      <c r="G15" s="60">
        <v>17265</v>
      </c>
      <c r="H15" s="60">
        <v>6047</v>
      </c>
      <c r="I15" s="60">
        <v>11906</v>
      </c>
      <c r="J15" s="60">
        <v>35218</v>
      </c>
      <c r="K15" s="60">
        <v>2404508</v>
      </c>
      <c r="L15" s="60">
        <v>31670</v>
      </c>
      <c r="M15" s="60">
        <v>1040869</v>
      </c>
      <c r="N15" s="60">
        <v>3477047</v>
      </c>
      <c r="O15" s="60">
        <v>24292</v>
      </c>
      <c r="P15" s="60">
        <v>478819</v>
      </c>
      <c r="Q15" s="60">
        <v>732214</v>
      </c>
      <c r="R15" s="60">
        <v>1235325</v>
      </c>
      <c r="S15" s="60">
        <v>2378983</v>
      </c>
      <c r="T15" s="60">
        <v>1802646</v>
      </c>
      <c r="U15" s="60">
        <v>1576289</v>
      </c>
      <c r="V15" s="60">
        <v>5757918</v>
      </c>
      <c r="W15" s="60">
        <v>10505508</v>
      </c>
      <c r="X15" s="60"/>
      <c r="Y15" s="60">
        <v>10505508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38984766</v>
      </c>
      <c r="F20" s="100">
        <f t="shared" si="2"/>
        <v>38984766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38984766</v>
      </c>
      <c r="Y20" s="100">
        <f t="shared" si="2"/>
        <v>-38984766</v>
      </c>
      <c r="Z20" s="137">
        <f>+IF(X20&lt;&gt;0,+(Y20/X20)*100,0)</f>
        <v>-100</v>
      </c>
      <c r="AA20" s="153">
        <f>SUM(AA26:AA33)</f>
        <v>38984766</v>
      </c>
    </row>
    <row r="21" spans="1:27" ht="13.5">
      <c r="A21" s="291" t="s">
        <v>204</v>
      </c>
      <c r="B21" s="142"/>
      <c r="C21" s="62"/>
      <c r="D21" s="156"/>
      <c r="E21" s="60">
        <v>8500000</v>
      </c>
      <c r="F21" s="60">
        <v>8500000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8500000</v>
      </c>
      <c r="Y21" s="60">
        <v>-8500000</v>
      </c>
      <c r="Z21" s="140">
        <v>-100</v>
      </c>
      <c r="AA21" s="155">
        <v>8500000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13192626</v>
      </c>
      <c r="F23" s="60">
        <v>13192626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13192626</v>
      </c>
      <c r="Y23" s="60">
        <v>-13192626</v>
      </c>
      <c r="Z23" s="140">
        <v>-100</v>
      </c>
      <c r="AA23" s="155">
        <v>13192626</v>
      </c>
    </row>
    <row r="24" spans="1:27" ht="13.5">
      <c r="A24" s="291" t="s">
        <v>207</v>
      </c>
      <c r="B24" s="142"/>
      <c r="C24" s="62"/>
      <c r="D24" s="156"/>
      <c r="E24" s="60">
        <v>13596481</v>
      </c>
      <c r="F24" s="60">
        <v>13596481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13596481</v>
      </c>
      <c r="Y24" s="60">
        <v>-13596481</v>
      </c>
      <c r="Z24" s="140">
        <v>-100</v>
      </c>
      <c r="AA24" s="155">
        <v>13596481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35289107</v>
      </c>
      <c r="F26" s="295">
        <f t="shared" si="3"/>
        <v>35289107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35289107</v>
      </c>
      <c r="Y26" s="295">
        <f t="shared" si="3"/>
        <v>-35289107</v>
      </c>
      <c r="Z26" s="296">
        <f>+IF(X26&lt;&gt;0,+(Y26/X26)*100,0)</f>
        <v>-100</v>
      </c>
      <c r="AA26" s="297">
        <f>SUM(AA21:AA25)</f>
        <v>35289107</v>
      </c>
    </row>
    <row r="27" spans="1:27" ht="13.5">
      <c r="A27" s="298" t="s">
        <v>210</v>
      </c>
      <c r="B27" s="147"/>
      <c r="C27" s="62"/>
      <c r="D27" s="156"/>
      <c r="E27" s="60">
        <v>3695659</v>
      </c>
      <c r="F27" s="60">
        <v>3695659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3695659</v>
      </c>
      <c r="Y27" s="60">
        <v>-3695659</v>
      </c>
      <c r="Z27" s="140">
        <v>-100</v>
      </c>
      <c r="AA27" s="155">
        <v>3695659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9601784</v>
      </c>
      <c r="F36" s="60">
        <f t="shared" si="4"/>
        <v>9601784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9601784</v>
      </c>
      <c r="Y36" s="60">
        <f t="shared" si="4"/>
        <v>-9601784</v>
      </c>
      <c r="Z36" s="140">
        <f aca="true" t="shared" si="5" ref="Z36:Z49">+IF(X36&lt;&gt;0,+(Y36/X36)*100,0)</f>
        <v>-100</v>
      </c>
      <c r="AA36" s="155">
        <f>AA6+AA21</f>
        <v>9601784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20000000</v>
      </c>
      <c r="F37" s="60">
        <f t="shared" si="4"/>
        <v>20000000</v>
      </c>
      <c r="G37" s="60">
        <f t="shared" si="4"/>
        <v>2034963</v>
      </c>
      <c r="H37" s="60">
        <f t="shared" si="4"/>
        <v>430262</v>
      </c>
      <c r="I37" s="60">
        <f t="shared" si="4"/>
        <v>0</v>
      </c>
      <c r="J37" s="60">
        <f t="shared" si="4"/>
        <v>2465225</v>
      </c>
      <c r="K37" s="60">
        <f t="shared" si="4"/>
        <v>502038</v>
      </c>
      <c r="L37" s="60">
        <f t="shared" si="4"/>
        <v>2362373</v>
      </c>
      <c r="M37" s="60">
        <f t="shared" si="4"/>
        <v>2850136</v>
      </c>
      <c r="N37" s="60">
        <f t="shared" si="4"/>
        <v>5714547</v>
      </c>
      <c r="O37" s="60">
        <f t="shared" si="4"/>
        <v>0</v>
      </c>
      <c r="P37" s="60">
        <f t="shared" si="4"/>
        <v>0</v>
      </c>
      <c r="Q37" s="60">
        <f t="shared" si="4"/>
        <v>4664022</v>
      </c>
      <c r="R37" s="60">
        <f t="shared" si="4"/>
        <v>4664022</v>
      </c>
      <c r="S37" s="60">
        <f t="shared" si="4"/>
        <v>5192562</v>
      </c>
      <c r="T37" s="60">
        <f t="shared" si="4"/>
        <v>1830739</v>
      </c>
      <c r="U37" s="60">
        <f t="shared" si="4"/>
        <v>0</v>
      </c>
      <c r="V37" s="60">
        <f t="shared" si="4"/>
        <v>7023301</v>
      </c>
      <c r="W37" s="60">
        <f t="shared" si="4"/>
        <v>19867095</v>
      </c>
      <c r="X37" s="60">
        <f t="shared" si="4"/>
        <v>20000000</v>
      </c>
      <c r="Y37" s="60">
        <f t="shared" si="4"/>
        <v>-132905</v>
      </c>
      <c r="Z37" s="140">
        <f t="shared" si="5"/>
        <v>-0.664525</v>
      </c>
      <c r="AA37" s="155">
        <f>AA7+AA22</f>
        <v>20000000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19692626</v>
      </c>
      <c r="F38" s="60">
        <f t="shared" si="4"/>
        <v>19692626</v>
      </c>
      <c r="G38" s="60">
        <f t="shared" si="4"/>
        <v>0</v>
      </c>
      <c r="H38" s="60">
        <f t="shared" si="4"/>
        <v>0</v>
      </c>
      <c r="I38" s="60">
        <f t="shared" si="4"/>
        <v>3806870</v>
      </c>
      <c r="J38" s="60">
        <f t="shared" si="4"/>
        <v>3806870</v>
      </c>
      <c r="K38" s="60">
        <f t="shared" si="4"/>
        <v>651308</v>
      </c>
      <c r="L38" s="60">
        <f t="shared" si="4"/>
        <v>3181329</v>
      </c>
      <c r="M38" s="60">
        <f t="shared" si="4"/>
        <v>357836</v>
      </c>
      <c r="N38" s="60">
        <f t="shared" si="4"/>
        <v>4190473</v>
      </c>
      <c r="O38" s="60">
        <f t="shared" si="4"/>
        <v>0</v>
      </c>
      <c r="P38" s="60">
        <f t="shared" si="4"/>
        <v>2385930</v>
      </c>
      <c r="Q38" s="60">
        <f t="shared" si="4"/>
        <v>1842105</v>
      </c>
      <c r="R38" s="60">
        <f t="shared" si="4"/>
        <v>4228035</v>
      </c>
      <c r="S38" s="60">
        <f t="shared" si="4"/>
        <v>0</v>
      </c>
      <c r="T38" s="60">
        <f t="shared" si="4"/>
        <v>0</v>
      </c>
      <c r="U38" s="60">
        <f t="shared" si="4"/>
        <v>3549453</v>
      </c>
      <c r="V38" s="60">
        <f t="shared" si="4"/>
        <v>3549453</v>
      </c>
      <c r="W38" s="60">
        <f t="shared" si="4"/>
        <v>15774831</v>
      </c>
      <c r="X38" s="60">
        <f t="shared" si="4"/>
        <v>19692626</v>
      </c>
      <c r="Y38" s="60">
        <f t="shared" si="4"/>
        <v>-3917795</v>
      </c>
      <c r="Z38" s="140">
        <f t="shared" si="5"/>
        <v>-19.894731154697194</v>
      </c>
      <c r="AA38" s="155">
        <f>AA8+AA23</f>
        <v>19692626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13596481</v>
      </c>
      <c r="F39" s="60">
        <f t="shared" si="4"/>
        <v>34996481</v>
      </c>
      <c r="G39" s="60">
        <f t="shared" si="4"/>
        <v>2325248</v>
      </c>
      <c r="H39" s="60">
        <f t="shared" si="4"/>
        <v>1823645</v>
      </c>
      <c r="I39" s="60">
        <f t="shared" si="4"/>
        <v>559413</v>
      </c>
      <c r="J39" s="60">
        <f t="shared" si="4"/>
        <v>4708306</v>
      </c>
      <c r="K39" s="60">
        <f t="shared" si="4"/>
        <v>151804</v>
      </c>
      <c r="L39" s="60">
        <f t="shared" si="4"/>
        <v>338498</v>
      </c>
      <c r="M39" s="60">
        <f t="shared" si="4"/>
        <v>1435066</v>
      </c>
      <c r="N39" s="60">
        <f t="shared" si="4"/>
        <v>1925368</v>
      </c>
      <c r="O39" s="60">
        <f t="shared" si="4"/>
        <v>0</v>
      </c>
      <c r="P39" s="60">
        <f t="shared" si="4"/>
        <v>1073320</v>
      </c>
      <c r="Q39" s="60">
        <f t="shared" si="4"/>
        <v>0</v>
      </c>
      <c r="R39" s="60">
        <f t="shared" si="4"/>
        <v>1073320</v>
      </c>
      <c r="S39" s="60">
        <f t="shared" si="4"/>
        <v>6733531</v>
      </c>
      <c r="T39" s="60">
        <f t="shared" si="4"/>
        <v>8008797</v>
      </c>
      <c r="U39" s="60">
        <f t="shared" si="4"/>
        <v>3935982</v>
      </c>
      <c r="V39" s="60">
        <f t="shared" si="4"/>
        <v>18678310</v>
      </c>
      <c r="W39" s="60">
        <f t="shared" si="4"/>
        <v>26385304</v>
      </c>
      <c r="X39" s="60">
        <f t="shared" si="4"/>
        <v>34996481</v>
      </c>
      <c r="Y39" s="60">
        <f t="shared" si="4"/>
        <v>-8611177</v>
      </c>
      <c r="Z39" s="140">
        <f t="shared" si="5"/>
        <v>-24.605836798276947</v>
      </c>
      <c r="AA39" s="155">
        <f>AA9+AA24</f>
        <v>34996481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62890891</v>
      </c>
      <c r="F41" s="295">
        <f t="shared" si="6"/>
        <v>84290891</v>
      </c>
      <c r="G41" s="295">
        <f t="shared" si="6"/>
        <v>4360211</v>
      </c>
      <c r="H41" s="295">
        <f t="shared" si="6"/>
        <v>2253907</v>
      </c>
      <c r="I41" s="295">
        <f t="shared" si="6"/>
        <v>4366283</v>
      </c>
      <c r="J41" s="295">
        <f t="shared" si="6"/>
        <v>10980401</v>
      </c>
      <c r="K41" s="295">
        <f t="shared" si="6"/>
        <v>1305150</v>
      </c>
      <c r="L41" s="295">
        <f t="shared" si="6"/>
        <v>5882200</v>
      </c>
      <c r="M41" s="295">
        <f t="shared" si="6"/>
        <v>4643038</v>
      </c>
      <c r="N41" s="295">
        <f t="shared" si="6"/>
        <v>11830388</v>
      </c>
      <c r="O41" s="295">
        <f t="shared" si="6"/>
        <v>0</v>
      </c>
      <c r="P41" s="295">
        <f t="shared" si="6"/>
        <v>3459250</v>
      </c>
      <c r="Q41" s="295">
        <f t="shared" si="6"/>
        <v>6506127</v>
      </c>
      <c r="R41" s="295">
        <f t="shared" si="6"/>
        <v>9965377</v>
      </c>
      <c r="S41" s="295">
        <f t="shared" si="6"/>
        <v>11926093</v>
      </c>
      <c r="T41" s="295">
        <f t="shared" si="6"/>
        <v>9839536</v>
      </c>
      <c r="U41" s="295">
        <f t="shared" si="6"/>
        <v>7485435</v>
      </c>
      <c r="V41" s="295">
        <f t="shared" si="6"/>
        <v>29251064</v>
      </c>
      <c r="W41" s="295">
        <f t="shared" si="6"/>
        <v>62027230</v>
      </c>
      <c r="X41" s="295">
        <f t="shared" si="6"/>
        <v>84290891</v>
      </c>
      <c r="Y41" s="295">
        <f t="shared" si="6"/>
        <v>-22263661</v>
      </c>
      <c r="Z41" s="296">
        <f t="shared" si="5"/>
        <v>-26.412890806908184</v>
      </c>
      <c r="AA41" s="297">
        <f>SUM(AA36:AA40)</f>
        <v>84290891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10998109</v>
      </c>
      <c r="F42" s="54">
        <f t="shared" si="7"/>
        <v>10998109</v>
      </c>
      <c r="G42" s="54">
        <f t="shared" si="7"/>
        <v>65857</v>
      </c>
      <c r="H42" s="54">
        <f t="shared" si="7"/>
        <v>597930</v>
      </c>
      <c r="I42" s="54">
        <f t="shared" si="7"/>
        <v>50793</v>
      </c>
      <c r="J42" s="54">
        <f t="shared" si="7"/>
        <v>714580</v>
      </c>
      <c r="K42" s="54">
        <f t="shared" si="7"/>
        <v>621383</v>
      </c>
      <c r="L42" s="54">
        <f t="shared" si="7"/>
        <v>882671</v>
      </c>
      <c r="M42" s="54">
        <f t="shared" si="7"/>
        <v>1252072</v>
      </c>
      <c r="N42" s="54">
        <f t="shared" si="7"/>
        <v>2756126</v>
      </c>
      <c r="O42" s="54">
        <f t="shared" si="7"/>
        <v>346432</v>
      </c>
      <c r="P42" s="54">
        <f t="shared" si="7"/>
        <v>627954</v>
      </c>
      <c r="Q42" s="54">
        <f t="shared" si="7"/>
        <v>329202</v>
      </c>
      <c r="R42" s="54">
        <f t="shared" si="7"/>
        <v>1303588</v>
      </c>
      <c r="S42" s="54">
        <f t="shared" si="7"/>
        <v>716785</v>
      </c>
      <c r="T42" s="54">
        <f t="shared" si="7"/>
        <v>904224</v>
      </c>
      <c r="U42" s="54">
        <f t="shared" si="7"/>
        <v>1819097</v>
      </c>
      <c r="V42" s="54">
        <f t="shared" si="7"/>
        <v>3440106</v>
      </c>
      <c r="W42" s="54">
        <f t="shared" si="7"/>
        <v>8214400</v>
      </c>
      <c r="X42" s="54">
        <f t="shared" si="7"/>
        <v>10998109</v>
      </c>
      <c r="Y42" s="54">
        <f t="shared" si="7"/>
        <v>-2783709</v>
      </c>
      <c r="Z42" s="184">
        <f t="shared" si="5"/>
        <v>-25.310796610580965</v>
      </c>
      <c r="AA42" s="130">
        <f aca="true" t="shared" si="8" ref="AA42:AA48">AA12+AA27</f>
        <v>10998109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1341734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17265</v>
      </c>
      <c r="H45" s="54">
        <f t="shared" si="7"/>
        <v>6047</v>
      </c>
      <c r="I45" s="54">
        <f t="shared" si="7"/>
        <v>11906</v>
      </c>
      <c r="J45" s="54">
        <f t="shared" si="7"/>
        <v>35218</v>
      </c>
      <c r="K45" s="54">
        <f t="shared" si="7"/>
        <v>2404508</v>
      </c>
      <c r="L45" s="54">
        <f t="shared" si="7"/>
        <v>31670</v>
      </c>
      <c r="M45" s="54">
        <f t="shared" si="7"/>
        <v>1040869</v>
      </c>
      <c r="N45" s="54">
        <f t="shared" si="7"/>
        <v>3477047</v>
      </c>
      <c r="O45" s="54">
        <f t="shared" si="7"/>
        <v>24292</v>
      </c>
      <c r="P45" s="54">
        <f t="shared" si="7"/>
        <v>478819</v>
      </c>
      <c r="Q45" s="54">
        <f t="shared" si="7"/>
        <v>732214</v>
      </c>
      <c r="R45" s="54">
        <f t="shared" si="7"/>
        <v>1235325</v>
      </c>
      <c r="S45" s="54">
        <f t="shared" si="7"/>
        <v>2378983</v>
      </c>
      <c r="T45" s="54">
        <f t="shared" si="7"/>
        <v>1802646</v>
      </c>
      <c r="U45" s="54">
        <f t="shared" si="7"/>
        <v>1576289</v>
      </c>
      <c r="V45" s="54">
        <f t="shared" si="7"/>
        <v>5757918</v>
      </c>
      <c r="W45" s="54">
        <f t="shared" si="7"/>
        <v>10505508</v>
      </c>
      <c r="X45" s="54">
        <f t="shared" si="7"/>
        <v>0</v>
      </c>
      <c r="Y45" s="54">
        <f t="shared" si="7"/>
        <v>10505508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1341734</v>
      </c>
      <c r="D49" s="218">
        <f t="shared" si="9"/>
        <v>0</v>
      </c>
      <c r="E49" s="220">
        <f t="shared" si="9"/>
        <v>73889000</v>
      </c>
      <c r="F49" s="220">
        <f t="shared" si="9"/>
        <v>95289000</v>
      </c>
      <c r="G49" s="220">
        <f t="shared" si="9"/>
        <v>4443333</v>
      </c>
      <c r="H49" s="220">
        <f t="shared" si="9"/>
        <v>2857884</v>
      </c>
      <c r="I49" s="220">
        <f t="shared" si="9"/>
        <v>4428982</v>
      </c>
      <c r="J49" s="220">
        <f t="shared" si="9"/>
        <v>11730199</v>
      </c>
      <c r="K49" s="220">
        <f t="shared" si="9"/>
        <v>4331041</v>
      </c>
      <c r="L49" s="220">
        <f t="shared" si="9"/>
        <v>6796541</v>
      </c>
      <c r="M49" s="220">
        <f t="shared" si="9"/>
        <v>6935979</v>
      </c>
      <c r="N49" s="220">
        <f t="shared" si="9"/>
        <v>18063561</v>
      </c>
      <c r="O49" s="220">
        <f t="shared" si="9"/>
        <v>370724</v>
      </c>
      <c r="P49" s="220">
        <f t="shared" si="9"/>
        <v>4566023</v>
      </c>
      <c r="Q49" s="220">
        <f t="shared" si="9"/>
        <v>7567543</v>
      </c>
      <c r="R49" s="220">
        <f t="shared" si="9"/>
        <v>12504290</v>
      </c>
      <c r="S49" s="220">
        <f t="shared" si="9"/>
        <v>15021861</v>
      </c>
      <c r="T49" s="220">
        <f t="shared" si="9"/>
        <v>12546406</v>
      </c>
      <c r="U49" s="220">
        <f t="shared" si="9"/>
        <v>10880821</v>
      </c>
      <c r="V49" s="220">
        <f t="shared" si="9"/>
        <v>38449088</v>
      </c>
      <c r="W49" s="220">
        <f t="shared" si="9"/>
        <v>80747138</v>
      </c>
      <c r="X49" s="220">
        <f t="shared" si="9"/>
        <v>95289000</v>
      </c>
      <c r="Y49" s="220">
        <f t="shared" si="9"/>
        <v>-14541862</v>
      </c>
      <c r="Z49" s="221">
        <f t="shared" si="5"/>
        <v>-15.260798203360304</v>
      </c>
      <c r="AA49" s="222">
        <f>SUM(AA41:AA48)</f>
        <v>95289000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20226000</v>
      </c>
      <c r="F51" s="54">
        <f t="shared" si="10"/>
        <v>21221000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21221000</v>
      </c>
      <c r="Y51" s="54">
        <f t="shared" si="10"/>
        <v>-21221000</v>
      </c>
      <c r="Z51" s="184">
        <f>+IF(X51&lt;&gt;0,+(Y51/X51)*100,0)</f>
        <v>-100</v>
      </c>
      <c r="AA51" s="130">
        <f>SUM(AA57:AA61)</f>
        <v>21221000</v>
      </c>
    </row>
    <row r="52" spans="1:27" ht="13.5">
      <c r="A52" s="310" t="s">
        <v>204</v>
      </c>
      <c r="B52" s="142"/>
      <c r="C52" s="62"/>
      <c r="D52" s="156"/>
      <c r="E52" s="60">
        <v>1300000</v>
      </c>
      <c r="F52" s="60">
        <v>1100000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1100000</v>
      </c>
      <c r="Y52" s="60">
        <v>-1100000</v>
      </c>
      <c r="Z52" s="140">
        <v>-100</v>
      </c>
      <c r="AA52" s="155">
        <v>1100000</v>
      </c>
    </row>
    <row r="53" spans="1:27" ht="13.5">
      <c r="A53" s="310" t="s">
        <v>205</v>
      </c>
      <c r="B53" s="142"/>
      <c r="C53" s="62"/>
      <c r="D53" s="156"/>
      <c r="E53" s="60">
        <v>1800000</v>
      </c>
      <c r="F53" s="60">
        <v>2000000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2000000</v>
      </c>
      <c r="Y53" s="60">
        <v>-2000000</v>
      </c>
      <c r="Z53" s="140">
        <v>-100</v>
      </c>
      <c r="AA53" s="155">
        <v>2000000</v>
      </c>
    </row>
    <row r="54" spans="1:27" ht="13.5">
      <c r="A54" s="310" t="s">
        <v>206</v>
      </c>
      <c r="B54" s="142"/>
      <c r="C54" s="62"/>
      <c r="D54" s="156"/>
      <c r="E54" s="60">
        <v>2200000</v>
      </c>
      <c r="F54" s="60">
        <v>2600000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2600000</v>
      </c>
      <c r="Y54" s="60">
        <v>-2600000</v>
      </c>
      <c r="Z54" s="140">
        <v>-100</v>
      </c>
      <c r="AA54" s="155">
        <v>2600000</v>
      </c>
    </row>
    <row r="55" spans="1:27" ht="13.5">
      <c r="A55" s="310" t="s">
        <v>207</v>
      </c>
      <c r="B55" s="142"/>
      <c r="C55" s="62"/>
      <c r="D55" s="156"/>
      <c r="E55" s="60">
        <v>1400000</v>
      </c>
      <c r="F55" s="60">
        <v>1550000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1550000</v>
      </c>
      <c r="Y55" s="60">
        <v>-1550000</v>
      </c>
      <c r="Z55" s="140">
        <v>-100</v>
      </c>
      <c r="AA55" s="155">
        <v>1550000</v>
      </c>
    </row>
    <row r="56" spans="1:27" ht="13.5">
      <c r="A56" s="310" t="s">
        <v>208</v>
      </c>
      <c r="B56" s="142"/>
      <c r="C56" s="62"/>
      <c r="D56" s="156"/>
      <c r="E56" s="60">
        <v>100000</v>
      </c>
      <c r="F56" s="60">
        <v>100000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100000</v>
      </c>
      <c r="Y56" s="60">
        <v>-100000</v>
      </c>
      <c r="Z56" s="140">
        <v>-100</v>
      </c>
      <c r="AA56" s="155">
        <v>100000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6800000</v>
      </c>
      <c r="F57" s="295">
        <f t="shared" si="11"/>
        <v>7350000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7350000</v>
      </c>
      <c r="Y57" s="295">
        <f t="shared" si="11"/>
        <v>-7350000</v>
      </c>
      <c r="Z57" s="296">
        <f>+IF(X57&lt;&gt;0,+(Y57/X57)*100,0)</f>
        <v>-100</v>
      </c>
      <c r="AA57" s="297">
        <f>SUM(AA52:AA56)</f>
        <v>7350000</v>
      </c>
    </row>
    <row r="58" spans="1:27" ht="13.5">
      <c r="A58" s="311" t="s">
        <v>210</v>
      </c>
      <c r="B58" s="136"/>
      <c r="C58" s="62"/>
      <c r="D58" s="156"/>
      <c r="E58" s="60">
        <v>810000</v>
      </c>
      <c r="F58" s="60">
        <v>1010000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1010000</v>
      </c>
      <c r="Y58" s="60">
        <v>-1010000</v>
      </c>
      <c r="Z58" s="140">
        <v>-100</v>
      </c>
      <c r="AA58" s="155">
        <v>1010000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12616000</v>
      </c>
      <c r="F61" s="60">
        <v>12861000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12861000</v>
      </c>
      <c r="Y61" s="60">
        <v>-12861000</v>
      </c>
      <c r="Z61" s="140">
        <v>-100</v>
      </c>
      <c r="AA61" s="155">
        <v>12861000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20220000</v>
      </c>
      <c r="F66" s="275"/>
      <c r="G66" s="275"/>
      <c r="H66" s="275">
        <v>96035</v>
      </c>
      <c r="I66" s="275">
        <v>358965</v>
      </c>
      <c r="J66" s="275">
        <v>455000</v>
      </c>
      <c r="K66" s="275">
        <v>636516</v>
      </c>
      <c r="L66" s="275">
        <v>596546</v>
      </c>
      <c r="M66" s="275">
        <v>1296012</v>
      </c>
      <c r="N66" s="275">
        <v>2529074</v>
      </c>
      <c r="O66" s="275">
        <v>305370</v>
      </c>
      <c r="P66" s="275">
        <v>750217</v>
      </c>
      <c r="Q66" s="275">
        <v>1240976</v>
      </c>
      <c r="R66" s="275">
        <v>2296563</v>
      </c>
      <c r="S66" s="275">
        <v>202173</v>
      </c>
      <c r="T66" s="275">
        <v>333923</v>
      </c>
      <c r="U66" s="275">
        <v>353596</v>
      </c>
      <c r="V66" s="275">
        <v>889692</v>
      </c>
      <c r="W66" s="275">
        <v>6170329</v>
      </c>
      <c r="X66" s="275"/>
      <c r="Y66" s="275">
        <v>6170329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20977000</v>
      </c>
      <c r="D68" s="156"/>
      <c r="E68" s="60"/>
      <c r="F68" s="60">
        <v>21215000</v>
      </c>
      <c r="G68" s="60">
        <v>465611</v>
      </c>
      <c r="H68" s="60">
        <v>504480</v>
      </c>
      <c r="I68" s="60">
        <v>374381</v>
      </c>
      <c r="J68" s="60">
        <v>1344472</v>
      </c>
      <c r="K68" s="60">
        <v>808863</v>
      </c>
      <c r="L68" s="60">
        <v>661970</v>
      </c>
      <c r="M68" s="60">
        <v>1256888</v>
      </c>
      <c r="N68" s="60">
        <v>2727721</v>
      </c>
      <c r="O68" s="60">
        <v>249582</v>
      </c>
      <c r="P68" s="60">
        <v>532486</v>
      </c>
      <c r="Q68" s="60">
        <v>425185</v>
      </c>
      <c r="R68" s="60">
        <v>1207253</v>
      </c>
      <c r="S68" s="60">
        <v>687748</v>
      </c>
      <c r="T68" s="60">
        <v>646937</v>
      </c>
      <c r="U68" s="60">
        <v>1268355</v>
      </c>
      <c r="V68" s="60">
        <v>2603040</v>
      </c>
      <c r="W68" s="60">
        <v>7882486</v>
      </c>
      <c r="X68" s="60">
        <v>21215000</v>
      </c>
      <c r="Y68" s="60">
        <v>-13332514</v>
      </c>
      <c r="Z68" s="140">
        <v>-62.84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20977000</v>
      </c>
      <c r="D69" s="218">
        <f t="shared" si="12"/>
        <v>0</v>
      </c>
      <c r="E69" s="220">
        <f t="shared" si="12"/>
        <v>20220000</v>
      </c>
      <c r="F69" s="220">
        <f t="shared" si="12"/>
        <v>21215000</v>
      </c>
      <c r="G69" s="220">
        <f t="shared" si="12"/>
        <v>465611</v>
      </c>
      <c r="H69" s="220">
        <f t="shared" si="12"/>
        <v>600515</v>
      </c>
      <c r="I69" s="220">
        <f t="shared" si="12"/>
        <v>733346</v>
      </c>
      <c r="J69" s="220">
        <f t="shared" si="12"/>
        <v>1799472</v>
      </c>
      <c r="K69" s="220">
        <f t="shared" si="12"/>
        <v>1445379</v>
      </c>
      <c r="L69" s="220">
        <f t="shared" si="12"/>
        <v>1258516</v>
      </c>
      <c r="M69" s="220">
        <f t="shared" si="12"/>
        <v>2552900</v>
      </c>
      <c r="N69" s="220">
        <f t="shared" si="12"/>
        <v>5256795</v>
      </c>
      <c r="O69" s="220">
        <f t="shared" si="12"/>
        <v>554952</v>
      </c>
      <c r="P69" s="220">
        <f t="shared" si="12"/>
        <v>1282703</v>
      </c>
      <c r="Q69" s="220">
        <f t="shared" si="12"/>
        <v>1666161</v>
      </c>
      <c r="R69" s="220">
        <f t="shared" si="12"/>
        <v>3503816</v>
      </c>
      <c r="S69" s="220">
        <f t="shared" si="12"/>
        <v>889921</v>
      </c>
      <c r="T69" s="220">
        <f t="shared" si="12"/>
        <v>980860</v>
      </c>
      <c r="U69" s="220">
        <f t="shared" si="12"/>
        <v>1621951</v>
      </c>
      <c r="V69" s="220">
        <f t="shared" si="12"/>
        <v>3492732</v>
      </c>
      <c r="W69" s="220">
        <f t="shared" si="12"/>
        <v>14052815</v>
      </c>
      <c r="X69" s="220">
        <f t="shared" si="12"/>
        <v>21215000</v>
      </c>
      <c r="Y69" s="220">
        <f t="shared" si="12"/>
        <v>-7162185</v>
      </c>
      <c r="Z69" s="221">
        <f>+IF(X69&lt;&gt;0,+(Y69/X69)*100,0)</f>
        <v>-33.760004713646005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27601784</v>
      </c>
      <c r="F5" s="358">
        <f t="shared" si="0"/>
        <v>49001784</v>
      </c>
      <c r="G5" s="358">
        <f t="shared" si="0"/>
        <v>4360211</v>
      </c>
      <c r="H5" s="356">
        <f t="shared" si="0"/>
        <v>2253907</v>
      </c>
      <c r="I5" s="356">
        <f t="shared" si="0"/>
        <v>4366283</v>
      </c>
      <c r="J5" s="358">
        <f t="shared" si="0"/>
        <v>10980401</v>
      </c>
      <c r="K5" s="358">
        <f t="shared" si="0"/>
        <v>1305150</v>
      </c>
      <c r="L5" s="356">
        <f t="shared" si="0"/>
        <v>5882200</v>
      </c>
      <c r="M5" s="356">
        <f t="shared" si="0"/>
        <v>4643038</v>
      </c>
      <c r="N5" s="358">
        <f t="shared" si="0"/>
        <v>11830388</v>
      </c>
      <c r="O5" s="358">
        <f t="shared" si="0"/>
        <v>0</v>
      </c>
      <c r="P5" s="356">
        <f t="shared" si="0"/>
        <v>3459250</v>
      </c>
      <c r="Q5" s="356">
        <f t="shared" si="0"/>
        <v>6506127</v>
      </c>
      <c r="R5" s="358">
        <f t="shared" si="0"/>
        <v>9965377</v>
      </c>
      <c r="S5" s="358">
        <f t="shared" si="0"/>
        <v>11926093</v>
      </c>
      <c r="T5" s="356">
        <f t="shared" si="0"/>
        <v>9839536</v>
      </c>
      <c r="U5" s="356">
        <f t="shared" si="0"/>
        <v>7485435</v>
      </c>
      <c r="V5" s="358">
        <f t="shared" si="0"/>
        <v>29251064</v>
      </c>
      <c r="W5" s="358">
        <f t="shared" si="0"/>
        <v>62027230</v>
      </c>
      <c r="X5" s="356">
        <f t="shared" si="0"/>
        <v>49001784</v>
      </c>
      <c r="Y5" s="358">
        <f t="shared" si="0"/>
        <v>13025446</v>
      </c>
      <c r="Z5" s="359">
        <f>+IF(X5&lt;&gt;0,+(Y5/X5)*100,0)</f>
        <v>26.58157507081783</v>
      </c>
      <c r="AA5" s="360">
        <f>+AA6+AA8+AA11+AA13+AA15</f>
        <v>49001784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1101784</v>
      </c>
      <c r="F6" s="59">
        <f t="shared" si="1"/>
        <v>1101784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1101784</v>
      </c>
      <c r="Y6" s="59">
        <f t="shared" si="1"/>
        <v>-1101784</v>
      </c>
      <c r="Z6" s="61">
        <f>+IF(X6&lt;&gt;0,+(Y6/X6)*100,0)</f>
        <v>-100</v>
      </c>
      <c r="AA6" s="62">
        <f t="shared" si="1"/>
        <v>1101784</v>
      </c>
    </row>
    <row r="7" spans="1:27" ht="13.5">
      <c r="A7" s="291" t="s">
        <v>228</v>
      </c>
      <c r="B7" s="142"/>
      <c r="C7" s="60"/>
      <c r="D7" s="340"/>
      <c r="E7" s="60">
        <v>1101784</v>
      </c>
      <c r="F7" s="59">
        <v>1101784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1101784</v>
      </c>
      <c r="Y7" s="59">
        <v>-1101784</v>
      </c>
      <c r="Z7" s="61">
        <v>-100</v>
      </c>
      <c r="AA7" s="62">
        <v>1101784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20000000</v>
      </c>
      <c r="F8" s="59">
        <f t="shared" si="2"/>
        <v>20000000</v>
      </c>
      <c r="G8" s="59">
        <f t="shared" si="2"/>
        <v>2034963</v>
      </c>
      <c r="H8" s="60">
        <f t="shared" si="2"/>
        <v>430262</v>
      </c>
      <c r="I8" s="60">
        <f t="shared" si="2"/>
        <v>0</v>
      </c>
      <c r="J8" s="59">
        <f t="shared" si="2"/>
        <v>2465225</v>
      </c>
      <c r="K8" s="59">
        <f t="shared" si="2"/>
        <v>502038</v>
      </c>
      <c r="L8" s="60">
        <f t="shared" si="2"/>
        <v>2362373</v>
      </c>
      <c r="M8" s="60">
        <f t="shared" si="2"/>
        <v>2850136</v>
      </c>
      <c r="N8" s="59">
        <f t="shared" si="2"/>
        <v>5714547</v>
      </c>
      <c r="O8" s="59">
        <f t="shared" si="2"/>
        <v>0</v>
      </c>
      <c r="P8" s="60">
        <f t="shared" si="2"/>
        <v>0</v>
      </c>
      <c r="Q8" s="60">
        <f t="shared" si="2"/>
        <v>4664022</v>
      </c>
      <c r="R8" s="59">
        <f t="shared" si="2"/>
        <v>4664022</v>
      </c>
      <c r="S8" s="59">
        <f t="shared" si="2"/>
        <v>5192562</v>
      </c>
      <c r="T8" s="60">
        <f t="shared" si="2"/>
        <v>1830739</v>
      </c>
      <c r="U8" s="60">
        <f t="shared" si="2"/>
        <v>0</v>
      </c>
      <c r="V8" s="59">
        <f t="shared" si="2"/>
        <v>7023301</v>
      </c>
      <c r="W8" s="59">
        <f t="shared" si="2"/>
        <v>19867095</v>
      </c>
      <c r="X8" s="60">
        <f t="shared" si="2"/>
        <v>20000000</v>
      </c>
      <c r="Y8" s="59">
        <f t="shared" si="2"/>
        <v>-132905</v>
      </c>
      <c r="Z8" s="61">
        <f>+IF(X8&lt;&gt;0,+(Y8/X8)*100,0)</f>
        <v>-0.664525</v>
      </c>
      <c r="AA8" s="62">
        <f>SUM(AA9:AA10)</f>
        <v>20000000</v>
      </c>
    </row>
    <row r="9" spans="1:27" ht="13.5">
      <c r="A9" s="291" t="s">
        <v>229</v>
      </c>
      <c r="B9" s="142"/>
      <c r="C9" s="60"/>
      <c r="D9" s="340"/>
      <c r="E9" s="60">
        <v>20000000</v>
      </c>
      <c r="F9" s="59">
        <v>20000000</v>
      </c>
      <c r="G9" s="59">
        <v>2034963</v>
      </c>
      <c r="H9" s="60">
        <v>430262</v>
      </c>
      <c r="I9" s="60"/>
      <c r="J9" s="59">
        <v>2465225</v>
      </c>
      <c r="K9" s="59">
        <v>502038</v>
      </c>
      <c r="L9" s="60">
        <v>2362373</v>
      </c>
      <c r="M9" s="60">
        <v>2850136</v>
      </c>
      <c r="N9" s="59">
        <v>5714547</v>
      </c>
      <c r="O9" s="59"/>
      <c r="P9" s="60"/>
      <c r="Q9" s="60">
        <v>4664022</v>
      </c>
      <c r="R9" s="59">
        <v>4664022</v>
      </c>
      <c r="S9" s="59">
        <v>5192562</v>
      </c>
      <c r="T9" s="60">
        <v>1830739</v>
      </c>
      <c r="U9" s="60"/>
      <c r="V9" s="59">
        <v>7023301</v>
      </c>
      <c r="W9" s="59">
        <v>19867095</v>
      </c>
      <c r="X9" s="60">
        <v>20000000</v>
      </c>
      <c r="Y9" s="59">
        <v>-132905</v>
      </c>
      <c r="Z9" s="61">
        <v>-0.66</v>
      </c>
      <c r="AA9" s="62">
        <v>20000000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6500000</v>
      </c>
      <c r="F11" s="364">
        <f t="shared" si="3"/>
        <v>6500000</v>
      </c>
      <c r="G11" s="364">
        <f t="shared" si="3"/>
        <v>0</v>
      </c>
      <c r="H11" s="362">
        <f t="shared" si="3"/>
        <v>0</v>
      </c>
      <c r="I11" s="362">
        <f t="shared" si="3"/>
        <v>3806870</v>
      </c>
      <c r="J11" s="364">
        <f t="shared" si="3"/>
        <v>3806870</v>
      </c>
      <c r="K11" s="364">
        <f t="shared" si="3"/>
        <v>651308</v>
      </c>
      <c r="L11" s="362">
        <f t="shared" si="3"/>
        <v>3181329</v>
      </c>
      <c r="M11" s="362">
        <f t="shared" si="3"/>
        <v>357836</v>
      </c>
      <c r="N11" s="364">
        <f t="shared" si="3"/>
        <v>4190473</v>
      </c>
      <c r="O11" s="364">
        <f t="shared" si="3"/>
        <v>0</v>
      </c>
      <c r="P11" s="362">
        <f t="shared" si="3"/>
        <v>2385930</v>
      </c>
      <c r="Q11" s="362">
        <f t="shared" si="3"/>
        <v>1842105</v>
      </c>
      <c r="R11" s="364">
        <f t="shared" si="3"/>
        <v>4228035</v>
      </c>
      <c r="S11" s="364">
        <f t="shared" si="3"/>
        <v>0</v>
      </c>
      <c r="T11" s="362">
        <f t="shared" si="3"/>
        <v>0</v>
      </c>
      <c r="U11" s="362">
        <f t="shared" si="3"/>
        <v>3549453</v>
      </c>
      <c r="V11" s="364">
        <f t="shared" si="3"/>
        <v>3549453</v>
      </c>
      <c r="W11" s="364">
        <f t="shared" si="3"/>
        <v>15774831</v>
      </c>
      <c r="X11" s="362">
        <f t="shared" si="3"/>
        <v>6500000</v>
      </c>
      <c r="Y11" s="364">
        <f t="shared" si="3"/>
        <v>9274831</v>
      </c>
      <c r="Z11" s="365">
        <f>+IF(X11&lt;&gt;0,+(Y11/X11)*100,0)</f>
        <v>142.68970769230768</v>
      </c>
      <c r="AA11" s="366">
        <f t="shared" si="3"/>
        <v>6500000</v>
      </c>
    </row>
    <row r="12" spans="1:27" ht="13.5">
      <c r="A12" s="291" t="s">
        <v>231</v>
      </c>
      <c r="B12" s="136"/>
      <c r="C12" s="60"/>
      <c r="D12" s="340"/>
      <c r="E12" s="60">
        <v>6500000</v>
      </c>
      <c r="F12" s="59">
        <v>6500000</v>
      </c>
      <c r="G12" s="59"/>
      <c r="H12" s="60"/>
      <c r="I12" s="60">
        <v>3806870</v>
      </c>
      <c r="J12" s="59">
        <v>3806870</v>
      </c>
      <c r="K12" s="59">
        <v>651308</v>
      </c>
      <c r="L12" s="60">
        <v>3181329</v>
      </c>
      <c r="M12" s="60">
        <v>357836</v>
      </c>
      <c r="N12" s="59">
        <v>4190473</v>
      </c>
      <c r="O12" s="59"/>
      <c r="P12" s="60">
        <v>2385930</v>
      </c>
      <c r="Q12" s="60">
        <v>1842105</v>
      </c>
      <c r="R12" s="59">
        <v>4228035</v>
      </c>
      <c r="S12" s="59"/>
      <c r="T12" s="60"/>
      <c r="U12" s="60">
        <v>3549453</v>
      </c>
      <c r="V12" s="59">
        <v>3549453</v>
      </c>
      <c r="W12" s="59">
        <v>15774831</v>
      </c>
      <c r="X12" s="60">
        <v>6500000</v>
      </c>
      <c r="Y12" s="59">
        <v>9274831</v>
      </c>
      <c r="Z12" s="61">
        <v>142.69</v>
      </c>
      <c r="AA12" s="62">
        <v>6500000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21400000</v>
      </c>
      <c r="G13" s="342">
        <f t="shared" si="4"/>
        <v>2325248</v>
      </c>
      <c r="H13" s="275">
        <f t="shared" si="4"/>
        <v>1823645</v>
      </c>
      <c r="I13" s="275">
        <f t="shared" si="4"/>
        <v>559413</v>
      </c>
      <c r="J13" s="342">
        <f t="shared" si="4"/>
        <v>4708306</v>
      </c>
      <c r="K13" s="342">
        <f t="shared" si="4"/>
        <v>151804</v>
      </c>
      <c r="L13" s="275">
        <f t="shared" si="4"/>
        <v>338498</v>
      </c>
      <c r="M13" s="275">
        <f t="shared" si="4"/>
        <v>1435066</v>
      </c>
      <c r="N13" s="342">
        <f t="shared" si="4"/>
        <v>1925368</v>
      </c>
      <c r="O13" s="342">
        <f t="shared" si="4"/>
        <v>0</v>
      </c>
      <c r="P13" s="275">
        <f t="shared" si="4"/>
        <v>1073320</v>
      </c>
      <c r="Q13" s="275">
        <f t="shared" si="4"/>
        <v>0</v>
      </c>
      <c r="R13" s="342">
        <f t="shared" si="4"/>
        <v>1073320</v>
      </c>
      <c r="S13" s="342">
        <f t="shared" si="4"/>
        <v>6733531</v>
      </c>
      <c r="T13" s="275">
        <f t="shared" si="4"/>
        <v>8008797</v>
      </c>
      <c r="U13" s="275">
        <f t="shared" si="4"/>
        <v>3935982</v>
      </c>
      <c r="V13" s="342">
        <f t="shared" si="4"/>
        <v>18678310</v>
      </c>
      <c r="W13" s="342">
        <f t="shared" si="4"/>
        <v>26385304</v>
      </c>
      <c r="X13" s="275">
        <f t="shared" si="4"/>
        <v>21400000</v>
      </c>
      <c r="Y13" s="342">
        <f t="shared" si="4"/>
        <v>4985304</v>
      </c>
      <c r="Z13" s="335">
        <f>+IF(X13&lt;&gt;0,+(Y13/X13)*100,0)</f>
        <v>23.295813084112147</v>
      </c>
      <c r="AA13" s="273">
        <f t="shared" si="4"/>
        <v>21400000</v>
      </c>
    </row>
    <row r="14" spans="1:27" ht="13.5">
      <c r="A14" s="291" t="s">
        <v>232</v>
      </c>
      <c r="B14" s="136"/>
      <c r="C14" s="60"/>
      <c r="D14" s="340"/>
      <c r="E14" s="60"/>
      <c r="F14" s="59">
        <v>21400000</v>
      </c>
      <c r="G14" s="59">
        <v>2325248</v>
      </c>
      <c r="H14" s="60">
        <v>1823645</v>
      </c>
      <c r="I14" s="60">
        <v>559413</v>
      </c>
      <c r="J14" s="59">
        <v>4708306</v>
      </c>
      <c r="K14" s="59">
        <v>151804</v>
      </c>
      <c r="L14" s="60">
        <v>338498</v>
      </c>
      <c r="M14" s="60">
        <v>1435066</v>
      </c>
      <c r="N14" s="59">
        <v>1925368</v>
      </c>
      <c r="O14" s="59"/>
      <c r="P14" s="60">
        <v>1073320</v>
      </c>
      <c r="Q14" s="60"/>
      <c r="R14" s="59">
        <v>1073320</v>
      </c>
      <c r="S14" s="59">
        <v>6733531</v>
      </c>
      <c r="T14" s="60">
        <v>8008797</v>
      </c>
      <c r="U14" s="60">
        <v>3935982</v>
      </c>
      <c r="V14" s="59">
        <v>18678310</v>
      </c>
      <c r="W14" s="59">
        <v>26385304</v>
      </c>
      <c r="X14" s="60">
        <v>21400000</v>
      </c>
      <c r="Y14" s="59">
        <v>4985304</v>
      </c>
      <c r="Z14" s="61">
        <v>23.3</v>
      </c>
      <c r="AA14" s="62">
        <v>21400000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7302450</v>
      </c>
      <c r="F22" s="345">
        <f t="shared" si="6"/>
        <v>7302450</v>
      </c>
      <c r="G22" s="345">
        <f t="shared" si="6"/>
        <v>65857</v>
      </c>
      <c r="H22" s="343">
        <f t="shared" si="6"/>
        <v>597930</v>
      </c>
      <c r="I22" s="343">
        <f t="shared" si="6"/>
        <v>50793</v>
      </c>
      <c r="J22" s="345">
        <f t="shared" si="6"/>
        <v>714580</v>
      </c>
      <c r="K22" s="345">
        <f t="shared" si="6"/>
        <v>621383</v>
      </c>
      <c r="L22" s="343">
        <f t="shared" si="6"/>
        <v>882671</v>
      </c>
      <c r="M22" s="343">
        <f t="shared" si="6"/>
        <v>1252072</v>
      </c>
      <c r="N22" s="345">
        <f t="shared" si="6"/>
        <v>2756126</v>
      </c>
      <c r="O22" s="345">
        <f t="shared" si="6"/>
        <v>346432</v>
      </c>
      <c r="P22" s="343">
        <f t="shared" si="6"/>
        <v>627954</v>
      </c>
      <c r="Q22" s="343">
        <f t="shared" si="6"/>
        <v>329202</v>
      </c>
      <c r="R22" s="345">
        <f t="shared" si="6"/>
        <v>1303588</v>
      </c>
      <c r="S22" s="345">
        <f t="shared" si="6"/>
        <v>716785</v>
      </c>
      <c r="T22" s="343">
        <f t="shared" si="6"/>
        <v>904224</v>
      </c>
      <c r="U22" s="343">
        <f t="shared" si="6"/>
        <v>1819097</v>
      </c>
      <c r="V22" s="345">
        <f t="shared" si="6"/>
        <v>3440106</v>
      </c>
      <c r="W22" s="345">
        <f t="shared" si="6"/>
        <v>8214400</v>
      </c>
      <c r="X22" s="343">
        <f t="shared" si="6"/>
        <v>7302450</v>
      </c>
      <c r="Y22" s="345">
        <f t="shared" si="6"/>
        <v>911950</v>
      </c>
      <c r="Z22" s="336">
        <f>+IF(X22&lt;&gt;0,+(Y22/X22)*100,0)</f>
        <v>12.488274483221385</v>
      </c>
      <c r="AA22" s="350">
        <f>SUM(AA23:AA32)</f>
        <v>7302450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4908000</v>
      </c>
      <c r="F24" s="59">
        <v>4908000</v>
      </c>
      <c r="G24" s="59">
        <v>65857</v>
      </c>
      <c r="H24" s="60">
        <v>597930</v>
      </c>
      <c r="I24" s="60">
        <v>50793</v>
      </c>
      <c r="J24" s="59">
        <v>714580</v>
      </c>
      <c r="K24" s="59">
        <v>621383</v>
      </c>
      <c r="L24" s="60">
        <v>882671</v>
      </c>
      <c r="M24" s="60">
        <v>1252072</v>
      </c>
      <c r="N24" s="59">
        <v>2756126</v>
      </c>
      <c r="O24" s="59">
        <v>346432</v>
      </c>
      <c r="P24" s="60">
        <v>627954</v>
      </c>
      <c r="Q24" s="60">
        <v>329202</v>
      </c>
      <c r="R24" s="59">
        <v>1303588</v>
      </c>
      <c r="S24" s="59">
        <v>716785</v>
      </c>
      <c r="T24" s="60">
        <v>904224</v>
      </c>
      <c r="U24" s="60">
        <v>1819097</v>
      </c>
      <c r="V24" s="59">
        <v>3440106</v>
      </c>
      <c r="W24" s="59">
        <v>8214400</v>
      </c>
      <c r="X24" s="60">
        <v>4908000</v>
      </c>
      <c r="Y24" s="59">
        <v>3306400</v>
      </c>
      <c r="Z24" s="61">
        <v>67.37</v>
      </c>
      <c r="AA24" s="62">
        <v>4908000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2394450</v>
      </c>
      <c r="F32" s="59">
        <v>2394450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2394450</v>
      </c>
      <c r="Y32" s="59">
        <v>-2394450</v>
      </c>
      <c r="Z32" s="61">
        <v>-100</v>
      </c>
      <c r="AA32" s="62">
        <v>2394450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1341734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17265</v>
      </c>
      <c r="H40" s="343">
        <f t="shared" si="9"/>
        <v>6047</v>
      </c>
      <c r="I40" s="343">
        <f t="shared" si="9"/>
        <v>11906</v>
      </c>
      <c r="J40" s="345">
        <f t="shared" si="9"/>
        <v>35218</v>
      </c>
      <c r="K40" s="345">
        <f t="shared" si="9"/>
        <v>2404508</v>
      </c>
      <c r="L40" s="343">
        <f t="shared" si="9"/>
        <v>31670</v>
      </c>
      <c r="M40" s="343">
        <f t="shared" si="9"/>
        <v>1040869</v>
      </c>
      <c r="N40" s="345">
        <f t="shared" si="9"/>
        <v>3477047</v>
      </c>
      <c r="O40" s="345">
        <f t="shared" si="9"/>
        <v>24292</v>
      </c>
      <c r="P40" s="343">
        <f t="shared" si="9"/>
        <v>478819</v>
      </c>
      <c r="Q40" s="343">
        <f t="shared" si="9"/>
        <v>732214</v>
      </c>
      <c r="R40" s="345">
        <f t="shared" si="9"/>
        <v>1235325</v>
      </c>
      <c r="S40" s="345">
        <f t="shared" si="9"/>
        <v>2378983</v>
      </c>
      <c r="T40" s="343">
        <f t="shared" si="9"/>
        <v>1802646</v>
      </c>
      <c r="U40" s="343">
        <f t="shared" si="9"/>
        <v>1576289</v>
      </c>
      <c r="V40" s="345">
        <f t="shared" si="9"/>
        <v>5757918</v>
      </c>
      <c r="W40" s="345">
        <f t="shared" si="9"/>
        <v>10505508</v>
      </c>
      <c r="X40" s="343">
        <f t="shared" si="9"/>
        <v>0</v>
      </c>
      <c r="Y40" s="345">
        <f t="shared" si="9"/>
        <v>10505508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459749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881985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17265</v>
      </c>
      <c r="H49" s="54">
        <v>6047</v>
      </c>
      <c r="I49" s="54">
        <v>11906</v>
      </c>
      <c r="J49" s="53">
        <v>35218</v>
      </c>
      <c r="K49" s="53">
        <v>2404508</v>
      </c>
      <c r="L49" s="54">
        <v>31670</v>
      </c>
      <c r="M49" s="54">
        <v>1040869</v>
      </c>
      <c r="N49" s="53">
        <v>3477047</v>
      </c>
      <c r="O49" s="53">
        <v>24292</v>
      </c>
      <c r="P49" s="54">
        <v>478819</v>
      </c>
      <c r="Q49" s="54">
        <v>732214</v>
      </c>
      <c r="R49" s="53">
        <v>1235325</v>
      </c>
      <c r="S49" s="53">
        <v>2378983</v>
      </c>
      <c r="T49" s="54">
        <v>1802646</v>
      </c>
      <c r="U49" s="54">
        <v>1576289</v>
      </c>
      <c r="V49" s="53">
        <v>5757918</v>
      </c>
      <c r="W49" s="53">
        <v>10505508</v>
      </c>
      <c r="X49" s="54"/>
      <c r="Y49" s="53">
        <v>10505508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1341734</v>
      </c>
      <c r="D60" s="346">
        <f t="shared" si="14"/>
        <v>0</v>
      </c>
      <c r="E60" s="219">
        <f t="shared" si="14"/>
        <v>34904234</v>
      </c>
      <c r="F60" s="264">
        <f t="shared" si="14"/>
        <v>56304234</v>
      </c>
      <c r="G60" s="264">
        <f t="shared" si="14"/>
        <v>4443333</v>
      </c>
      <c r="H60" s="219">
        <f t="shared" si="14"/>
        <v>2857884</v>
      </c>
      <c r="I60" s="219">
        <f t="shared" si="14"/>
        <v>4428982</v>
      </c>
      <c r="J60" s="264">
        <f t="shared" si="14"/>
        <v>11730199</v>
      </c>
      <c r="K60" s="264">
        <f t="shared" si="14"/>
        <v>4331041</v>
      </c>
      <c r="L60" s="219">
        <f t="shared" si="14"/>
        <v>6796541</v>
      </c>
      <c r="M60" s="219">
        <f t="shared" si="14"/>
        <v>6935979</v>
      </c>
      <c r="N60" s="264">
        <f t="shared" si="14"/>
        <v>18063561</v>
      </c>
      <c r="O60" s="264">
        <f t="shared" si="14"/>
        <v>370724</v>
      </c>
      <c r="P60" s="219">
        <f t="shared" si="14"/>
        <v>4566023</v>
      </c>
      <c r="Q60" s="219">
        <f t="shared" si="14"/>
        <v>7567543</v>
      </c>
      <c r="R60" s="264">
        <f t="shared" si="14"/>
        <v>12504290</v>
      </c>
      <c r="S60" s="264">
        <f t="shared" si="14"/>
        <v>15021861</v>
      </c>
      <c r="T60" s="219">
        <f t="shared" si="14"/>
        <v>12546406</v>
      </c>
      <c r="U60" s="219">
        <f t="shared" si="14"/>
        <v>10880821</v>
      </c>
      <c r="V60" s="264">
        <f t="shared" si="14"/>
        <v>38449088</v>
      </c>
      <c r="W60" s="264">
        <f t="shared" si="14"/>
        <v>80747138</v>
      </c>
      <c r="X60" s="219">
        <f t="shared" si="14"/>
        <v>56304234</v>
      </c>
      <c r="Y60" s="264">
        <f t="shared" si="14"/>
        <v>24442904</v>
      </c>
      <c r="Z60" s="337">
        <f>+IF(X60&lt;&gt;0,+(Y60/X60)*100,0)</f>
        <v>43.41219525338006</v>
      </c>
      <c r="AA60" s="232">
        <f>+AA57+AA54+AA51+AA40+AA37+AA34+AA22+AA5</f>
        <v>56304234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35289107</v>
      </c>
      <c r="F5" s="358">
        <f t="shared" si="0"/>
        <v>35289107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35289107</v>
      </c>
      <c r="Y5" s="358">
        <f t="shared" si="0"/>
        <v>-35289107</v>
      </c>
      <c r="Z5" s="359">
        <f>+IF(X5&lt;&gt;0,+(Y5/X5)*100,0)</f>
        <v>-100</v>
      </c>
      <c r="AA5" s="360">
        <f>+AA6+AA8+AA11+AA13+AA15</f>
        <v>35289107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8500000</v>
      </c>
      <c r="F6" s="59">
        <f t="shared" si="1"/>
        <v>8500000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8500000</v>
      </c>
      <c r="Y6" s="59">
        <f t="shared" si="1"/>
        <v>-8500000</v>
      </c>
      <c r="Z6" s="61">
        <f>+IF(X6&lt;&gt;0,+(Y6/X6)*100,0)</f>
        <v>-100</v>
      </c>
      <c r="AA6" s="62">
        <f t="shared" si="1"/>
        <v>8500000</v>
      </c>
    </row>
    <row r="7" spans="1:27" ht="13.5">
      <c r="A7" s="291" t="s">
        <v>228</v>
      </c>
      <c r="B7" s="142"/>
      <c r="C7" s="60"/>
      <c r="D7" s="340"/>
      <c r="E7" s="60">
        <v>8500000</v>
      </c>
      <c r="F7" s="59">
        <v>8500000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8500000</v>
      </c>
      <c r="Y7" s="59">
        <v>-8500000</v>
      </c>
      <c r="Z7" s="61">
        <v>-100</v>
      </c>
      <c r="AA7" s="62">
        <v>8500000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13192626</v>
      </c>
      <c r="F11" s="364">
        <f t="shared" si="3"/>
        <v>13192626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13192626</v>
      </c>
      <c r="Y11" s="364">
        <f t="shared" si="3"/>
        <v>-13192626</v>
      </c>
      <c r="Z11" s="365">
        <f>+IF(X11&lt;&gt;0,+(Y11/X11)*100,0)</f>
        <v>-100</v>
      </c>
      <c r="AA11" s="366">
        <f t="shared" si="3"/>
        <v>13192626</v>
      </c>
    </row>
    <row r="12" spans="1:27" ht="13.5">
      <c r="A12" s="291" t="s">
        <v>231</v>
      </c>
      <c r="B12" s="136"/>
      <c r="C12" s="60"/>
      <c r="D12" s="340"/>
      <c r="E12" s="60">
        <v>13192626</v>
      </c>
      <c r="F12" s="59">
        <v>13192626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13192626</v>
      </c>
      <c r="Y12" s="59">
        <v>-13192626</v>
      </c>
      <c r="Z12" s="61">
        <v>-100</v>
      </c>
      <c r="AA12" s="62">
        <v>13192626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13596481</v>
      </c>
      <c r="F13" s="342">
        <f t="shared" si="4"/>
        <v>13596481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13596481</v>
      </c>
      <c r="Y13" s="342">
        <f t="shared" si="4"/>
        <v>-13596481</v>
      </c>
      <c r="Z13" s="335">
        <f>+IF(X13&lt;&gt;0,+(Y13/X13)*100,0)</f>
        <v>-100</v>
      </c>
      <c r="AA13" s="273">
        <f t="shared" si="4"/>
        <v>13596481</v>
      </c>
    </row>
    <row r="14" spans="1:27" ht="13.5">
      <c r="A14" s="291" t="s">
        <v>232</v>
      </c>
      <c r="B14" s="136"/>
      <c r="C14" s="60"/>
      <c r="D14" s="340"/>
      <c r="E14" s="60">
        <v>13596481</v>
      </c>
      <c r="F14" s="59">
        <v>13596481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13596481</v>
      </c>
      <c r="Y14" s="59">
        <v>-13596481</v>
      </c>
      <c r="Z14" s="61">
        <v>-100</v>
      </c>
      <c r="AA14" s="62">
        <v>13596481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3695659</v>
      </c>
      <c r="F22" s="345">
        <f t="shared" si="6"/>
        <v>3695659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3695659</v>
      </c>
      <c r="Y22" s="345">
        <f t="shared" si="6"/>
        <v>-3695659</v>
      </c>
      <c r="Z22" s="336">
        <f>+IF(X22&lt;&gt;0,+(Y22/X22)*100,0)</f>
        <v>-100</v>
      </c>
      <c r="AA22" s="350">
        <f>SUM(AA23:AA32)</f>
        <v>3695659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3695659</v>
      </c>
      <c r="F24" s="59">
        <v>3695659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3695659</v>
      </c>
      <c r="Y24" s="59">
        <v>-3695659</v>
      </c>
      <c r="Z24" s="61">
        <v>-100</v>
      </c>
      <c r="AA24" s="62">
        <v>3695659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38984766</v>
      </c>
      <c r="F60" s="264">
        <f t="shared" si="14"/>
        <v>38984766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38984766</v>
      </c>
      <c r="Y60" s="264">
        <f t="shared" si="14"/>
        <v>-38984766</v>
      </c>
      <c r="Z60" s="337">
        <f>+IF(X60&lt;&gt;0,+(Y60/X60)*100,0)</f>
        <v>-100</v>
      </c>
      <c r="AA60" s="232">
        <f>+AA57+AA54+AA51+AA40+AA37+AA34+AA22+AA5</f>
        <v>38984766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2014-08-06T09:11:40Z</dcterms:created>
  <dcterms:modified xsi:type="dcterms:W3CDTF">2014-08-06T09:11:44Z</dcterms:modified>
  <cp:category/>
  <cp:version/>
  <cp:contentType/>
  <cp:contentStatus/>
</cp:coreProperties>
</file>