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<sst xmlns="http://schemas.openxmlformats.org/spreadsheetml/2006/main" count="855" uniqueCount="302">
  <si>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Westonaria(GT483)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</si>
  <si>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</si>
  <si>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</si>
  <si>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</si>
  <si>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</si>
  <si>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</si>
  <si>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</si>
  <si>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</si>
  <si>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</si>
  <si>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</si>
  <si>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</si>
  <si>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</si>
  <si>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</si>
  <si>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</si>
  <si>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</si>
  <si>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</si>
  <si>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</si>
  <si>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</si>
  <si>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</si>
  <si>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</si>
  <si>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</si>
  <si>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</si>
  <si>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</si>
  <si>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</si>
  <si>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</si>
  <si>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</si>
  <si>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</si>
  <si>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</si>
  <si>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</si>
  <si>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</si>
  <si>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</si>
  <si>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</si>
  <si>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</si>
  <si>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</si>
  <si>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</si>
  <si>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</si>
  <si>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</si>
  <si>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</si>
  <si>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</si>
  <si>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</si>
  <si>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</si>
  <si>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</si>
  <si>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</si>
  <si>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</si>
  <si>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</si>
  <si>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</si>
  <si>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</si>
  <si>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</si>
  <si>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</si>
  <si>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</si>
  <si>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</si>
  <si>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</si>
  <si>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</si>
  <si>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</si>
  <si>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</si>
  <si>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</si>
  <si>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</si>
  <si>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</si>
  <si>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</si>
  <si>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</si>
  <si>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</si>
  <si>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</si>
  <si>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</si>
  <si>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</si>
  <si>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</si>
  <si>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</si>
  <si>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</si>
  <si>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</si>
  <si>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</si>
  <si>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</si>
  <si>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Westonaria(GT483)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</si>
  <si>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</si>
  <si>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</si>
  <si>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</si>
  <si>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</si>
  <si>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</si>
  <si>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</si>
  <si>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</si>
  <si>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</si>
  <si>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</si>
  <si>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</si>
  <si>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</si>
  <si>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</si>
  <si>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</si>
  <si>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</si>
  <si>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</si>
  <si>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</si>
  <si>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</si>
  <si>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</si>
  <si>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</si>
  <si>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</si>
  <si>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</si>
  <si>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</si>
  <si>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</si>
  <si>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</si>
  <si>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</si>
  <si>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</si>
  <si>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</si>
  <si>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</si>
  <si>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</si>
  <si>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Westonaria(GT483)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</si>
  <si>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</si>
  <si>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</si>
  <si>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</si>
  <si>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</si>
  <si>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</si>
  <si>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</si>
  <si>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</si>
  <si>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</si>
  <si>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</si>
  <si>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</si>
  <si>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</si>
  <si>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</si>
  <si>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</si>
  <si>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</si>
  <si>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</si>
  <si>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</si>
  <si>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</si>
  <si>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</si>
  <si>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</si>
  <si>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</si>
  <si>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</si>
  <si>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</si>
  <si>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</si>
  <si>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</si>
  <si>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</si>
  <si>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</si>
  <si>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</si>
  <si>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</si>
  <si>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Westonaria(GT483)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</si>
  <si>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</si>
  <si>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</si>
  <si>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</si>
  <si>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</si>
  <si>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</si>
  <si>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</si>
  <si>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</si>
  <si>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</si>
  <si>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</si>
  <si>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</si>
  <si>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Westonaria(GT483)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</si>
  <si>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</si>
  <si>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</si>
  <si>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</si>
  <si>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</si>
  <si>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</si>
  <si>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</si>
  <si>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</si>
  <si>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</si>
  <si>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</si>
  <si>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</si>
  <si>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</si>
  <si>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</si>
  <si>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</si>
  <si>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</si>
  <si>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</si>
  <si>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</si>
  <si>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</si>
  <si>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</si>
  <si>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</si>
  <si>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</si>
  <si>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</si>
  <si>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</si>
  <si>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</si>
  <si>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</si>
  <si>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</si>
  <si>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</si>
  <si>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</si>
  <si>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</si>
  <si>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</si>
  <si>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</si>
  <si>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</si>
  <si>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</si>
  <si>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</si>
  <si>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Westonaria(GT483)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</si>
  <si>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</si>
  <si>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</si>
  <si>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</si>
  <si>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</si>
  <si>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</si>
  <si>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</si>
  <si>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</si>
  <si>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</si>
  <si>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</si>
  <si>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</si>
  <si>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</si>
  <si>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</si>
  <si>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</si>
  <si>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</si>
  <si>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</si>
  <si>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</si>
  <si>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</si>
  <si>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</si>
  <si>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</si>
  <si>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</si>
  <si>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</si>
  <si>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</si>
  <si>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</si>
  <si>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</si>
  <si>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</si>
  <si>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</si>
  <si>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Westonaria(GT483)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</si>
  <si>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</si>
  <si>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</si>
  <si>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</si>
  <si>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</si>
  <si>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</si>
  <si>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</si>
  <si>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</si>
  <si>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</si>
  <si>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</si>
  <si>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</si>
  <si>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</si>
  <si>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</si>
  <si>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</si>
  <si>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</si>
  <si>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</si>
  <si>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</si>
  <si>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</si>
  <si>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</si>
  <si>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</si>
  <si>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</si>
  <si>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</si>
  <si>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</si>
  <si>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</si>
  <si>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</si>
  <si>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Westonaria(GT483)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</si>
  <si>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</si>
  <si>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</si>
  <si>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</si>
  <si>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</si>
  <si>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</si>
  <si>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</si>
  <si>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</si>
  <si>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</si>
  <si>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</si>
  <si>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</si>
  <si>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</si>
  <si>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</si>
  <si>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</si>
  <si>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</si>
  <si>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</si>
  <si>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</si>
  <si>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</si>
  <si>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</si>
  <si>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</si>
  <si>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</si>
  <si>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</si>
  <si>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</si>
  <si>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</si>
  <si>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</si>
  <si>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</si>
  <si>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</si>
  <si>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</si>
  <si>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</si>
  <si>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</si>
  <si>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</si>
  <si>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</si>
  <si>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</si>
  <si>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</si>
  <si>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</si>
  <si>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</si>
  <si>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Westonaria(GT483)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</si>
  <si>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</si>
  <si>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</si>
  <si>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Gauteng: Westonaria(GT483)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</si>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</sst>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31401676</v>
      </c>
      <c r="C5" s="19">
        <v>0</v>
      </c>
      <c r="D5" s="59">
        <v>36195209</v>
      </c>
      <c r="E5" s="60">
        <v>34147077</v>
      </c>
      <c r="F5" s="60">
        <v>2371389</v>
      </c>
      <c r="G5" s="60">
        <v>2392687</v>
      </c>
      <c r="H5" s="60">
        <v>2514071</v>
      </c>
      <c r="I5" s="60">
        <v>7278147</v>
      </c>
      <c r="J5" s="60">
        <v>2962333</v>
      </c>
      <c r="K5" s="60">
        <v>2149059</v>
      </c>
      <c r="L5" s="60">
        <v>2571058</v>
      </c>
      <c r="M5" s="60">
        <v>7682450</v>
      </c>
      <c r="N5" s="60">
        <v>2362276</v>
      </c>
      <c r="O5" s="60">
        <v>2355697</v>
      </c>
      <c r="P5" s="60">
        <v>0</v>
      </c>
      <c r="Q5" s="60">
        <v>4717973</v>
      </c>
      <c r="R5" s="60">
        <v>0</v>
      </c>
      <c r="S5" s="60">
        <v>0</v>
      </c>
      <c r="T5" s="60">
        <v>-2366103</v>
      </c>
      <c r="U5" s="60">
        <v>-2366103</v>
      </c>
      <c r="V5" s="60">
        <v>17312467</v>
      </c>
      <c r="W5" s="60">
        <v>34147077</v>
      </c>
      <c r="X5" s="60">
        <v>-16834610</v>
      </c>
      <c r="Y5" s="61">
        <v>-49.3</v>
      </c>
      <c r="Z5" s="62">
        <v>34147077</v>
      </c>
    </row>
    <row r="6" spans="1:26" ht="13.5">
      <c r="A6" s="58" t="s">
        <v>32</v>
      </c>
      <c r="B6" s="19">
        <v>190182381</v>
      </c>
      <c r="C6" s="19">
        <v>0</v>
      </c>
      <c r="D6" s="59">
        <v>255630000</v>
      </c>
      <c r="E6" s="60">
        <v>234732356</v>
      </c>
      <c r="F6" s="60">
        <v>17351037</v>
      </c>
      <c r="G6" s="60">
        <v>16144226</v>
      </c>
      <c r="H6" s="60">
        <v>17177914</v>
      </c>
      <c r="I6" s="60">
        <v>50673177</v>
      </c>
      <c r="J6" s="60">
        <v>14924340</v>
      </c>
      <c r="K6" s="60">
        <v>16157227</v>
      </c>
      <c r="L6" s="60">
        <v>15855508</v>
      </c>
      <c r="M6" s="60">
        <v>46937075</v>
      </c>
      <c r="N6" s="60">
        <v>13183351</v>
      </c>
      <c r="O6" s="60">
        <v>12711981</v>
      </c>
      <c r="P6" s="60">
        <v>10219138</v>
      </c>
      <c r="Q6" s="60">
        <v>36114470</v>
      </c>
      <c r="R6" s="60">
        <v>15122743</v>
      </c>
      <c r="S6" s="60">
        <v>-17135166</v>
      </c>
      <c r="T6" s="60">
        <v>-17135166</v>
      </c>
      <c r="U6" s="60">
        <v>-19147589</v>
      </c>
      <c r="V6" s="60">
        <v>114577133</v>
      </c>
      <c r="W6" s="60">
        <v>234732356</v>
      </c>
      <c r="X6" s="60">
        <v>-120155223</v>
      </c>
      <c r="Y6" s="61">
        <v>-51.19</v>
      </c>
      <c r="Z6" s="62">
        <v>234732356</v>
      </c>
    </row>
    <row r="7" spans="1:26" ht="13.5">
      <c r="A7" s="58" t="s">
        <v>33</v>
      </c>
      <c r="B7" s="19">
        <v>550750</v>
      </c>
      <c r="C7" s="19">
        <v>0</v>
      </c>
      <c r="D7" s="59">
        <v>578000</v>
      </c>
      <c r="E7" s="60">
        <v>545000</v>
      </c>
      <c r="F7" s="60">
        <v>0</v>
      </c>
      <c r="G7" s="60">
        <v>0</v>
      </c>
      <c r="H7" s="60">
        <v>0</v>
      </c>
      <c r="I7" s="60">
        <v>0</v>
      </c>
      <c r="J7" s="60">
        <v>340091</v>
      </c>
      <c r="K7" s="60">
        <v>1508428</v>
      </c>
      <c r="L7" s="60">
        <v>92871</v>
      </c>
      <c r="M7" s="60">
        <v>1941390</v>
      </c>
      <c r="N7" s="60">
        <v>0</v>
      </c>
      <c r="O7" s="60">
        <v>0</v>
      </c>
      <c r="P7" s="60">
        <v>1373374</v>
      </c>
      <c r="Q7" s="60">
        <v>1373374</v>
      </c>
      <c r="R7" s="60">
        <v>1391033</v>
      </c>
      <c r="S7" s="60">
        <v>-1382977</v>
      </c>
      <c r="T7" s="60">
        <v>-1382977</v>
      </c>
      <c r="U7" s="60">
        <v>-1374921</v>
      </c>
      <c r="V7" s="60">
        <v>1939843</v>
      </c>
      <c r="W7" s="60">
        <v>545000</v>
      </c>
      <c r="X7" s="60">
        <v>1394843</v>
      </c>
      <c r="Y7" s="61">
        <v>255.93</v>
      </c>
      <c r="Z7" s="62">
        <v>545000</v>
      </c>
    </row>
    <row r="8" spans="1:26" ht="13.5">
      <c r="A8" s="58" t="s">
        <v>34</v>
      </c>
      <c r="B8" s="19">
        <v>102372582</v>
      </c>
      <c r="C8" s="19">
        <v>0</v>
      </c>
      <c r="D8" s="59">
        <v>115514001</v>
      </c>
      <c r="E8" s="60">
        <v>108261105</v>
      </c>
      <c r="F8" s="60">
        <v>45032000</v>
      </c>
      <c r="G8" s="60">
        <v>3490000</v>
      </c>
      <c r="H8" s="60">
        <v>888195</v>
      </c>
      <c r="I8" s="60">
        <v>49410195</v>
      </c>
      <c r="J8" s="60">
        <v>0</v>
      </c>
      <c r="K8" s="60">
        <v>35786000</v>
      </c>
      <c r="L8" s="60">
        <v>0</v>
      </c>
      <c r="M8" s="60">
        <v>35786000</v>
      </c>
      <c r="N8" s="60">
        <v>2800000</v>
      </c>
      <c r="O8" s="60">
        <v>0</v>
      </c>
      <c r="P8" s="60">
        <v>91404000</v>
      </c>
      <c r="Q8" s="60">
        <v>94204000</v>
      </c>
      <c r="R8" s="60">
        <v>0</v>
      </c>
      <c r="S8" s="60">
        <v>63175000</v>
      </c>
      <c r="T8" s="60">
        <v>63175000</v>
      </c>
      <c r="U8" s="60">
        <v>126350000</v>
      </c>
      <c r="V8" s="60">
        <v>305750195</v>
      </c>
      <c r="W8" s="60">
        <v>108261105</v>
      </c>
      <c r="X8" s="60">
        <v>197489090</v>
      </c>
      <c r="Y8" s="61">
        <v>182.42</v>
      </c>
      <c r="Z8" s="62">
        <v>108261105</v>
      </c>
    </row>
    <row r="9" spans="1:26" ht="13.5">
      <c r="A9" s="58" t="s">
        <v>35</v>
      </c>
      <c r="B9" s="19">
        <v>51049503</v>
      </c>
      <c r="C9" s="19">
        <v>0</v>
      </c>
      <c r="D9" s="59">
        <v>50471791</v>
      </c>
      <c r="E9" s="60">
        <v>40744236</v>
      </c>
      <c r="F9" s="60">
        <v>3046789</v>
      </c>
      <c r="G9" s="60">
        <v>1539556</v>
      </c>
      <c r="H9" s="60">
        <v>4808612</v>
      </c>
      <c r="I9" s="60">
        <v>9394957</v>
      </c>
      <c r="J9" s="60">
        <v>3645857</v>
      </c>
      <c r="K9" s="60">
        <v>622107</v>
      </c>
      <c r="L9" s="60">
        <v>2152157</v>
      </c>
      <c r="M9" s="60">
        <v>6420121</v>
      </c>
      <c r="N9" s="60">
        <v>2791014</v>
      </c>
      <c r="O9" s="60">
        <v>3128149</v>
      </c>
      <c r="P9" s="60">
        <v>1465671</v>
      </c>
      <c r="Q9" s="60">
        <v>7384834</v>
      </c>
      <c r="R9" s="60">
        <v>1867507</v>
      </c>
      <c r="S9" s="60">
        <v>-2950532</v>
      </c>
      <c r="T9" s="60">
        <v>-2950532</v>
      </c>
      <c r="U9" s="60">
        <v>-4033557</v>
      </c>
      <c r="V9" s="60">
        <v>19166355</v>
      </c>
      <c r="W9" s="60">
        <v>40744236</v>
      </c>
      <c r="X9" s="60">
        <v>-21577881</v>
      </c>
      <c r="Y9" s="61">
        <v>-52.96</v>
      </c>
      <c r="Z9" s="62">
        <v>40744236</v>
      </c>
    </row>
    <row r="10" spans="1:26" ht="25.5">
      <c r="A10" s="63" t="s">
        <v>277</v>
      </c>
      <c r="B10" s="64">
        <f>SUM(B5:B9)</f>
        <v>375556892</v>
      </c>
      <c r="C10" s="64">
        <f>SUM(C5:C9)</f>
        <v>0</v>
      </c>
      <c r="D10" s="65">
        <f aca="true" t="shared" si="0" ref="D10:Z10">SUM(D5:D9)</f>
        <v>458389001</v>
      </c>
      <c r="E10" s="66">
        <f t="shared" si="0"/>
        <v>418429774</v>
      </c>
      <c r="F10" s="66">
        <f t="shared" si="0"/>
        <v>67801215</v>
      </c>
      <c r="G10" s="66">
        <f t="shared" si="0"/>
        <v>23566469</v>
      </c>
      <c r="H10" s="66">
        <f t="shared" si="0"/>
        <v>25388792</v>
      </c>
      <c r="I10" s="66">
        <f t="shared" si="0"/>
        <v>116756476</v>
      </c>
      <c r="J10" s="66">
        <f t="shared" si="0"/>
        <v>21872621</v>
      </c>
      <c r="K10" s="66">
        <f t="shared" si="0"/>
        <v>56222821</v>
      </c>
      <c r="L10" s="66">
        <f t="shared" si="0"/>
        <v>20671594</v>
      </c>
      <c r="M10" s="66">
        <f t="shared" si="0"/>
        <v>98767036</v>
      </c>
      <c r="N10" s="66">
        <f t="shared" si="0"/>
        <v>21136641</v>
      </c>
      <c r="O10" s="66">
        <f t="shared" si="0"/>
        <v>18195827</v>
      </c>
      <c r="P10" s="66">
        <f t="shared" si="0"/>
        <v>104462183</v>
      </c>
      <c r="Q10" s="66">
        <f t="shared" si="0"/>
        <v>143794651</v>
      </c>
      <c r="R10" s="66">
        <f t="shared" si="0"/>
        <v>18381283</v>
      </c>
      <c r="S10" s="66">
        <f t="shared" si="0"/>
        <v>41706325</v>
      </c>
      <c r="T10" s="66">
        <f t="shared" si="0"/>
        <v>39340222</v>
      </c>
      <c r="U10" s="66">
        <f t="shared" si="0"/>
        <v>99427830</v>
      </c>
      <c r="V10" s="66">
        <f t="shared" si="0"/>
        <v>458745993</v>
      </c>
      <c r="W10" s="66">
        <f t="shared" si="0"/>
        <v>418429774</v>
      </c>
      <c r="X10" s="66">
        <f t="shared" si="0"/>
        <v>40316219</v>
      </c>
      <c r="Y10" s="67">
        <f>+IF(W10&lt;&gt;0,(X10/W10)*100,0)</f>
        <v>9.635121949997755</v>
      </c>
      <c r="Z10" s="68">
        <f t="shared" si="0"/>
        <v>418429774</v>
      </c>
    </row>
    <row r="11" spans="1:26" ht="13.5">
      <c r="A11" s="58" t="s">
        <v>37</v>
      </c>
      <c r="B11" s="19">
        <v>125996409</v>
      </c>
      <c r="C11" s="19">
        <v>0</v>
      </c>
      <c r="D11" s="59">
        <v>126583968</v>
      </c>
      <c r="E11" s="60">
        <v>110412935</v>
      </c>
      <c r="F11" s="60">
        <v>9767962</v>
      </c>
      <c r="G11" s="60">
        <v>9997051</v>
      </c>
      <c r="H11" s="60">
        <v>9924597</v>
      </c>
      <c r="I11" s="60">
        <v>29689610</v>
      </c>
      <c r="J11" s="60">
        <v>9902501</v>
      </c>
      <c r="K11" s="60">
        <v>9936791</v>
      </c>
      <c r="L11" s="60">
        <v>9896950</v>
      </c>
      <c r="M11" s="60">
        <v>29736242</v>
      </c>
      <c r="N11" s="60">
        <v>9990037</v>
      </c>
      <c r="O11" s="60">
        <v>361948</v>
      </c>
      <c r="P11" s="60">
        <v>10490636</v>
      </c>
      <c r="Q11" s="60">
        <v>20842621</v>
      </c>
      <c r="R11" s="60">
        <v>12955998</v>
      </c>
      <c r="S11" s="60">
        <v>3506563</v>
      </c>
      <c r="T11" s="60">
        <v>3506563</v>
      </c>
      <c r="U11" s="60">
        <v>19969124</v>
      </c>
      <c r="V11" s="60">
        <v>100237597</v>
      </c>
      <c r="W11" s="60">
        <v>110412935</v>
      </c>
      <c r="X11" s="60">
        <v>-10175338</v>
      </c>
      <c r="Y11" s="61">
        <v>-9.22</v>
      </c>
      <c r="Z11" s="62">
        <v>110412935</v>
      </c>
    </row>
    <row r="12" spans="1:26" ht="13.5">
      <c r="A12" s="58" t="s">
        <v>38</v>
      </c>
      <c r="B12" s="19">
        <v>6679097</v>
      </c>
      <c r="C12" s="19">
        <v>0</v>
      </c>
      <c r="D12" s="59">
        <v>10865000</v>
      </c>
      <c r="E12" s="60">
        <v>9145000</v>
      </c>
      <c r="F12" s="60">
        <v>472055</v>
      </c>
      <c r="G12" s="60">
        <v>507709</v>
      </c>
      <c r="H12" s="60">
        <v>484029</v>
      </c>
      <c r="I12" s="60">
        <v>1463793</v>
      </c>
      <c r="J12" s="60">
        <v>498112</v>
      </c>
      <c r="K12" s="60">
        <v>466369</v>
      </c>
      <c r="L12" s="60">
        <v>466369</v>
      </c>
      <c r="M12" s="60">
        <v>1430850</v>
      </c>
      <c r="N12" s="60">
        <v>652443</v>
      </c>
      <c r="O12" s="60">
        <v>508768</v>
      </c>
      <c r="P12" s="60">
        <v>522149</v>
      </c>
      <c r="Q12" s="60">
        <v>1683360</v>
      </c>
      <c r="R12" s="60">
        <v>526724</v>
      </c>
      <c r="S12" s="60">
        <v>18884</v>
      </c>
      <c r="T12" s="60">
        <v>18884</v>
      </c>
      <c r="U12" s="60">
        <v>564492</v>
      </c>
      <c r="V12" s="60">
        <v>5142495</v>
      </c>
      <c r="W12" s="60">
        <v>9145000</v>
      </c>
      <c r="X12" s="60">
        <v>-4002505</v>
      </c>
      <c r="Y12" s="61">
        <v>-43.77</v>
      </c>
      <c r="Z12" s="62">
        <v>9145000</v>
      </c>
    </row>
    <row r="13" spans="1:26" ht="13.5">
      <c r="A13" s="58" t="s">
        <v>278</v>
      </c>
      <c r="B13" s="19">
        <v>52456947</v>
      </c>
      <c r="C13" s="19">
        <v>0</v>
      </c>
      <c r="D13" s="59">
        <v>8529060</v>
      </c>
      <c r="E13" s="60">
        <v>65031000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38500000</v>
      </c>
      <c r="O13" s="60">
        <v>0</v>
      </c>
      <c r="P13" s="60">
        <v>0</v>
      </c>
      <c r="Q13" s="60">
        <v>38500000</v>
      </c>
      <c r="R13" s="60">
        <v>0</v>
      </c>
      <c r="S13" s="60">
        <v>0</v>
      </c>
      <c r="T13" s="60">
        <v>0</v>
      </c>
      <c r="U13" s="60">
        <v>0</v>
      </c>
      <c r="V13" s="60">
        <v>38500000</v>
      </c>
      <c r="W13" s="60">
        <v>65031000</v>
      </c>
      <c r="X13" s="60">
        <v>-26531000</v>
      </c>
      <c r="Y13" s="61">
        <v>-40.8</v>
      </c>
      <c r="Z13" s="62">
        <v>65031000</v>
      </c>
    </row>
    <row r="14" spans="1:26" ht="13.5">
      <c r="A14" s="58" t="s">
        <v>40</v>
      </c>
      <c r="B14" s="19">
        <v>2890165</v>
      </c>
      <c r="C14" s="19">
        <v>0</v>
      </c>
      <c r="D14" s="59">
        <v>9301051</v>
      </c>
      <c r="E14" s="60">
        <v>10866000</v>
      </c>
      <c r="F14" s="60">
        <v>337727</v>
      </c>
      <c r="G14" s="60">
        <v>336408</v>
      </c>
      <c r="H14" s="60">
        <v>137371</v>
      </c>
      <c r="I14" s="60">
        <v>811506</v>
      </c>
      <c r="J14" s="60">
        <v>138941</v>
      </c>
      <c r="K14" s="60">
        <v>133354</v>
      </c>
      <c r="L14" s="60">
        <v>515893</v>
      </c>
      <c r="M14" s="60">
        <v>788188</v>
      </c>
      <c r="N14" s="60">
        <v>133949</v>
      </c>
      <c r="O14" s="60">
        <v>145175</v>
      </c>
      <c r="P14" s="60">
        <v>92804</v>
      </c>
      <c r="Q14" s="60">
        <v>371928</v>
      </c>
      <c r="R14" s="60">
        <v>1400410</v>
      </c>
      <c r="S14" s="60">
        <v>844640</v>
      </c>
      <c r="T14" s="60">
        <v>844640</v>
      </c>
      <c r="U14" s="60">
        <v>3089690</v>
      </c>
      <c r="V14" s="60">
        <v>5061312</v>
      </c>
      <c r="W14" s="60">
        <v>10866000</v>
      </c>
      <c r="X14" s="60">
        <v>-5804688</v>
      </c>
      <c r="Y14" s="61">
        <v>-53.42</v>
      </c>
      <c r="Z14" s="62">
        <v>10866000</v>
      </c>
    </row>
    <row r="15" spans="1:26" ht="13.5">
      <c r="A15" s="58" t="s">
        <v>41</v>
      </c>
      <c r="B15" s="19">
        <v>166883435</v>
      </c>
      <c r="C15" s="19">
        <v>0</v>
      </c>
      <c r="D15" s="59">
        <v>195027762</v>
      </c>
      <c r="E15" s="60">
        <v>182970404</v>
      </c>
      <c r="F15" s="60">
        <v>16367146</v>
      </c>
      <c r="G15" s="60">
        <v>16765999</v>
      </c>
      <c r="H15" s="60">
        <v>14924720</v>
      </c>
      <c r="I15" s="60">
        <v>48057865</v>
      </c>
      <c r="J15" s="60">
        <v>14526954</v>
      </c>
      <c r="K15" s="60">
        <v>15043887</v>
      </c>
      <c r="L15" s="60">
        <v>14350324</v>
      </c>
      <c r="M15" s="60">
        <v>43921165</v>
      </c>
      <c r="N15" s="60">
        <v>14104812</v>
      </c>
      <c r="O15" s="60">
        <v>14011526</v>
      </c>
      <c r="P15" s="60">
        <v>12982640</v>
      </c>
      <c r="Q15" s="60">
        <v>41098978</v>
      </c>
      <c r="R15" s="60">
        <v>13137786</v>
      </c>
      <c r="S15" s="60">
        <v>13328345</v>
      </c>
      <c r="T15" s="60">
        <v>13328345</v>
      </c>
      <c r="U15" s="60">
        <v>39794476</v>
      </c>
      <c r="V15" s="60">
        <v>172872484</v>
      </c>
      <c r="W15" s="60">
        <v>182970404</v>
      </c>
      <c r="X15" s="60">
        <v>-10097920</v>
      </c>
      <c r="Y15" s="61">
        <v>-5.52</v>
      </c>
      <c r="Z15" s="62">
        <v>182970404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100492799</v>
      </c>
      <c r="C17" s="19">
        <v>0</v>
      </c>
      <c r="D17" s="59">
        <v>97627232</v>
      </c>
      <c r="E17" s="60">
        <v>92083635</v>
      </c>
      <c r="F17" s="60">
        <v>3528643</v>
      </c>
      <c r="G17" s="60">
        <v>8146571</v>
      </c>
      <c r="H17" s="60">
        <v>4210491</v>
      </c>
      <c r="I17" s="60">
        <v>15885705</v>
      </c>
      <c r="J17" s="60">
        <v>5630306</v>
      </c>
      <c r="K17" s="60">
        <v>3539699</v>
      </c>
      <c r="L17" s="60">
        <v>4569589</v>
      </c>
      <c r="M17" s="60">
        <v>13739594</v>
      </c>
      <c r="N17" s="60">
        <v>4931556</v>
      </c>
      <c r="O17" s="60">
        <v>7006895</v>
      </c>
      <c r="P17" s="60">
        <v>6003430</v>
      </c>
      <c r="Q17" s="60">
        <v>17941881</v>
      </c>
      <c r="R17" s="60">
        <v>97339</v>
      </c>
      <c r="S17" s="60">
        <v>8127671</v>
      </c>
      <c r="T17" s="60">
        <v>8127671</v>
      </c>
      <c r="U17" s="60">
        <v>16352681</v>
      </c>
      <c r="V17" s="60">
        <v>63919861</v>
      </c>
      <c r="W17" s="60">
        <v>92083635</v>
      </c>
      <c r="X17" s="60">
        <v>-28163774</v>
      </c>
      <c r="Y17" s="61">
        <v>-30.58</v>
      </c>
      <c r="Z17" s="62">
        <v>92083635</v>
      </c>
    </row>
    <row r="18" spans="1:26" ht="13.5">
      <c r="A18" s="70" t="s">
        <v>44</v>
      </c>
      <c r="B18" s="71">
        <f>SUM(B11:B17)</f>
        <v>455398852</v>
      </c>
      <c r="C18" s="71">
        <f>SUM(C11:C17)</f>
        <v>0</v>
      </c>
      <c r="D18" s="72">
        <f aca="true" t="shared" si="1" ref="D18:Z18">SUM(D11:D17)</f>
        <v>447934073</v>
      </c>
      <c r="E18" s="73">
        <f t="shared" si="1"/>
        <v>470508974</v>
      </c>
      <c r="F18" s="73">
        <f t="shared" si="1"/>
        <v>30473533</v>
      </c>
      <c r="G18" s="73">
        <f t="shared" si="1"/>
        <v>35753738</v>
      </c>
      <c r="H18" s="73">
        <f t="shared" si="1"/>
        <v>29681208</v>
      </c>
      <c r="I18" s="73">
        <f t="shared" si="1"/>
        <v>95908479</v>
      </c>
      <c r="J18" s="73">
        <f t="shared" si="1"/>
        <v>30696814</v>
      </c>
      <c r="K18" s="73">
        <f t="shared" si="1"/>
        <v>29120100</v>
      </c>
      <c r="L18" s="73">
        <f t="shared" si="1"/>
        <v>29799125</v>
      </c>
      <c r="M18" s="73">
        <f t="shared" si="1"/>
        <v>89616039</v>
      </c>
      <c r="N18" s="73">
        <f t="shared" si="1"/>
        <v>68312797</v>
      </c>
      <c r="O18" s="73">
        <f t="shared" si="1"/>
        <v>22034312</v>
      </c>
      <c r="P18" s="73">
        <f t="shared" si="1"/>
        <v>30091659</v>
      </c>
      <c r="Q18" s="73">
        <f t="shared" si="1"/>
        <v>120438768</v>
      </c>
      <c r="R18" s="73">
        <f t="shared" si="1"/>
        <v>28118257</v>
      </c>
      <c r="S18" s="73">
        <f t="shared" si="1"/>
        <v>25826103</v>
      </c>
      <c r="T18" s="73">
        <f t="shared" si="1"/>
        <v>25826103</v>
      </c>
      <c r="U18" s="73">
        <f t="shared" si="1"/>
        <v>79770463</v>
      </c>
      <c r="V18" s="73">
        <f t="shared" si="1"/>
        <v>385733749</v>
      </c>
      <c r="W18" s="73">
        <f t="shared" si="1"/>
        <v>470508974</v>
      </c>
      <c r="X18" s="73">
        <f t="shared" si="1"/>
        <v>-84775225</v>
      </c>
      <c r="Y18" s="67">
        <f>+IF(W18&lt;&gt;0,(X18/W18)*100,0)</f>
        <v>-18.01777005001397</v>
      </c>
      <c r="Z18" s="74">
        <f t="shared" si="1"/>
        <v>470508974</v>
      </c>
    </row>
    <row r="19" spans="1:26" ht="13.5">
      <c r="A19" s="70" t="s">
        <v>45</v>
      </c>
      <c r="B19" s="75">
        <f>+B10-B18</f>
        <v>-79841960</v>
      </c>
      <c r="C19" s="75">
        <f>+C10-C18</f>
        <v>0</v>
      </c>
      <c r="D19" s="76">
        <f aca="true" t="shared" si="2" ref="D19:Z19">+D10-D18</f>
        <v>10454928</v>
      </c>
      <c r="E19" s="77">
        <f t="shared" si="2"/>
        <v>-52079200</v>
      </c>
      <c r="F19" s="77">
        <f t="shared" si="2"/>
        <v>37327682</v>
      </c>
      <c r="G19" s="77">
        <f t="shared" si="2"/>
        <v>-12187269</v>
      </c>
      <c r="H19" s="77">
        <f t="shared" si="2"/>
        <v>-4292416</v>
      </c>
      <c r="I19" s="77">
        <f t="shared" si="2"/>
        <v>20847997</v>
      </c>
      <c r="J19" s="77">
        <f t="shared" si="2"/>
        <v>-8824193</v>
      </c>
      <c r="K19" s="77">
        <f t="shared" si="2"/>
        <v>27102721</v>
      </c>
      <c r="L19" s="77">
        <f t="shared" si="2"/>
        <v>-9127531</v>
      </c>
      <c r="M19" s="77">
        <f t="shared" si="2"/>
        <v>9150997</v>
      </c>
      <c r="N19" s="77">
        <f t="shared" si="2"/>
        <v>-47176156</v>
      </c>
      <c r="O19" s="77">
        <f t="shared" si="2"/>
        <v>-3838485</v>
      </c>
      <c r="P19" s="77">
        <f t="shared" si="2"/>
        <v>74370524</v>
      </c>
      <c r="Q19" s="77">
        <f t="shared" si="2"/>
        <v>23355883</v>
      </c>
      <c r="R19" s="77">
        <f t="shared" si="2"/>
        <v>-9736974</v>
      </c>
      <c r="S19" s="77">
        <f t="shared" si="2"/>
        <v>15880222</v>
      </c>
      <c r="T19" s="77">
        <f t="shared" si="2"/>
        <v>13514119</v>
      </c>
      <c r="U19" s="77">
        <f t="shared" si="2"/>
        <v>19657367</v>
      </c>
      <c r="V19" s="77">
        <f t="shared" si="2"/>
        <v>73012244</v>
      </c>
      <c r="W19" s="77">
        <f>IF(E10=E18,0,W10-W18)</f>
        <v>-52079200</v>
      </c>
      <c r="X19" s="77">
        <f t="shared" si="2"/>
        <v>125091444</v>
      </c>
      <c r="Y19" s="78">
        <f>+IF(W19&lt;&gt;0,(X19/W19)*100,0)</f>
        <v>-240.19463432618014</v>
      </c>
      <c r="Z19" s="79">
        <f t="shared" si="2"/>
        <v>-52079200</v>
      </c>
    </row>
    <row r="20" spans="1:26" ht="13.5">
      <c r="A20" s="58" t="s">
        <v>46</v>
      </c>
      <c r="B20" s="19">
        <v>63012592</v>
      </c>
      <c r="C20" s="19">
        <v>0</v>
      </c>
      <c r="D20" s="59">
        <v>72482000</v>
      </c>
      <c r="E20" s="60">
        <v>63756000</v>
      </c>
      <c r="F20" s="60">
        <v>10407000</v>
      </c>
      <c r="G20" s="60">
        <v>0</v>
      </c>
      <c r="H20" s="60">
        <v>0</v>
      </c>
      <c r="I20" s="60">
        <v>10407000</v>
      </c>
      <c r="J20" s="60">
        <v>35291000</v>
      </c>
      <c r="K20" s="60">
        <v>0</v>
      </c>
      <c r="L20" s="60">
        <v>0</v>
      </c>
      <c r="M20" s="60">
        <v>35291000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45698000</v>
      </c>
      <c r="W20" s="60">
        <v>63756000</v>
      </c>
      <c r="X20" s="60">
        <v>-18058000</v>
      </c>
      <c r="Y20" s="61">
        <v>-28.32</v>
      </c>
      <c r="Z20" s="62">
        <v>63756000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-16829368</v>
      </c>
      <c r="C22" s="86">
        <f>SUM(C19:C21)</f>
        <v>0</v>
      </c>
      <c r="D22" s="87">
        <f aca="true" t="shared" si="3" ref="D22:Z22">SUM(D19:D21)</f>
        <v>82936928</v>
      </c>
      <c r="E22" s="88">
        <f t="shared" si="3"/>
        <v>11676800</v>
      </c>
      <c r="F22" s="88">
        <f t="shared" si="3"/>
        <v>47734682</v>
      </c>
      <c r="G22" s="88">
        <f t="shared" si="3"/>
        <v>-12187269</v>
      </c>
      <c r="H22" s="88">
        <f t="shared" si="3"/>
        <v>-4292416</v>
      </c>
      <c r="I22" s="88">
        <f t="shared" si="3"/>
        <v>31254997</v>
      </c>
      <c r="J22" s="88">
        <f t="shared" si="3"/>
        <v>26466807</v>
      </c>
      <c r="K22" s="88">
        <f t="shared" si="3"/>
        <v>27102721</v>
      </c>
      <c r="L22" s="88">
        <f t="shared" si="3"/>
        <v>-9127531</v>
      </c>
      <c r="M22" s="88">
        <f t="shared" si="3"/>
        <v>44441997</v>
      </c>
      <c r="N22" s="88">
        <f t="shared" si="3"/>
        <v>-47176156</v>
      </c>
      <c r="O22" s="88">
        <f t="shared" si="3"/>
        <v>-3838485</v>
      </c>
      <c r="P22" s="88">
        <f t="shared" si="3"/>
        <v>74370524</v>
      </c>
      <c r="Q22" s="88">
        <f t="shared" si="3"/>
        <v>23355883</v>
      </c>
      <c r="R22" s="88">
        <f t="shared" si="3"/>
        <v>-9736974</v>
      </c>
      <c r="S22" s="88">
        <f t="shared" si="3"/>
        <v>15880222</v>
      </c>
      <c r="T22" s="88">
        <f t="shared" si="3"/>
        <v>13514119</v>
      </c>
      <c r="U22" s="88">
        <f t="shared" si="3"/>
        <v>19657367</v>
      </c>
      <c r="V22" s="88">
        <f t="shared" si="3"/>
        <v>118710244</v>
      </c>
      <c r="W22" s="88">
        <f t="shared" si="3"/>
        <v>11676800</v>
      </c>
      <c r="X22" s="88">
        <f t="shared" si="3"/>
        <v>107033444</v>
      </c>
      <c r="Y22" s="89">
        <f>+IF(W22&lt;&gt;0,(X22/W22)*100,0)</f>
        <v>916.6333584543711</v>
      </c>
      <c r="Z22" s="90">
        <f t="shared" si="3"/>
        <v>11676800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-16829368</v>
      </c>
      <c r="C24" s="75">
        <f>SUM(C22:C23)</f>
        <v>0</v>
      </c>
      <c r="D24" s="76">
        <f aca="true" t="shared" si="4" ref="D24:Z24">SUM(D22:D23)</f>
        <v>82936928</v>
      </c>
      <c r="E24" s="77">
        <f t="shared" si="4"/>
        <v>11676800</v>
      </c>
      <c r="F24" s="77">
        <f t="shared" si="4"/>
        <v>47734682</v>
      </c>
      <c r="G24" s="77">
        <f t="shared" si="4"/>
        <v>-12187269</v>
      </c>
      <c r="H24" s="77">
        <f t="shared" si="4"/>
        <v>-4292416</v>
      </c>
      <c r="I24" s="77">
        <f t="shared" si="4"/>
        <v>31254997</v>
      </c>
      <c r="J24" s="77">
        <f t="shared" si="4"/>
        <v>26466807</v>
      </c>
      <c r="K24" s="77">
        <f t="shared" si="4"/>
        <v>27102721</v>
      </c>
      <c r="L24" s="77">
        <f t="shared" si="4"/>
        <v>-9127531</v>
      </c>
      <c r="M24" s="77">
        <f t="shared" si="4"/>
        <v>44441997</v>
      </c>
      <c r="N24" s="77">
        <f t="shared" si="4"/>
        <v>-47176156</v>
      </c>
      <c r="O24" s="77">
        <f t="shared" si="4"/>
        <v>-3838485</v>
      </c>
      <c r="P24" s="77">
        <f t="shared" si="4"/>
        <v>74370524</v>
      </c>
      <c r="Q24" s="77">
        <f t="shared" si="4"/>
        <v>23355883</v>
      </c>
      <c r="R24" s="77">
        <f t="shared" si="4"/>
        <v>-9736974</v>
      </c>
      <c r="S24" s="77">
        <f t="shared" si="4"/>
        <v>15880222</v>
      </c>
      <c r="T24" s="77">
        <f t="shared" si="4"/>
        <v>13514119</v>
      </c>
      <c r="U24" s="77">
        <f t="shared" si="4"/>
        <v>19657367</v>
      </c>
      <c r="V24" s="77">
        <f t="shared" si="4"/>
        <v>118710244</v>
      </c>
      <c r="W24" s="77">
        <f t="shared" si="4"/>
        <v>11676800</v>
      </c>
      <c r="X24" s="77">
        <f t="shared" si="4"/>
        <v>107033444</v>
      </c>
      <c r="Y24" s="78">
        <f>+IF(W24&lt;&gt;0,(X24/W24)*100,0)</f>
        <v>916.6333584543711</v>
      </c>
      <c r="Z24" s="79">
        <f t="shared" si="4"/>
        <v>11676800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79220000</v>
      </c>
      <c r="C27" s="22">
        <v>0</v>
      </c>
      <c r="D27" s="99">
        <v>84901000</v>
      </c>
      <c r="E27" s="100">
        <v>84901000</v>
      </c>
      <c r="F27" s="100">
        <v>5484866</v>
      </c>
      <c r="G27" s="100">
        <v>2688085</v>
      </c>
      <c r="H27" s="100">
        <v>6741408</v>
      </c>
      <c r="I27" s="100">
        <v>14914359</v>
      </c>
      <c r="J27" s="100">
        <v>1889794</v>
      </c>
      <c r="K27" s="100">
        <v>17874993</v>
      </c>
      <c r="L27" s="100">
        <v>7777144</v>
      </c>
      <c r="M27" s="100">
        <v>27541931</v>
      </c>
      <c r="N27" s="100">
        <v>0</v>
      </c>
      <c r="O27" s="100">
        <v>3477951</v>
      </c>
      <c r="P27" s="100">
        <v>3127738</v>
      </c>
      <c r="Q27" s="100">
        <v>6605689</v>
      </c>
      <c r="R27" s="100">
        <v>4150629</v>
      </c>
      <c r="S27" s="100">
        <v>0</v>
      </c>
      <c r="T27" s="100">
        <v>16569534</v>
      </c>
      <c r="U27" s="100">
        <v>20720163</v>
      </c>
      <c r="V27" s="100">
        <v>69782142</v>
      </c>
      <c r="W27" s="100">
        <v>84901000</v>
      </c>
      <c r="X27" s="100">
        <v>-15118858</v>
      </c>
      <c r="Y27" s="101">
        <v>-17.81</v>
      </c>
      <c r="Z27" s="102">
        <v>84901000</v>
      </c>
    </row>
    <row r="28" spans="1:26" ht="13.5">
      <c r="A28" s="103" t="s">
        <v>46</v>
      </c>
      <c r="B28" s="19">
        <v>63756000</v>
      </c>
      <c r="C28" s="19">
        <v>0</v>
      </c>
      <c r="D28" s="59">
        <v>72482000</v>
      </c>
      <c r="E28" s="60">
        <v>72482000</v>
      </c>
      <c r="F28" s="60">
        <v>5484866</v>
      </c>
      <c r="G28" s="60">
        <v>2688085</v>
      </c>
      <c r="H28" s="60">
        <v>6741408</v>
      </c>
      <c r="I28" s="60">
        <v>14914359</v>
      </c>
      <c r="J28" s="60">
        <v>1889794</v>
      </c>
      <c r="K28" s="60">
        <v>17874993</v>
      </c>
      <c r="L28" s="60">
        <v>7777144</v>
      </c>
      <c r="M28" s="60">
        <v>27541931</v>
      </c>
      <c r="N28" s="60">
        <v>0</v>
      </c>
      <c r="O28" s="60">
        <v>3477951</v>
      </c>
      <c r="P28" s="60">
        <v>3127738</v>
      </c>
      <c r="Q28" s="60">
        <v>6605689</v>
      </c>
      <c r="R28" s="60">
        <v>4150629</v>
      </c>
      <c r="S28" s="60">
        <v>0</v>
      </c>
      <c r="T28" s="60">
        <v>16569534</v>
      </c>
      <c r="U28" s="60">
        <v>20720163</v>
      </c>
      <c r="V28" s="60">
        <v>69782142</v>
      </c>
      <c r="W28" s="60">
        <v>72482000</v>
      </c>
      <c r="X28" s="60">
        <v>-2699858</v>
      </c>
      <c r="Y28" s="61">
        <v>-3.72</v>
      </c>
      <c r="Z28" s="62">
        <v>72482000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14140000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1324000</v>
      </c>
      <c r="C31" s="19">
        <v>0</v>
      </c>
      <c r="D31" s="59">
        <v>12419000</v>
      </c>
      <c r="E31" s="60">
        <v>12419000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12419000</v>
      </c>
      <c r="X31" s="60">
        <v>-12419000</v>
      </c>
      <c r="Y31" s="61">
        <v>-100</v>
      </c>
      <c r="Z31" s="62">
        <v>12419000</v>
      </c>
    </row>
    <row r="32" spans="1:26" ht="13.5">
      <c r="A32" s="70" t="s">
        <v>54</v>
      </c>
      <c r="B32" s="22">
        <f>SUM(B28:B31)</f>
        <v>79220000</v>
      </c>
      <c r="C32" s="22">
        <f>SUM(C28:C31)</f>
        <v>0</v>
      </c>
      <c r="D32" s="99">
        <f aca="true" t="shared" si="5" ref="D32:Z32">SUM(D28:D31)</f>
        <v>84901000</v>
      </c>
      <c r="E32" s="100">
        <f t="shared" si="5"/>
        <v>84901000</v>
      </c>
      <c r="F32" s="100">
        <f t="shared" si="5"/>
        <v>5484866</v>
      </c>
      <c r="G32" s="100">
        <f t="shared" si="5"/>
        <v>2688085</v>
      </c>
      <c r="H32" s="100">
        <f t="shared" si="5"/>
        <v>6741408</v>
      </c>
      <c r="I32" s="100">
        <f t="shared" si="5"/>
        <v>14914359</v>
      </c>
      <c r="J32" s="100">
        <f t="shared" si="5"/>
        <v>1889794</v>
      </c>
      <c r="K32" s="100">
        <f t="shared" si="5"/>
        <v>17874993</v>
      </c>
      <c r="L32" s="100">
        <f t="shared" si="5"/>
        <v>7777144</v>
      </c>
      <c r="M32" s="100">
        <f t="shared" si="5"/>
        <v>27541931</v>
      </c>
      <c r="N32" s="100">
        <f t="shared" si="5"/>
        <v>0</v>
      </c>
      <c r="O32" s="100">
        <f t="shared" si="5"/>
        <v>3477951</v>
      </c>
      <c r="P32" s="100">
        <f t="shared" si="5"/>
        <v>3127738</v>
      </c>
      <c r="Q32" s="100">
        <f t="shared" si="5"/>
        <v>6605689</v>
      </c>
      <c r="R32" s="100">
        <f t="shared" si="5"/>
        <v>4150629</v>
      </c>
      <c r="S32" s="100">
        <f t="shared" si="5"/>
        <v>0</v>
      </c>
      <c r="T32" s="100">
        <f t="shared" si="5"/>
        <v>16569534</v>
      </c>
      <c r="U32" s="100">
        <f t="shared" si="5"/>
        <v>20720163</v>
      </c>
      <c r="V32" s="100">
        <f t="shared" si="5"/>
        <v>69782142</v>
      </c>
      <c r="W32" s="100">
        <f t="shared" si="5"/>
        <v>84901000</v>
      </c>
      <c r="X32" s="100">
        <f t="shared" si="5"/>
        <v>-15118858</v>
      </c>
      <c r="Y32" s="101">
        <f>+IF(W32&lt;&gt;0,(X32/W32)*100,0)</f>
        <v>-17.807632418934997</v>
      </c>
      <c r="Z32" s="102">
        <f t="shared" si="5"/>
        <v>84901000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43293119</v>
      </c>
      <c r="C35" s="19">
        <v>0</v>
      </c>
      <c r="D35" s="59">
        <v>54455000</v>
      </c>
      <c r="E35" s="60">
        <v>60643</v>
      </c>
      <c r="F35" s="60">
        <v>144108494</v>
      </c>
      <c r="G35" s="60">
        <v>77028320</v>
      </c>
      <c r="H35" s="60">
        <v>107524230</v>
      </c>
      <c r="I35" s="60">
        <v>107524230</v>
      </c>
      <c r="J35" s="60">
        <v>135583869</v>
      </c>
      <c r="K35" s="60">
        <v>119515077</v>
      </c>
      <c r="L35" s="60">
        <v>148626325</v>
      </c>
      <c r="M35" s="60">
        <v>148626325</v>
      </c>
      <c r="N35" s="60">
        <v>148626325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60643</v>
      </c>
      <c r="X35" s="60">
        <v>-60643</v>
      </c>
      <c r="Y35" s="61">
        <v>-100</v>
      </c>
      <c r="Z35" s="62">
        <v>60643</v>
      </c>
    </row>
    <row r="36" spans="1:26" ht="13.5">
      <c r="A36" s="58" t="s">
        <v>57</v>
      </c>
      <c r="B36" s="19">
        <v>1383888033</v>
      </c>
      <c r="C36" s="19">
        <v>0</v>
      </c>
      <c r="D36" s="59">
        <v>1323291000</v>
      </c>
      <c r="E36" s="60">
        <v>3647277</v>
      </c>
      <c r="F36" s="60">
        <v>1372533090</v>
      </c>
      <c r="G36" s="60">
        <v>1408237244</v>
      </c>
      <c r="H36" s="60">
        <v>1308527282</v>
      </c>
      <c r="I36" s="60">
        <v>1308527282</v>
      </c>
      <c r="J36" s="60">
        <v>1314965331</v>
      </c>
      <c r="K36" s="60">
        <v>1314871743</v>
      </c>
      <c r="L36" s="60">
        <v>1314871743</v>
      </c>
      <c r="M36" s="60">
        <v>1314871743</v>
      </c>
      <c r="N36" s="60">
        <v>1314871743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3647277</v>
      </c>
      <c r="X36" s="60">
        <v>-3647277</v>
      </c>
      <c r="Y36" s="61">
        <v>-100</v>
      </c>
      <c r="Z36" s="62">
        <v>3647277</v>
      </c>
    </row>
    <row r="37" spans="1:26" ht="13.5">
      <c r="A37" s="58" t="s">
        <v>58</v>
      </c>
      <c r="B37" s="19">
        <v>123717168</v>
      </c>
      <c r="C37" s="19">
        <v>0</v>
      </c>
      <c r="D37" s="59">
        <v>44575000</v>
      </c>
      <c r="E37" s="60">
        <v>128277</v>
      </c>
      <c r="F37" s="60">
        <v>105998774</v>
      </c>
      <c r="G37" s="60">
        <v>108407679</v>
      </c>
      <c r="H37" s="60">
        <v>105009981</v>
      </c>
      <c r="I37" s="60">
        <v>105009981</v>
      </c>
      <c r="J37" s="60">
        <v>107266578</v>
      </c>
      <c r="K37" s="60">
        <v>118101105</v>
      </c>
      <c r="L37" s="60">
        <v>123559044</v>
      </c>
      <c r="M37" s="60">
        <v>123559044</v>
      </c>
      <c r="N37" s="60">
        <v>123559044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128277</v>
      </c>
      <c r="X37" s="60">
        <v>-128277</v>
      </c>
      <c r="Y37" s="61">
        <v>-100</v>
      </c>
      <c r="Z37" s="62">
        <v>128277</v>
      </c>
    </row>
    <row r="38" spans="1:26" ht="13.5">
      <c r="A38" s="58" t="s">
        <v>59</v>
      </c>
      <c r="B38" s="19">
        <v>47453427</v>
      </c>
      <c r="C38" s="19">
        <v>0</v>
      </c>
      <c r="D38" s="59">
        <v>42068000</v>
      </c>
      <c r="E38" s="60">
        <v>37079</v>
      </c>
      <c r="F38" s="60">
        <v>22508789</v>
      </c>
      <c r="G38" s="60">
        <v>16475338</v>
      </c>
      <c r="H38" s="60">
        <v>16769491</v>
      </c>
      <c r="I38" s="60">
        <v>16769491</v>
      </c>
      <c r="J38" s="60">
        <v>16168530</v>
      </c>
      <c r="K38" s="60">
        <v>16672532</v>
      </c>
      <c r="L38" s="60">
        <v>16660937</v>
      </c>
      <c r="M38" s="60">
        <v>16660937</v>
      </c>
      <c r="N38" s="60">
        <v>16660937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37079</v>
      </c>
      <c r="X38" s="60">
        <v>-37079</v>
      </c>
      <c r="Y38" s="61">
        <v>-100</v>
      </c>
      <c r="Z38" s="62">
        <v>37079</v>
      </c>
    </row>
    <row r="39" spans="1:26" ht="13.5">
      <c r="A39" s="58" t="s">
        <v>60</v>
      </c>
      <c r="B39" s="19">
        <v>1256010557</v>
      </c>
      <c r="C39" s="19">
        <v>0</v>
      </c>
      <c r="D39" s="59">
        <v>1291103000</v>
      </c>
      <c r="E39" s="60">
        <v>3542564</v>
      </c>
      <c r="F39" s="60">
        <v>1388134021</v>
      </c>
      <c r="G39" s="60">
        <v>1360382547</v>
      </c>
      <c r="H39" s="60">
        <v>1294272040</v>
      </c>
      <c r="I39" s="60">
        <v>1294272040</v>
      </c>
      <c r="J39" s="60">
        <v>1327114092</v>
      </c>
      <c r="K39" s="60">
        <v>1299613183</v>
      </c>
      <c r="L39" s="60">
        <v>1323278087</v>
      </c>
      <c r="M39" s="60">
        <v>1323278087</v>
      </c>
      <c r="N39" s="60">
        <v>1323278087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3542564</v>
      </c>
      <c r="X39" s="60">
        <v>-3542564</v>
      </c>
      <c r="Y39" s="61">
        <v>-100</v>
      </c>
      <c r="Z39" s="62">
        <v>3542564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793543880</v>
      </c>
      <c r="C42" s="19">
        <v>0</v>
      </c>
      <c r="D42" s="59">
        <v>81951996</v>
      </c>
      <c r="E42" s="60">
        <v>117810785</v>
      </c>
      <c r="F42" s="60">
        <v>44925977</v>
      </c>
      <c r="G42" s="60">
        <v>-10772017</v>
      </c>
      <c r="H42" s="60">
        <v>-7786202</v>
      </c>
      <c r="I42" s="60">
        <v>26367758</v>
      </c>
      <c r="J42" s="60">
        <v>31699474</v>
      </c>
      <c r="K42" s="60">
        <v>24966984</v>
      </c>
      <c r="L42" s="60">
        <v>-24267788</v>
      </c>
      <c r="M42" s="60">
        <v>32398670</v>
      </c>
      <c r="N42" s="60">
        <v>13398908</v>
      </c>
      <c r="O42" s="60">
        <v>18782343</v>
      </c>
      <c r="P42" s="60">
        <v>34603204</v>
      </c>
      <c r="Q42" s="60">
        <v>66784455</v>
      </c>
      <c r="R42" s="60">
        <v>-7326858</v>
      </c>
      <c r="S42" s="60">
        <v>-12550115</v>
      </c>
      <c r="T42" s="60">
        <v>9772798</v>
      </c>
      <c r="U42" s="60">
        <v>-10104175</v>
      </c>
      <c r="V42" s="60">
        <v>115446708</v>
      </c>
      <c r="W42" s="60">
        <v>117810785</v>
      </c>
      <c r="X42" s="60">
        <v>-2364077</v>
      </c>
      <c r="Y42" s="61">
        <v>-2.01</v>
      </c>
      <c r="Z42" s="62">
        <v>117810785</v>
      </c>
    </row>
    <row r="43" spans="1:26" ht="13.5">
      <c r="A43" s="58" t="s">
        <v>63</v>
      </c>
      <c r="B43" s="19">
        <v>29556576</v>
      </c>
      <c r="C43" s="19">
        <v>0</v>
      </c>
      <c r="D43" s="59">
        <v>-61073976</v>
      </c>
      <c r="E43" s="60">
        <v>-77061048</v>
      </c>
      <c r="F43" s="60">
        <v>-16096323</v>
      </c>
      <c r="G43" s="60">
        <v>-2688084</v>
      </c>
      <c r="H43" s="60">
        <v>-6741408</v>
      </c>
      <c r="I43" s="60">
        <v>-25525815</v>
      </c>
      <c r="J43" s="60">
        <v>-1889794</v>
      </c>
      <c r="K43" s="60">
        <v>-5892993</v>
      </c>
      <c r="L43" s="60">
        <v>-6957864</v>
      </c>
      <c r="M43" s="60">
        <v>-14740651</v>
      </c>
      <c r="N43" s="60">
        <v>0</v>
      </c>
      <c r="O43" s="60">
        <v>0</v>
      </c>
      <c r="P43" s="60">
        <v>-3127738</v>
      </c>
      <c r="Q43" s="60">
        <v>-3127738</v>
      </c>
      <c r="R43" s="60">
        <v>-7882092</v>
      </c>
      <c r="S43" s="60">
        <v>-15350234</v>
      </c>
      <c r="T43" s="60">
        <v>-16569534</v>
      </c>
      <c r="U43" s="60">
        <v>-39801860</v>
      </c>
      <c r="V43" s="60">
        <v>-83196064</v>
      </c>
      <c r="W43" s="60">
        <v>-77061048</v>
      </c>
      <c r="X43" s="60">
        <v>-6135016</v>
      </c>
      <c r="Y43" s="61">
        <v>7.96</v>
      </c>
      <c r="Z43" s="62">
        <v>-77061048</v>
      </c>
    </row>
    <row r="44" spans="1:26" ht="13.5">
      <c r="A44" s="58" t="s">
        <v>64</v>
      </c>
      <c r="B44" s="19">
        <v>-5690186</v>
      </c>
      <c r="C44" s="19">
        <v>0</v>
      </c>
      <c r="D44" s="59">
        <v>-6507000</v>
      </c>
      <c r="E44" s="60">
        <v>-5370202</v>
      </c>
      <c r="F44" s="60">
        <v>-1819636</v>
      </c>
      <c r="G44" s="60">
        <v>-632366</v>
      </c>
      <c r="H44" s="60">
        <v>-313015</v>
      </c>
      <c r="I44" s="60">
        <v>-2765017</v>
      </c>
      <c r="J44" s="60">
        <v>-311444</v>
      </c>
      <c r="K44" s="60">
        <v>-331166</v>
      </c>
      <c r="L44" s="60">
        <v>-1895272</v>
      </c>
      <c r="M44" s="60">
        <v>-2537882</v>
      </c>
      <c r="N44" s="60">
        <v>-334830</v>
      </c>
      <c r="O44" s="60">
        <v>0</v>
      </c>
      <c r="P44" s="60">
        <v>-450387</v>
      </c>
      <c r="Q44" s="60">
        <v>-785217</v>
      </c>
      <c r="R44" s="60">
        <v>120558</v>
      </c>
      <c r="S44" s="60">
        <v>-330768</v>
      </c>
      <c r="T44" s="60">
        <v>0</v>
      </c>
      <c r="U44" s="60">
        <v>-210210</v>
      </c>
      <c r="V44" s="60">
        <v>-6298326</v>
      </c>
      <c r="W44" s="60">
        <v>-5370202</v>
      </c>
      <c r="X44" s="60">
        <v>-928124</v>
      </c>
      <c r="Y44" s="61">
        <v>17.28</v>
      </c>
      <c r="Z44" s="62">
        <v>-5370202</v>
      </c>
    </row>
    <row r="45" spans="1:26" ht="13.5">
      <c r="A45" s="70" t="s">
        <v>65</v>
      </c>
      <c r="B45" s="22">
        <v>787413478</v>
      </c>
      <c r="C45" s="22">
        <v>0</v>
      </c>
      <c r="D45" s="99">
        <v>46436020</v>
      </c>
      <c r="E45" s="100">
        <v>40707789</v>
      </c>
      <c r="F45" s="100">
        <v>32338018</v>
      </c>
      <c r="G45" s="100">
        <v>18245551</v>
      </c>
      <c r="H45" s="100">
        <v>3404926</v>
      </c>
      <c r="I45" s="100">
        <v>3404926</v>
      </c>
      <c r="J45" s="100">
        <v>32903162</v>
      </c>
      <c r="K45" s="100">
        <v>51645987</v>
      </c>
      <c r="L45" s="100">
        <v>18525063</v>
      </c>
      <c r="M45" s="100">
        <v>18525063</v>
      </c>
      <c r="N45" s="100">
        <v>31589141</v>
      </c>
      <c r="O45" s="100">
        <v>50371484</v>
      </c>
      <c r="P45" s="100">
        <v>81396563</v>
      </c>
      <c r="Q45" s="100">
        <v>31589141</v>
      </c>
      <c r="R45" s="100">
        <v>66308171</v>
      </c>
      <c r="S45" s="100">
        <v>38077054</v>
      </c>
      <c r="T45" s="100">
        <v>31280318</v>
      </c>
      <c r="U45" s="100">
        <v>31280318</v>
      </c>
      <c r="V45" s="100">
        <v>31280318</v>
      </c>
      <c r="W45" s="100">
        <v>40707789</v>
      </c>
      <c r="X45" s="100">
        <v>-9427471</v>
      </c>
      <c r="Y45" s="101">
        <v>-23.16</v>
      </c>
      <c r="Z45" s="102">
        <v>40707789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14215432</v>
      </c>
      <c r="C49" s="52">
        <v>0</v>
      </c>
      <c r="D49" s="129">
        <v>6560486</v>
      </c>
      <c r="E49" s="54">
        <v>3991961</v>
      </c>
      <c r="F49" s="54">
        <v>0</v>
      </c>
      <c r="G49" s="54">
        <v>0</v>
      </c>
      <c r="H49" s="54">
        <v>0</v>
      </c>
      <c r="I49" s="54">
        <v>3821121</v>
      </c>
      <c r="J49" s="54">
        <v>0</v>
      </c>
      <c r="K49" s="54">
        <v>0</v>
      </c>
      <c r="L49" s="54">
        <v>0</v>
      </c>
      <c r="M49" s="54">
        <v>3754088</v>
      </c>
      <c r="N49" s="54">
        <v>0</v>
      </c>
      <c r="O49" s="54">
        <v>0</v>
      </c>
      <c r="P49" s="54">
        <v>0</v>
      </c>
      <c r="Q49" s="54">
        <v>153767395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186110483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31524523</v>
      </c>
      <c r="C51" s="52">
        <v>0</v>
      </c>
      <c r="D51" s="129">
        <v>2077</v>
      </c>
      <c r="E51" s="54">
        <v>52201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62292771</v>
      </c>
      <c r="W51" s="54">
        <v>93871572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99.98901250843991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85.68910524458079</v>
      </c>
      <c r="F58" s="7">
        <f t="shared" si="6"/>
        <v>100.0000472947095</v>
      </c>
      <c r="G58" s="7">
        <f t="shared" si="6"/>
        <v>99.77543692870971</v>
      </c>
      <c r="H58" s="7">
        <f t="shared" si="6"/>
        <v>99.93808502641247</v>
      </c>
      <c r="I58" s="7">
        <f t="shared" si="6"/>
        <v>99.90694373350522</v>
      </c>
      <c r="J58" s="7">
        <f t="shared" si="6"/>
        <v>95.02039480971926</v>
      </c>
      <c r="K58" s="7">
        <f t="shared" si="6"/>
        <v>108.15895152080547</v>
      </c>
      <c r="L58" s="7">
        <f t="shared" si="6"/>
        <v>78.52581112591622</v>
      </c>
      <c r="M58" s="7">
        <f t="shared" si="6"/>
        <v>93.52206358384908</v>
      </c>
      <c r="N58" s="7">
        <f t="shared" si="6"/>
        <v>72.53547607767801</v>
      </c>
      <c r="O58" s="7">
        <f t="shared" si="6"/>
        <v>93.93131151270383</v>
      </c>
      <c r="P58" s="7">
        <f t="shared" si="6"/>
        <v>143.41823155729963</v>
      </c>
      <c r="Q58" s="7">
        <f t="shared" si="6"/>
        <v>97.1595697198682</v>
      </c>
      <c r="R58" s="7">
        <f t="shared" si="6"/>
        <v>115.49312184965386</v>
      </c>
      <c r="S58" s="7">
        <f t="shared" si="6"/>
        <v>-110.27565183786372</v>
      </c>
      <c r="T58" s="7">
        <f t="shared" si="6"/>
        <v>-102.2824771044387</v>
      </c>
      <c r="U58" s="7">
        <f t="shared" si="6"/>
        <v>-261.7311105876202</v>
      </c>
      <c r="V58" s="7">
        <f t="shared" si="6"/>
        <v>150.86097448301823</v>
      </c>
      <c r="W58" s="7">
        <f t="shared" si="6"/>
        <v>85.68910524458079</v>
      </c>
      <c r="X58" s="7">
        <f t="shared" si="6"/>
        <v>0</v>
      </c>
      <c r="Y58" s="7">
        <f t="shared" si="6"/>
        <v>0</v>
      </c>
      <c r="Z58" s="8">
        <f t="shared" si="6"/>
        <v>85.68910524458079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80.56113265565892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65.78004074587194</v>
      </c>
      <c r="M59" s="10">
        <f t="shared" si="7"/>
        <v>88.54772891460406</v>
      </c>
      <c r="N59" s="10">
        <f t="shared" si="7"/>
        <v>89.41537737334671</v>
      </c>
      <c r="O59" s="10">
        <f t="shared" si="7"/>
        <v>90.65660821404451</v>
      </c>
      <c r="P59" s="10">
        <f t="shared" si="7"/>
        <v>0</v>
      </c>
      <c r="Q59" s="10">
        <f t="shared" si="7"/>
        <v>135.83339709659214</v>
      </c>
      <c r="R59" s="10">
        <f t="shared" si="7"/>
        <v>0</v>
      </c>
      <c r="S59" s="10">
        <f t="shared" si="7"/>
        <v>0</v>
      </c>
      <c r="T59" s="10">
        <f t="shared" si="7"/>
        <v>-106.95582567622796</v>
      </c>
      <c r="U59" s="10">
        <f t="shared" si="7"/>
        <v>-306.9241702495622</v>
      </c>
      <c r="V59" s="10">
        <f t="shared" si="7"/>
        <v>160.29781890703387</v>
      </c>
      <c r="W59" s="10">
        <f t="shared" si="7"/>
        <v>80.56113265565892</v>
      </c>
      <c r="X59" s="10">
        <f t="shared" si="7"/>
        <v>0</v>
      </c>
      <c r="Y59" s="10">
        <f t="shared" si="7"/>
        <v>0</v>
      </c>
      <c r="Z59" s="11">
        <f t="shared" si="7"/>
        <v>80.56113265565892</v>
      </c>
    </row>
    <row r="60" spans="1:26" ht="13.5">
      <c r="A60" s="38" t="s">
        <v>32</v>
      </c>
      <c r="B60" s="12">
        <f t="shared" si="7"/>
        <v>99.98637518372429</v>
      </c>
      <c r="C60" s="12">
        <f t="shared" si="7"/>
        <v>0</v>
      </c>
      <c r="D60" s="3">
        <f t="shared" si="7"/>
        <v>0</v>
      </c>
      <c r="E60" s="13">
        <f t="shared" si="7"/>
        <v>93.016939684276</v>
      </c>
      <c r="F60" s="13">
        <f t="shared" si="7"/>
        <v>100.00005763344288</v>
      </c>
      <c r="G60" s="13">
        <f t="shared" si="7"/>
        <v>99.72245804784943</v>
      </c>
      <c r="H60" s="13">
        <f t="shared" si="7"/>
        <v>99.92414678522665</v>
      </c>
      <c r="I60" s="13">
        <f t="shared" si="7"/>
        <v>99.88588242651531</v>
      </c>
      <c r="J60" s="13">
        <f t="shared" si="7"/>
        <v>99.908250549103</v>
      </c>
      <c r="K60" s="13">
        <f t="shared" si="7"/>
        <v>99.9082330154797</v>
      </c>
      <c r="L60" s="13">
        <f t="shared" si="7"/>
        <v>86.69471202057986</v>
      </c>
      <c r="M60" s="13">
        <f t="shared" si="7"/>
        <v>95.44466501161395</v>
      </c>
      <c r="N60" s="13">
        <f t="shared" si="7"/>
        <v>76.49754603362983</v>
      </c>
      <c r="O60" s="13">
        <f t="shared" si="7"/>
        <v>105.49084363798215</v>
      </c>
      <c r="P60" s="13">
        <f t="shared" si="7"/>
        <v>122.27408025999844</v>
      </c>
      <c r="Q60" s="13">
        <f t="shared" si="7"/>
        <v>99.65610183397403</v>
      </c>
      <c r="R60" s="13">
        <f t="shared" si="7"/>
        <v>100</v>
      </c>
      <c r="S60" s="13">
        <f t="shared" si="7"/>
        <v>-96.33664476900896</v>
      </c>
      <c r="T60" s="13">
        <f t="shared" si="7"/>
        <v>-101.6371595116149</v>
      </c>
      <c r="U60" s="13">
        <f t="shared" si="7"/>
        <v>-256.146520588049</v>
      </c>
      <c r="V60" s="13">
        <f t="shared" si="7"/>
        <v>157.49254260010156</v>
      </c>
      <c r="W60" s="13">
        <f t="shared" si="7"/>
        <v>93.016939684276</v>
      </c>
      <c r="X60" s="13">
        <f t="shared" si="7"/>
        <v>0</v>
      </c>
      <c r="Y60" s="13">
        <f t="shared" si="7"/>
        <v>0</v>
      </c>
      <c r="Z60" s="14">
        <f t="shared" si="7"/>
        <v>93.016939684276</v>
      </c>
    </row>
    <row r="61" spans="1:26" ht="13.5">
      <c r="A61" s="39" t="s">
        <v>103</v>
      </c>
      <c r="B61" s="12">
        <f t="shared" si="7"/>
        <v>99.96288898143767</v>
      </c>
      <c r="C61" s="12">
        <f t="shared" si="7"/>
        <v>0</v>
      </c>
      <c r="D61" s="3">
        <f t="shared" si="7"/>
        <v>0</v>
      </c>
      <c r="E61" s="13">
        <f t="shared" si="7"/>
        <v>82.72940275902947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57.188715323342045</v>
      </c>
      <c r="M61" s="13">
        <f t="shared" si="7"/>
        <v>85.92077141200414</v>
      </c>
      <c r="N61" s="13">
        <f t="shared" si="7"/>
        <v>101.50330955394648</v>
      </c>
      <c r="O61" s="13">
        <f t="shared" si="7"/>
        <v>103.78016093078888</v>
      </c>
      <c r="P61" s="13">
        <f t="shared" si="7"/>
        <v>34.52860441585655</v>
      </c>
      <c r="Q61" s="13">
        <f t="shared" si="7"/>
        <v>62.482210659727414</v>
      </c>
      <c r="R61" s="13">
        <f t="shared" si="7"/>
        <v>100</v>
      </c>
      <c r="S61" s="13">
        <f t="shared" si="7"/>
        <v>-96.03828202210524</v>
      </c>
      <c r="T61" s="13">
        <f t="shared" si="7"/>
        <v>-114.99263909106014</v>
      </c>
      <c r="U61" s="13">
        <f t="shared" si="7"/>
        <v>-261.4061016270443</v>
      </c>
      <c r="V61" s="13">
        <f t="shared" si="7"/>
        <v>130.49710966267313</v>
      </c>
      <c r="W61" s="13">
        <f t="shared" si="7"/>
        <v>82.72940275902947</v>
      </c>
      <c r="X61" s="13">
        <f t="shared" si="7"/>
        <v>0</v>
      </c>
      <c r="Y61" s="13">
        <f t="shared" si="7"/>
        <v>0</v>
      </c>
      <c r="Z61" s="14">
        <f t="shared" si="7"/>
        <v>82.72940275902947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0</v>
      </c>
      <c r="E62" s="13">
        <f t="shared" si="7"/>
        <v>86.99829005564256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108.62645175645164</v>
      </c>
      <c r="M62" s="13">
        <f t="shared" si="7"/>
        <v>102.97809839422175</v>
      </c>
      <c r="N62" s="13">
        <f t="shared" si="7"/>
        <v>64.06430894262675</v>
      </c>
      <c r="O62" s="13">
        <f t="shared" si="7"/>
        <v>110.79166228531541</v>
      </c>
      <c r="P62" s="13">
        <f t="shared" si="7"/>
        <v>126.96613221882738</v>
      </c>
      <c r="Q62" s="13">
        <f t="shared" si="7"/>
        <v>97.94920013722825</v>
      </c>
      <c r="R62" s="13">
        <f t="shared" si="7"/>
        <v>115.52990827170275</v>
      </c>
      <c r="S62" s="13">
        <f t="shared" si="7"/>
        <v>-109.94671616522513</v>
      </c>
      <c r="T62" s="13">
        <f t="shared" si="7"/>
        <v>-109.1463754791319</v>
      </c>
      <c r="U62" s="13">
        <f t="shared" si="7"/>
        <v>-288.7425539277933</v>
      </c>
      <c r="V62" s="13">
        <f t="shared" si="7"/>
        <v>161.46704598797962</v>
      </c>
      <c r="W62" s="13">
        <f t="shared" si="7"/>
        <v>86.99829005564256</v>
      </c>
      <c r="X62" s="13">
        <f t="shared" si="7"/>
        <v>0</v>
      </c>
      <c r="Y62" s="13">
        <f t="shared" si="7"/>
        <v>0</v>
      </c>
      <c r="Z62" s="14">
        <f t="shared" si="7"/>
        <v>86.99829005564256</v>
      </c>
    </row>
    <row r="63" spans="1:26" ht="13.5">
      <c r="A63" s="39" t="s">
        <v>105</v>
      </c>
      <c r="B63" s="12">
        <f t="shared" si="7"/>
        <v>99.99999399180831</v>
      </c>
      <c r="C63" s="12">
        <f t="shared" si="7"/>
        <v>0</v>
      </c>
      <c r="D63" s="3">
        <f t="shared" si="7"/>
        <v>0</v>
      </c>
      <c r="E63" s="13">
        <f t="shared" si="7"/>
        <v>113.53951908676862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73.34176444129791</v>
      </c>
      <c r="M63" s="13">
        <f t="shared" si="7"/>
        <v>91.4425161917329</v>
      </c>
      <c r="N63" s="13">
        <f t="shared" si="7"/>
        <v>74.25794335396333</v>
      </c>
      <c r="O63" s="13">
        <f t="shared" si="7"/>
        <v>90.45153131874736</v>
      </c>
      <c r="P63" s="13">
        <f t="shared" si="7"/>
        <v>-6.769764902847894</v>
      </c>
      <c r="Q63" s="13">
        <f t="shared" si="7"/>
        <v>-20.799934369868996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-146.50943609971247</v>
      </c>
      <c r="W63" s="13">
        <f t="shared" si="7"/>
        <v>113.53951908676862</v>
      </c>
      <c r="X63" s="13">
        <f t="shared" si="7"/>
        <v>0</v>
      </c>
      <c r="Y63" s="13">
        <f t="shared" si="7"/>
        <v>0</v>
      </c>
      <c r="Z63" s="14">
        <f t="shared" si="7"/>
        <v>113.53951908676862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335.38214830817833</v>
      </c>
      <c r="F64" s="13">
        <f t="shared" si="7"/>
        <v>108.18143255902253</v>
      </c>
      <c r="G64" s="13">
        <f t="shared" si="7"/>
        <v>100</v>
      </c>
      <c r="H64" s="13">
        <f t="shared" si="7"/>
        <v>100</v>
      </c>
      <c r="I64" s="13">
        <f t="shared" si="7"/>
        <v>102.76297665379394</v>
      </c>
      <c r="J64" s="13">
        <f t="shared" si="7"/>
        <v>100</v>
      </c>
      <c r="K64" s="13">
        <f t="shared" si="7"/>
        <v>100</v>
      </c>
      <c r="L64" s="13">
        <f t="shared" si="7"/>
        <v>64.83935784370475</v>
      </c>
      <c r="M64" s="13">
        <f t="shared" si="7"/>
        <v>88.12910369405417</v>
      </c>
      <c r="N64" s="13">
        <f t="shared" si="7"/>
        <v>76.53947782697588</v>
      </c>
      <c r="O64" s="13">
        <f t="shared" si="7"/>
        <v>73.55546411540034</v>
      </c>
      <c r="P64" s="13">
        <f t="shared" si="7"/>
        <v>46.04326518697109</v>
      </c>
      <c r="Q64" s="13">
        <f t="shared" si="7"/>
        <v>62.4749482817706</v>
      </c>
      <c r="R64" s="13">
        <f t="shared" si="7"/>
        <v>100</v>
      </c>
      <c r="S64" s="13">
        <f t="shared" si="7"/>
        <v>-100</v>
      </c>
      <c r="T64" s="13">
        <f t="shared" si="7"/>
        <v>-81.75682663891047</v>
      </c>
      <c r="U64" s="13">
        <f t="shared" si="7"/>
        <v>-236.03068930852208</v>
      </c>
      <c r="V64" s="13">
        <f t="shared" si="7"/>
        <v>148.7361077164106</v>
      </c>
      <c r="W64" s="13">
        <f t="shared" si="7"/>
        <v>335.38214830817833</v>
      </c>
      <c r="X64" s="13">
        <f t="shared" si="7"/>
        <v>0</v>
      </c>
      <c r="Y64" s="13">
        <f t="shared" si="7"/>
        <v>0</v>
      </c>
      <c r="Z64" s="14">
        <f t="shared" si="7"/>
        <v>335.38214830817833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59.517808520853585</v>
      </c>
      <c r="K66" s="16">
        <f t="shared" si="7"/>
        <v>0</v>
      </c>
      <c r="L66" s="16">
        <f t="shared" si="7"/>
        <v>12.929839833813345</v>
      </c>
      <c r="M66" s="16">
        <f t="shared" si="7"/>
        <v>80.33481277200845</v>
      </c>
      <c r="N66" s="16">
        <f t="shared" si="7"/>
        <v>10.394830582571432</v>
      </c>
      <c r="O66" s="16">
        <f t="shared" si="7"/>
        <v>0</v>
      </c>
      <c r="P66" s="16">
        <f t="shared" si="7"/>
        <v>0</v>
      </c>
      <c r="Q66" s="16">
        <f t="shared" si="7"/>
        <v>5.197413538075225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67.69233984652018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235831808</v>
      </c>
      <c r="C67" s="24"/>
      <c r="D67" s="25">
        <v>309348465</v>
      </c>
      <c r="E67" s="26">
        <v>286909433</v>
      </c>
      <c r="F67" s="26">
        <v>21144014</v>
      </c>
      <c r="G67" s="26">
        <v>19952969</v>
      </c>
      <c r="H67" s="26">
        <v>21044990</v>
      </c>
      <c r="I67" s="26">
        <v>62141973</v>
      </c>
      <c r="J67" s="26">
        <v>20356895</v>
      </c>
      <c r="K67" s="26">
        <v>18306286</v>
      </c>
      <c r="L67" s="26">
        <v>19901534</v>
      </c>
      <c r="M67" s="26">
        <v>58564715</v>
      </c>
      <c r="N67" s="26">
        <v>17027883</v>
      </c>
      <c r="O67" s="26">
        <v>16549935</v>
      </c>
      <c r="P67" s="26">
        <v>10219138</v>
      </c>
      <c r="Q67" s="26">
        <v>43796956</v>
      </c>
      <c r="R67" s="26">
        <v>15122743</v>
      </c>
      <c r="S67" s="26">
        <v>-17135166</v>
      </c>
      <c r="T67" s="26">
        <v>-19501269</v>
      </c>
      <c r="U67" s="26">
        <v>-21513692</v>
      </c>
      <c r="V67" s="26">
        <v>142989952</v>
      </c>
      <c r="W67" s="26">
        <v>286909433</v>
      </c>
      <c r="X67" s="26"/>
      <c r="Y67" s="25"/>
      <c r="Z67" s="27">
        <v>286909433</v>
      </c>
    </row>
    <row r="68" spans="1:26" ht="13.5" hidden="1">
      <c r="A68" s="37" t="s">
        <v>31</v>
      </c>
      <c r="B68" s="19">
        <v>31401676</v>
      </c>
      <c r="C68" s="19"/>
      <c r="D68" s="20">
        <v>36195209</v>
      </c>
      <c r="E68" s="21">
        <v>34147077</v>
      </c>
      <c r="F68" s="21">
        <v>2371389</v>
      </c>
      <c r="G68" s="21">
        <v>2392687</v>
      </c>
      <c r="H68" s="21">
        <v>2514071</v>
      </c>
      <c r="I68" s="21">
        <v>7278147</v>
      </c>
      <c r="J68" s="21">
        <v>2962333</v>
      </c>
      <c r="K68" s="21">
        <v>2149059</v>
      </c>
      <c r="L68" s="21">
        <v>2571058</v>
      </c>
      <c r="M68" s="21">
        <v>7682450</v>
      </c>
      <c r="N68" s="21">
        <v>2362276</v>
      </c>
      <c r="O68" s="21">
        <v>2355697</v>
      </c>
      <c r="P68" s="21"/>
      <c r="Q68" s="21">
        <v>4717973</v>
      </c>
      <c r="R68" s="21"/>
      <c r="S68" s="21"/>
      <c r="T68" s="21">
        <v>-2366103</v>
      </c>
      <c r="U68" s="21">
        <v>-2366103</v>
      </c>
      <c r="V68" s="21">
        <v>17312467</v>
      </c>
      <c r="W68" s="21">
        <v>34147077</v>
      </c>
      <c r="X68" s="21"/>
      <c r="Y68" s="20"/>
      <c r="Z68" s="23">
        <v>34147077</v>
      </c>
    </row>
    <row r="69" spans="1:26" ht="13.5" hidden="1">
      <c r="A69" s="38" t="s">
        <v>32</v>
      </c>
      <c r="B69" s="19">
        <v>190182381</v>
      </c>
      <c r="C69" s="19"/>
      <c r="D69" s="20">
        <v>255630000</v>
      </c>
      <c r="E69" s="21">
        <v>234732356</v>
      </c>
      <c r="F69" s="21">
        <v>17351037</v>
      </c>
      <c r="G69" s="21">
        <v>16144226</v>
      </c>
      <c r="H69" s="21">
        <v>17177914</v>
      </c>
      <c r="I69" s="21">
        <v>50673177</v>
      </c>
      <c r="J69" s="21">
        <v>14924340</v>
      </c>
      <c r="K69" s="21">
        <v>16157227</v>
      </c>
      <c r="L69" s="21">
        <v>15855508</v>
      </c>
      <c r="M69" s="21">
        <v>46937075</v>
      </c>
      <c r="N69" s="21">
        <v>13183351</v>
      </c>
      <c r="O69" s="21">
        <v>12711981</v>
      </c>
      <c r="P69" s="21">
        <v>10219138</v>
      </c>
      <c r="Q69" s="21">
        <v>36114470</v>
      </c>
      <c r="R69" s="21">
        <v>15122743</v>
      </c>
      <c r="S69" s="21">
        <v>-17135166</v>
      </c>
      <c r="T69" s="21">
        <v>-17135166</v>
      </c>
      <c r="U69" s="21">
        <v>-19147589</v>
      </c>
      <c r="V69" s="21">
        <v>114577133</v>
      </c>
      <c r="W69" s="21">
        <v>234732356</v>
      </c>
      <c r="X69" s="21"/>
      <c r="Y69" s="20"/>
      <c r="Z69" s="23">
        <v>234732356</v>
      </c>
    </row>
    <row r="70" spans="1:26" ht="13.5" hidden="1">
      <c r="A70" s="39" t="s">
        <v>103</v>
      </c>
      <c r="B70" s="19">
        <v>69820234</v>
      </c>
      <c r="C70" s="19"/>
      <c r="D70" s="20">
        <v>102599000</v>
      </c>
      <c r="E70" s="21">
        <v>95004132</v>
      </c>
      <c r="F70" s="21">
        <v>7163019</v>
      </c>
      <c r="G70" s="21">
        <v>6531781</v>
      </c>
      <c r="H70" s="21">
        <v>6352530</v>
      </c>
      <c r="I70" s="21">
        <v>20047330</v>
      </c>
      <c r="J70" s="21">
        <v>5987309</v>
      </c>
      <c r="K70" s="21">
        <v>5987309</v>
      </c>
      <c r="L70" s="21">
        <v>5867780</v>
      </c>
      <c r="M70" s="21">
        <v>17842398</v>
      </c>
      <c r="N70" s="21">
        <v>4091639</v>
      </c>
      <c r="O70" s="21">
        <v>3678600</v>
      </c>
      <c r="P70" s="21">
        <v>11146286</v>
      </c>
      <c r="Q70" s="21">
        <v>18916525</v>
      </c>
      <c r="R70" s="21">
        <v>5213002</v>
      </c>
      <c r="S70" s="21">
        <v>-6042732</v>
      </c>
      <c r="T70" s="21">
        <v>-6042732</v>
      </c>
      <c r="U70" s="21">
        <v>-6872462</v>
      </c>
      <c r="V70" s="21">
        <v>49933791</v>
      </c>
      <c r="W70" s="21">
        <v>95004132</v>
      </c>
      <c r="X70" s="21"/>
      <c r="Y70" s="20"/>
      <c r="Z70" s="23">
        <v>95004132</v>
      </c>
    </row>
    <row r="71" spans="1:26" ht="13.5" hidden="1">
      <c r="A71" s="39" t="s">
        <v>104</v>
      </c>
      <c r="B71" s="19">
        <v>97026952</v>
      </c>
      <c r="C71" s="19"/>
      <c r="D71" s="20">
        <v>130085000</v>
      </c>
      <c r="E71" s="21">
        <v>118248877</v>
      </c>
      <c r="F71" s="21">
        <v>8998420</v>
      </c>
      <c r="G71" s="21">
        <v>8337982</v>
      </c>
      <c r="H71" s="21">
        <v>8391394</v>
      </c>
      <c r="I71" s="21">
        <v>25727796</v>
      </c>
      <c r="J71" s="21">
        <v>7797803</v>
      </c>
      <c r="K71" s="21">
        <v>8994834</v>
      </c>
      <c r="L71" s="21">
        <v>8853930</v>
      </c>
      <c r="M71" s="21">
        <v>25646567</v>
      </c>
      <c r="N71" s="21">
        <v>8083106</v>
      </c>
      <c r="O71" s="21">
        <v>7674573</v>
      </c>
      <c r="P71" s="21">
        <v>6042498</v>
      </c>
      <c r="Q71" s="21">
        <v>21800177</v>
      </c>
      <c r="R71" s="21">
        <v>7897999</v>
      </c>
      <c r="S71" s="21">
        <v>-8909081</v>
      </c>
      <c r="T71" s="21">
        <v>-8909081</v>
      </c>
      <c r="U71" s="21">
        <v>-9920163</v>
      </c>
      <c r="V71" s="21">
        <v>63254377</v>
      </c>
      <c r="W71" s="21">
        <v>118248877</v>
      </c>
      <c r="X71" s="21"/>
      <c r="Y71" s="20"/>
      <c r="Z71" s="23">
        <v>118248877</v>
      </c>
    </row>
    <row r="72" spans="1:26" ht="13.5" hidden="1">
      <c r="A72" s="39" t="s">
        <v>105</v>
      </c>
      <c r="B72" s="19">
        <v>16643943</v>
      </c>
      <c r="C72" s="19"/>
      <c r="D72" s="20">
        <v>16853000</v>
      </c>
      <c r="E72" s="21">
        <v>15852631</v>
      </c>
      <c r="F72" s="21">
        <v>460212</v>
      </c>
      <c r="G72" s="21">
        <v>550772</v>
      </c>
      <c r="H72" s="21">
        <v>1777608</v>
      </c>
      <c r="I72" s="21">
        <v>2788592</v>
      </c>
      <c r="J72" s="21">
        <v>524339</v>
      </c>
      <c r="K72" s="21">
        <v>524339</v>
      </c>
      <c r="L72" s="21">
        <v>495783</v>
      </c>
      <c r="M72" s="21">
        <v>1544461</v>
      </c>
      <c r="N72" s="21">
        <v>497334</v>
      </c>
      <c r="O72" s="21">
        <v>574113</v>
      </c>
      <c r="P72" s="21">
        <v>-7921959</v>
      </c>
      <c r="Q72" s="21">
        <v>-6850512</v>
      </c>
      <c r="R72" s="21">
        <v>1226552</v>
      </c>
      <c r="S72" s="21">
        <v>-1274487</v>
      </c>
      <c r="T72" s="21">
        <v>-1274487</v>
      </c>
      <c r="U72" s="21">
        <v>-1322422</v>
      </c>
      <c r="V72" s="21">
        <v>-3839881</v>
      </c>
      <c r="W72" s="21">
        <v>15852631</v>
      </c>
      <c r="X72" s="21"/>
      <c r="Y72" s="20"/>
      <c r="Z72" s="23">
        <v>15852631</v>
      </c>
    </row>
    <row r="73" spans="1:26" ht="13.5" hidden="1">
      <c r="A73" s="39" t="s">
        <v>106</v>
      </c>
      <c r="B73" s="19">
        <v>6546016</v>
      </c>
      <c r="C73" s="19"/>
      <c r="D73" s="20">
        <v>6093000</v>
      </c>
      <c r="E73" s="21">
        <v>5626716</v>
      </c>
      <c r="F73" s="21">
        <v>674234</v>
      </c>
      <c r="G73" s="21">
        <v>678884</v>
      </c>
      <c r="H73" s="21">
        <v>643352</v>
      </c>
      <c r="I73" s="21">
        <v>1996470</v>
      </c>
      <c r="J73" s="21">
        <v>601196</v>
      </c>
      <c r="K73" s="21">
        <v>635918</v>
      </c>
      <c r="L73" s="21">
        <v>630563</v>
      </c>
      <c r="M73" s="21">
        <v>1867677</v>
      </c>
      <c r="N73" s="21">
        <v>501826</v>
      </c>
      <c r="O73" s="21">
        <v>775249</v>
      </c>
      <c r="P73" s="21">
        <v>952313</v>
      </c>
      <c r="Q73" s="21">
        <v>2229388</v>
      </c>
      <c r="R73" s="21">
        <v>785190</v>
      </c>
      <c r="S73" s="21">
        <v>-908866</v>
      </c>
      <c r="T73" s="21">
        <v>-908866</v>
      </c>
      <c r="U73" s="21">
        <v>-1032542</v>
      </c>
      <c r="V73" s="21">
        <v>5060993</v>
      </c>
      <c r="W73" s="21">
        <v>5626716</v>
      </c>
      <c r="X73" s="21"/>
      <c r="Y73" s="20"/>
      <c r="Z73" s="23">
        <v>5626716</v>
      </c>
    </row>
    <row r="74" spans="1:26" ht="13.5" hidden="1">
      <c r="A74" s="39" t="s">
        <v>107</v>
      </c>
      <c r="B74" s="19">
        <v>145236</v>
      </c>
      <c r="C74" s="19"/>
      <c r="D74" s="20"/>
      <c r="E74" s="21"/>
      <c r="F74" s="21">
        <v>55152</v>
      </c>
      <c r="G74" s="21">
        <v>44807</v>
      </c>
      <c r="H74" s="21">
        <v>13030</v>
      </c>
      <c r="I74" s="21">
        <v>112989</v>
      </c>
      <c r="J74" s="21">
        <v>13693</v>
      </c>
      <c r="K74" s="21">
        <v>14827</v>
      </c>
      <c r="L74" s="21">
        <v>7452</v>
      </c>
      <c r="M74" s="21">
        <v>35972</v>
      </c>
      <c r="N74" s="21">
        <v>9446</v>
      </c>
      <c r="O74" s="21">
        <v>9446</v>
      </c>
      <c r="P74" s="21"/>
      <c r="Q74" s="21">
        <v>18892</v>
      </c>
      <c r="R74" s="21"/>
      <c r="S74" s="21"/>
      <c r="T74" s="21"/>
      <c r="U74" s="21"/>
      <c r="V74" s="21">
        <v>167853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14247751</v>
      </c>
      <c r="C75" s="28"/>
      <c r="D75" s="29">
        <v>17523256</v>
      </c>
      <c r="E75" s="30">
        <v>18030000</v>
      </c>
      <c r="F75" s="30">
        <v>1421588</v>
      </c>
      <c r="G75" s="30">
        <v>1416056</v>
      </c>
      <c r="H75" s="30">
        <v>1353005</v>
      </c>
      <c r="I75" s="30">
        <v>4190649</v>
      </c>
      <c r="J75" s="30">
        <v>2470222</v>
      </c>
      <c r="K75" s="30"/>
      <c r="L75" s="30">
        <v>1474968</v>
      </c>
      <c r="M75" s="30">
        <v>3945190</v>
      </c>
      <c r="N75" s="30">
        <v>1482256</v>
      </c>
      <c r="O75" s="30">
        <v>1482257</v>
      </c>
      <c r="P75" s="30"/>
      <c r="Q75" s="30">
        <v>2964513</v>
      </c>
      <c r="R75" s="30"/>
      <c r="S75" s="30"/>
      <c r="T75" s="30"/>
      <c r="U75" s="30"/>
      <c r="V75" s="30">
        <v>11100352</v>
      </c>
      <c r="W75" s="30">
        <v>18030000</v>
      </c>
      <c r="X75" s="30"/>
      <c r="Y75" s="29"/>
      <c r="Z75" s="31">
        <v>18030000</v>
      </c>
    </row>
    <row r="76" spans="1:26" ht="13.5" hidden="1">
      <c r="A76" s="42" t="s">
        <v>286</v>
      </c>
      <c r="B76" s="32">
        <v>235805896</v>
      </c>
      <c r="C76" s="32"/>
      <c r="D76" s="33"/>
      <c r="E76" s="34">
        <v>245850126</v>
      </c>
      <c r="F76" s="34">
        <v>21144024</v>
      </c>
      <c r="G76" s="34">
        <v>19908162</v>
      </c>
      <c r="H76" s="34">
        <v>21031960</v>
      </c>
      <c r="I76" s="34">
        <v>62084146</v>
      </c>
      <c r="J76" s="34">
        <v>19343202</v>
      </c>
      <c r="K76" s="34">
        <v>19799887</v>
      </c>
      <c r="L76" s="34">
        <v>15627841</v>
      </c>
      <c r="M76" s="34">
        <v>54770930</v>
      </c>
      <c r="N76" s="34">
        <v>12351256</v>
      </c>
      <c r="O76" s="34">
        <v>15545571</v>
      </c>
      <c r="P76" s="34">
        <v>14656107</v>
      </c>
      <c r="Q76" s="34">
        <v>42552934</v>
      </c>
      <c r="R76" s="34">
        <v>17465728</v>
      </c>
      <c r="S76" s="34">
        <v>18895916</v>
      </c>
      <c r="T76" s="34">
        <v>19946381</v>
      </c>
      <c r="U76" s="34">
        <v>56308025</v>
      </c>
      <c r="V76" s="34">
        <v>215716035</v>
      </c>
      <c r="W76" s="34">
        <v>245850126</v>
      </c>
      <c r="X76" s="34"/>
      <c r="Y76" s="33"/>
      <c r="Z76" s="35">
        <v>245850126</v>
      </c>
    </row>
    <row r="77" spans="1:26" ht="13.5" hidden="1">
      <c r="A77" s="37" t="s">
        <v>31</v>
      </c>
      <c r="B77" s="19">
        <v>31401676</v>
      </c>
      <c r="C77" s="19"/>
      <c r="D77" s="20"/>
      <c r="E77" s="21">
        <v>27509272</v>
      </c>
      <c r="F77" s="21">
        <v>2371389</v>
      </c>
      <c r="G77" s="21">
        <v>2392687</v>
      </c>
      <c r="H77" s="21">
        <v>2514071</v>
      </c>
      <c r="I77" s="21">
        <v>7278147</v>
      </c>
      <c r="J77" s="21">
        <v>2962333</v>
      </c>
      <c r="K77" s="21">
        <v>2149059</v>
      </c>
      <c r="L77" s="21">
        <v>1691243</v>
      </c>
      <c r="M77" s="21">
        <v>6802635</v>
      </c>
      <c r="N77" s="21">
        <v>2112238</v>
      </c>
      <c r="O77" s="21">
        <v>2135595</v>
      </c>
      <c r="P77" s="21">
        <v>2160750</v>
      </c>
      <c r="Q77" s="21">
        <v>6408583</v>
      </c>
      <c r="R77" s="21">
        <v>2342985</v>
      </c>
      <c r="S77" s="21">
        <v>2388472</v>
      </c>
      <c r="T77" s="21">
        <v>2530685</v>
      </c>
      <c r="U77" s="21">
        <v>7262142</v>
      </c>
      <c r="V77" s="21">
        <v>27751507</v>
      </c>
      <c r="W77" s="21">
        <v>27509272</v>
      </c>
      <c r="X77" s="21"/>
      <c r="Y77" s="20"/>
      <c r="Z77" s="23">
        <v>27509272</v>
      </c>
    </row>
    <row r="78" spans="1:26" ht="13.5" hidden="1">
      <c r="A78" s="38" t="s">
        <v>32</v>
      </c>
      <c r="B78" s="19">
        <v>190156469</v>
      </c>
      <c r="C78" s="19"/>
      <c r="D78" s="20"/>
      <c r="E78" s="21">
        <v>218340854</v>
      </c>
      <c r="F78" s="21">
        <v>17351047</v>
      </c>
      <c r="G78" s="21">
        <v>16099419</v>
      </c>
      <c r="H78" s="21">
        <v>17164884</v>
      </c>
      <c r="I78" s="21">
        <v>50615350</v>
      </c>
      <c r="J78" s="21">
        <v>14910647</v>
      </c>
      <c r="K78" s="21">
        <v>16142400</v>
      </c>
      <c r="L78" s="21">
        <v>13745887</v>
      </c>
      <c r="M78" s="21">
        <v>44798934</v>
      </c>
      <c r="N78" s="21">
        <v>10084940</v>
      </c>
      <c r="O78" s="21">
        <v>13409976</v>
      </c>
      <c r="P78" s="21">
        <v>12495357</v>
      </c>
      <c r="Q78" s="21">
        <v>35990273</v>
      </c>
      <c r="R78" s="21">
        <v>15122743</v>
      </c>
      <c r="S78" s="21">
        <v>16507444</v>
      </c>
      <c r="T78" s="21">
        <v>17415696</v>
      </c>
      <c r="U78" s="21">
        <v>49045883</v>
      </c>
      <c r="V78" s="21">
        <v>180450440</v>
      </c>
      <c r="W78" s="21">
        <v>218340854</v>
      </c>
      <c r="X78" s="21"/>
      <c r="Y78" s="20"/>
      <c r="Z78" s="23">
        <v>218340854</v>
      </c>
    </row>
    <row r="79" spans="1:26" ht="13.5" hidden="1">
      <c r="A79" s="39" t="s">
        <v>103</v>
      </c>
      <c r="B79" s="19">
        <v>69794323</v>
      </c>
      <c r="C79" s="19"/>
      <c r="D79" s="20"/>
      <c r="E79" s="21">
        <v>78596351</v>
      </c>
      <c r="F79" s="21">
        <v>7163019</v>
      </c>
      <c r="G79" s="21">
        <v>6531781</v>
      </c>
      <c r="H79" s="21">
        <v>6352530</v>
      </c>
      <c r="I79" s="21">
        <v>20047330</v>
      </c>
      <c r="J79" s="21">
        <v>5987309</v>
      </c>
      <c r="K79" s="21">
        <v>5987309</v>
      </c>
      <c r="L79" s="21">
        <v>3355708</v>
      </c>
      <c r="M79" s="21">
        <v>15330326</v>
      </c>
      <c r="N79" s="21">
        <v>4153149</v>
      </c>
      <c r="O79" s="21">
        <v>3817657</v>
      </c>
      <c r="P79" s="21">
        <v>3848657</v>
      </c>
      <c r="Q79" s="21">
        <v>11819463</v>
      </c>
      <c r="R79" s="21">
        <v>5213002</v>
      </c>
      <c r="S79" s="21">
        <v>5803336</v>
      </c>
      <c r="T79" s="21">
        <v>6948697</v>
      </c>
      <c r="U79" s="21">
        <v>17965035</v>
      </c>
      <c r="V79" s="21">
        <v>65162154</v>
      </c>
      <c r="W79" s="21">
        <v>78596351</v>
      </c>
      <c r="X79" s="21"/>
      <c r="Y79" s="20"/>
      <c r="Z79" s="23">
        <v>78596351</v>
      </c>
    </row>
    <row r="80" spans="1:26" ht="13.5" hidden="1">
      <c r="A80" s="39" t="s">
        <v>104</v>
      </c>
      <c r="B80" s="19">
        <v>97026952</v>
      </c>
      <c r="C80" s="19"/>
      <c r="D80" s="20"/>
      <c r="E80" s="21">
        <v>102874501</v>
      </c>
      <c r="F80" s="21">
        <v>8998420</v>
      </c>
      <c r="G80" s="21">
        <v>8337982</v>
      </c>
      <c r="H80" s="21">
        <v>8391394</v>
      </c>
      <c r="I80" s="21">
        <v>25727796</v>
      </c>
      <c r="J80" s="21">
        <v>7797803</v>
      </c>
      <c r="K80" s="21">
        <v>8994834</v>
      </c>
      <c r="L80" s="21">
        <v>9617710</v>
      </c>
      <c r="M80" s="21">
        <v>26410347</v>
      </c>
      <c r="N80" s="21">
        <v>5178386</v>
      </c>
      <c r="O80" s="21">
        <v>8502787</v>
      </c>
      <c r="P80" s="21">
        <v>7671926</v>
      </c>
      <c r="Q80" s="21">
        <v>21353099</v>
      </c>
      <c r="R80" s="21">
        <v>9124551</v>
      </c>
      <c r="S80" s="21">
        <v>9795242</v>
      </c>
      <c r="T80" s="21">
        <v>9723939</v>
      </c>
      <c r="U80" s="21">
        <v>28643732</v>
      </c>
      <c r="V80" s="21">
        <v>102134974</v>
      </c>
      <c r="W80" s="21">
        <v>102874501</v>
      </c>
      <c r="X80" s="21"/>
      <c r="Y80" s="20"/>
      <c r="Z80" s="23">
        <v>102874501</v>
      </c>
    </row>
    <row r="81" spans="1:26" ht="13.5" hidden="1">
      <c r="A81" s="39" t="s">
        <v>105</v>
      </c>
      <c r="B81" s="19">
        <v>16643942</v>
      </c>
      <c r="C81" s="19"/>
      <c r="D81" s="20"/>
      <c r="E81" s="21">
        <v>17999001</v>
      </c>
      <c r="F81" s="21">
        <v>460212</v>
      </c>
      <c r="G81" s="21">
        <v>550772</v>
      </c>
      <c r="H81" s="21">
        <v>1777608</v>
      </c>
      <c r="I81" s="21">
        <v>2788592</v>
      </c>
      <c r="J81" s="21">
        <v>524339</v>
      </c>
      <c r="K81" s="21">
        <v>524339</v>
      </c>
      <c r="L81" s="21">
        <v>363616</v>
      </c>
      <c r="M81" s="21">
        <v>1412294</v>
      </c>
      <c r="N81" s="21">
        <v>369310</v>
      </c>
      <c r="O81" s="21">
        <v>519294</v>
      </c>
      <c r="P81" s="21">
        <v>536298</v>
      </c>
      <c r="Q81" s="21">
        <v>1424902</v>
      </c>
      <c r="R81" s="21"/>
      <c r="S81" s="21"/>
      <c r="T81" s="21"/>
      <c r="U81" s="21"/>
      <c r="V81" s="21">
        <v>5625788</v>
      </c>
      <c r="W81" s="21">
        <v>17999001</v>
      </c>
      <c r="X81" s="21"/>
      <c r="Y81" s="20"/>
      <c r="Z81" s="23">
        <v>17999001</v>
      </c>
    </row>
    <row r="82" spans="1:26" ht="13.5" hidden="1">
      <c r="A82" s="39" t="s">
        <v>106</v>
      </c>
      <c r="B82" s="19">
        <v>6546016</v>
      </c>
      <c r="C82" s="19"/>
      <c r="D82" s="20"/>
      <c r="E82" s="21">
        <v>18871001</v>
      </c>
      <c r="F82" s="21">
        <v>729396</v>
      </c>
      <c r="G82" s="21">
        <v>678884</v>
      </c>
      <c r="H82" s="21">
        <v>643352</v>
      </c>
      <c r="I82" s="21">
        <v>2051632</v>
      </c>
      <c r="J82" s="21">
        <v>601196</v>
      </c>
      <c r="K82" s="21">
        <v>635918</v>
      </c>
      <c r="L82" s="21">
        <v>408853</v>
      </c>
      <c r="M82" s="21">
        <v>1645967</v>
      </c>
      <c r="N82" s="21">
        <v>384095</v>
      </c>
      <c r="O82" s="21">
        <v>570238</v>
      </c>
      <c r="P82" s="21">
        <v>438476</v>
      </c>
      <c r="Q82" s="21">
        <v>1392809</v>
      </c>
      <c r="R82" s="21">
        <v>785190</v>
      </c>
      <c r="S82" s="21">
        <v>908866</v>
      </c>
      <c r="T82" s="21">
        <v>743060</v>
      </c>
      <c r="U82" s="21">
        <v>2437116</v>
      </c>
      <c r="V82" s="21">
        <v>7527524</v>
      </c>
      <c r="W82" s="21">
        <v>18871001</v>
      </c>
      <c r="X82" s="21"/>
      <c r="Y82" s="20"/>
      <c r="Z82" s="23">
        <v>18871001</v>
      </c>
    </row>
    <row r="83" spans="1:26" ht="13.5" hidden="1">
      <c r="A83" s="39" t="s">
        <v>107</v>
      </c>
      <c r="B83" s="19">
        <v>145236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14247751</v>
      </c>
      <c r="C84" s="28"/>
      <c r="D84" s="29"/>
      <c r="E84" s="30"/>
      <c r="F84" s="30">
        <v>1421588</v>
      </c>
      <c r="G84" s="30">
        <v>1416056</v>
      </c>
      <c r="H84" s="30">
        <v>1353005</v>
      </c>
      <c r="I84" s="30">
        <v>4190649</v>
      </c>
      <c r="J84" s="30">
        <v>1470222</v>
      </c>
      <c r="K84" s="30">
        <v>1508428</v>
      </c>
      <c r="L84" s="30">
        <v>190711</v>
      </c>
      <c r="M84" s="30">
        <v>3169361</v>
      </c>
      <c r="N84" s="30">
        <v>154078</v>
      </c>
      <c r="O84" s="30"/>
      <c r="P84" s="30"/>
      <c r="Q84" s="30">
        <v>154078</v>
      </c>
      <c r="R84" s="30"/>
      <c r="S84" s="30"/>
      <c r="T84" s="30"/>
      <c r="U84" s="30"/>
      <c r="V84" s="30">
        <v>7514088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4803336</v>
      </c>
      <c r="F5" s="358">
        <f t="shared" si="0"/>
        <v>4803336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4803336</v>
      </c>
      <c r="Y5" s="358">
        <f t="shared" si="0"/>
        <v>-4803336</v>
      </c>
      <c r="Z5" s="359">
        <f>+IF(X5&lt;&gt;0,+(Y5/X5)*100,0)</f>
        <v>-100</v>
      </c>
      <c r="AA5" s="360">
        <f>+AA6+AA8+AA11+AA13+AA15</f>
        <v>4803336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677365</v>
      </c>
      <c r="F6" s="59">
        <f t="shared" si="1"/>
        <v>677365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677365</v>
      </c>
      <c r="Y6" s="59">
        <f t="shared" si="1"/>
        <v>-677365</v>
      </c>
      <c r="Z6" s="61">
        <f>+IF(X6&lt;&gt;0,+(Y6/X6)*100,0)</f>
        <v>-100</v>
      </c>
      <c r="AA6" s="62">
        <f t="shared" si="1"/>
        <v>677365</v>
      </c>
    </row>
    <row r="7" spans="1:27" ht="13.5">
      <c r="A7" s="291" t="s">
        <v>228</v>
      </c>
      <c r="B7" s="142"/>
      <c r="C7" s="60"/>
      <c r="D7" s="340"/>
      <c r="E7" s="60">
        <v>677365</v>
      </c>
      <c r="F7" s="59">
        <v>677365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677365</v>
      </c>
      <c r="Y7" s="59">
        <v>-677365</v>
      </c>
      <c r="Z7" s="61">
        <v>-100</v>
      </c>
      <c r="AA7" s="62">
        <v>677365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1394903</v>
      </c>
      <c r="F8" s="59">
        <f t="shared" si="2"/>
        <v>1394903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1394903</v>
      </c>
      <c r="Y8" s="59">
        <f t="shared" si="2"/>
        <v>-1394903</v>
      </c>
      <c r="Z8" s="61">
        <f>+IF(X8&lt;&gt;0,+(Y8/X8)*100,0)</f>
        <v>-100</v>
      </c>
      <c r="AA8" s="62">
        <f>SUM(AA9:AA10)</f>
        <v>1394903</v>
      </c>
    </row>
    <row r="9" spans="1:27" ht="13.5">
      <c r="A9" s="291" t="s">
        <v>229</v>
      </c>
      <c r="B9" s="142"/>
      <c r="C9" s="60"/>
      <c r="D9" s="340"/>
      <c r="E9" s="60">
        <v>1194903</v>
      </c>
      <c r="F9" s="59">
        <v>1194903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1194903</v>
      </c>
      <c r="Y9" s="59">
        <v>-1194903</v>
      </c>
      <c r="Z9" s="61">
        <v>-100</v>
      </c>
      <c r="AA9" s="62">
        <v>1194903</v>
      </c>
    </row>
    <row r="10" spans="1:27" ht="13.5">
      <c r="A10" s="291" t="s">
        <v>230</v>
      </c>
      <c r="B10" s="142"/>
      <c r="C10" s="60"/>
      <c r="D10" s="340"/>
      <c r="E10" s="60">
        <v>200000</v>
      </c>
      <c r="F10" s="59">
        <v>200000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200000</v>
      </c>
      <c r="Y10" s="59">
        <v>-200000</v>
      </c>
      <c r="Z10" s="61">
        <v>-100</v>
      </c>
      <c r="AA10" s="62">
        <v>200000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620071</v>
      </c>
      <c r="F11" s="364">
        <f t="shared" si="3"/>
        <v>620071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620071</v>
      </c>
      <c r="Y11" s="364">
        <f t="shared" si="3"/>
        <v>-620071</v>
      </c>
      <c r="Z11" s="365">
        <f>+IF(X11&lt;&gt;0,+(Y11/X11)*100,0)</f>
        <v>-100</v>
      </c>
      <c r="AA11" s="366">
        <f t="shared" si="3"/>
        <v>620071</v>
      </c>
    </row>
    <row r="12" spans="1:27" ht="13.5">
      <c r="A12" s="291" t="s">
        <v>231</v>
      </c>
      <c r="B12" s="136"/>
      <c r="C12" s="60"/>
      <c r="D12" s="340"/>
      <c r="E12" s="60">
        <v>620071</v>
      </c>
      <c r="F12" s="59">
        <v>620071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620071</v>
      </c>
      <c r="Y12" s="59">
        <v>-620071</v>
      </c>
      <c r="Z12" s="61">
        <v>-100</v>
      </c>
      <c r="AA12" s="62">
        <v>620071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813236</v>
      </c>
      <c r="F13" s="342">
        <f t="shared" si="4"/>
        <v>813236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813236</v>
      </c>
      <c r="Y13" s="342">
        <f t="shared" si="4"/>
        <v>-813236</v>
      </c>
      <c r="Z13" s="335">
        <f>+IF(X13&lt;&gt;0,+(Y13/X13)*100,0)</f>
        <v>-100</v>
      </c>
      <c r="AA13" s="273">
        <f t="shared" si="4"/>
        <v>813236</v>
      </c>
    </row>
    <row r="14" spans="1:27" ht="13.5">
      <c r="A14" s="291" t="s">
        <v>232</v>
      </c>
      <c r="B14" s="136"/>
      <c r="C14" s="60"/>
      <c r="D14" s="340"/>
      <c r="E14" s="60">
        <v>813236</v>
      </c>
      <c r="F14" s="59">
        <v>813236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813236</v>
      </c>
      <c r="Y14" s="59">
        <v>-813236</v>
      </c>
      <c r="Z14" s="61">
        <v>-100</v>
      </c>
      <c r="AA14" s="62">
        <v>813236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1297761</v>
      </c>
      <c r="F15" s="59">
        <f t="shared" si="5"/>
        <v>1297761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1297761</v>
      </c>
      <c r="Y15" s="59">
        <f t="shared" si="5"/>
        <v>-1297761</v>
      </c>
      <c r="Z15" s="61">
        <f>+IF(X15&lt;&gt;0,+(Y15/X15)*100,0)</f>
        <v>-100</v>
      </c>
      <c r="AA15" s="62">
        <f>SUM(AA16:AA20)</f>
        <v>1297761</v>
      </c>
    </row>
    <row r="16" spans="1:27" ht="13.5">
      <c r="A16" s="291" t="s">
        <v>233</v>
      </c>
      <c r="B16" s="300"/>
      <c r="C16" s="60"/>
      <c r="D16" s="340"/>
      <c r="E16" s="60">
        <v>1297761</v>
      </c>
      <c r="F16" s="59">
        <v>1297761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1297761</v>
      </c>
      <c r="Y16" s="59">
        <v>-1297761</v>
      </c>
      <c r="Z16" s="61">
        <v>-100</v>
      </c>
      <c r="AA16" s="62">
        <v>1297761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1378000</v>
      </c>
      <c r="F22" s="345">
        <f t="shared" si="6"/>
        <v>1378000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1378000</v>
      </c>
      <c r="Y22" s="345">
        <f t="shared" si="6"/>
        <v>-1378000</v>
      </c>
      <c r="Z22" s="336">
        <f>+IF(X22&lt;&gt;0,+(Y22/X22)*100,0)</f>
        <v>-100</v>
      </c>
      <c r="AA22" s="350">
        <f>SUM(AA23:AA32)</f>
        <v>1378000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1378000</v>
      </c>
      <c r="F32" s="59">
        <v>1378000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1378000</v>
      </c>
      <c r="Y32" s="59">
        <v>-1378000</v>
      </c>
      <c r="Z32" s="61">
        <v>-100</v>
      </c>
      <c r="AA32" s="62">
        <v>1378000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5376320</v>
      </c>
      <c r="F40" s="345">
        <f t="shared" si="9"/>
        <v>5376320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5376320</v>
      </c>
      <c r="Y40" s="345">
        <f t="shared" si="9"/>
        <v>-5376320</v>
      </c>
      <c r="Z40" s="336">
        <f>+IF(X40&lt;&gt;0,+(Y40/X40)*100,0)</f>
        <v>-100</v>
      </c>
      <c r="AA40" s="350">
        <f>SUM(AA41:AA49)</f>
        <v>5376320</v>
      </c>
    </row>
    <row r="41" spans="1:27" ht="13.5">
      <c r="A41" s="361" t="s">
        <v>247</v>
      </c>
      <c r="B41" s="142"/>
      <c r="C41" s="362"/>
      <c r="D41" s="363"/>
      <c r="E41" s="362">
        <v>2736189</v>
      </c>
      <c r="F41" s="364">
        <v>2736189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2736189</v>
      </c>
      <c r="Y41" s="364">
        <v>-2736189</v>
      </c>
      <c r="Z41" s="365">
        <v>-100</v>
      </c>
      <c r="AA41" s="366">
        <v>2736189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316115</v>
      </c>
      <c r="F43" s="370">
        <v>316115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316115</v>
      </c>
      <c r="Y43" s="370">
        <v>-316115</v>
      </c>
      <c r="Z43" s="371">
        <v>-100</v>
      </c>
      <c r="AA43" s="303">
        <v>316115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359016</v>
      </c>
      <c r="F48" s="53">
        <v>359016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359016</v>
      </c>
      <c r="Y48" s="53">
        <v>-359016</v>
      </c>
      <c r="Z48" s="94">
        <v>-100</v>
      </c>
      <c r="AA48" s="95">
        <v>359016</v>
      </c>
    </row>
    <row r="49" spans="1:27" ht="13.5">
      <c r="A49" s="361" t="s">
        <v>93</v>
      </c>
      <c r="B49" s="136"/>
      <c r="C49" s="54"/>
      <c r="D49" s="368"/>
      <c r="E49" s="54">
        <v>1965000</v>
      </c>
      <c r="F49" s="53">
        <v>1965000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1965000</v>
      </c>
      <c r="Y49" s="53">
        <v>-1965000</v>
      </c>
      <c r="Z49" s="94">
        <v>-100</v>
      </c>
      <c r="AA49" s="95">
        <v>1965000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11557656</v>
      </c>
      <c r="F60" s="264">
        <f t="shared" si="14"/>
        <v>11557656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11557656</v>
      </c>
      <c r="Y60" s="264">
        <f t="shared" si="14"/>
        <v>-11557656</v>
      </c>
      <c r="Z60" s="337">
        <f>+IF(X60&lt;&gt;0,+(Y60/X60)*100,0)</f>
        <v>-100</v>
      </c>
      <c r="AA60" s="232">
        <f>+AA57+AA54+AA51+AA40+AA37+AA34+AA22+AA5</f>
        <v>11557656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121058168</v>
      </c>
      <c r="D5" s="153">
        <f>SUM(D6:D8)</f>
        <v>0</v>
      </c>
      <c r="E5" s="154">
        <f t="shared" si="0"/>
        <v>129812555</v>
      </c>
      <c r="F5" s="100">
        <f t="shared" si="0"/>
        <v>124374684</v>
      </c>
      <c r="G5" s="100">
        <f t="shared" si="0"/>
        <v>60692685</v>
      </c>
      <c r="H5" s="100">
        <f t="shared" si="0"/>
        <v>7347779</v>
      </c>
      <c r="I5" s="100">
        <f t="shared" si="0"/>
        <v>4808684</v>
      </c>
      <c r="J5" s="100">
        <f t="shared" si="0"/>
        <v>72849148</v>
      </c>
      <c r="K5" s="100">
        <f t="shared" si="0"/>
        <v>41199302</v>
      </c>
      <c r="L5" s="100">
        <f t="shared" si="0"/>
        <v>39483622</v>
      </c>
      <c r="M5" s="100">
        <f t="shared" si="0"/>
        <v>4194327</v>
      </c>
      <c r="N5" s="100">
        <f t="shared" si="0"/>
        <v>84877251</v>
      </c>
      <c r="O5" s="100">
        <f t="shared" si="0"/>
        <v>6695285</v>
      </c>
      <c r="P5" s="100">
        <f t="shared" si="0"/>
        <v>5370964</v>
      </c>
      <c r="Q5" s="100">
        <f t="shared" si="0"/>
        <v>94365505</v>
      </c>
      <c r="R5" s="100">
        <f t="shared" si="0"/>
        <v>106431754</v>
      </c>
      <c r="S5" s="100">
        <f t="shared" si="0"/>
        <v>2854793</v>
      </c>
      <c r="T5" s="100">
        <f t="shared" si="0"/>
        <v>76349996</v>
      </c>
      <c r="U5" s="100">
        <f t="shared" si="0"/>
        <v>73983893</v>
      </c>
      <c r="V5" s="100">
        <f t="shared" si="0"/>
        <v>153188682</v>
      </c>
      <c r="W5" s="100">
        <f t="shared" si="0"/>
        <v>417346835</v>
      </c>
      <c r="X5" s="100">
        <f t="shared" si="0"/>
        <v>124374684</v>
      </c>
      <c r="Y5" s="100">
        <f t="shared" si="0"/>
        <v>292972151</v>
      </c>
      <c r="Z5" s="137">
        <f>+IF(X5&lt;&gt;0,+(Y5/X5)*100,0)</f>
        <v>235.5560967696609</v>
      </c>
      <c r="AA5" s="153">
        <f>SUM(AA6:AA8)</f>
        <v>124374684</v>
      </c>
    </row>
    <row r="6" spans="1:27" ht="13.5">
      <c r="A6" s="138" t="s">
        <v>75</v>
      </c>
      <c r="B6" s="136"/>
      <c r="C6" s="155">
        <v>67372112</v>
      </c>
      <c r="D6" s="155"/>
      <c r="E6" s="156">
        <v>71157760</v>
      </c>
      <c r="F6" s="60">
        <v>67374242</v>
      </c>
      <c r="G6" s="60">
        <v>43758824</v>
      </c>
      <c r="H6" s="60">
        <v>20305</v>
      </c>
      <c r="I6" s="60">
        <v>26588</v>
      </c>
      <c r="J6" s="60">
        <v>43805717</v>
      </c>
      <c r="K6" s="60">
        <v>37270</v>
      </c>
      <c r="L6" s="60">
        <v>26588</v>
      </c>
      <c r="M6" s="60"/>
      <c r="N6" s="60">
        <v>63858</v>
      </c>
      <c r="O6" s="60">
        <v>26588</v>
      </c>
      <c r="P6" s="60">
        <v>26588</v>
      </c>
      <c r="Q6" s="60">
        <v>91281003</v>
      </c>
      <c r="R6" s="60">
        <v>91334179</v>
      </c>
      <c r="S6" s="60">
        <v>691844</v>
      </c>
      <c r="T6" s="60">
        <v>65097275</v>
      </c>
      <c r="U6" s="60">
        <v>65097275</v>
      </c>
      <c r="V6" s="60">
        <v>130886394</v>
      </c>
      <c r="W6" s="60">
        <v>266090148</v>
      </c>
      <c r="X6" s="60">
        <v>67374242</v>
      </c>
      <c r="Y6" s="60">
        <v>198715906</v>
      </c>
      <c r="Z6" s="140">
        <v>294.94</v>
      </c>
      <c r="AA6" s="155">
        <v>67374242</v>
      </c>
    </row>
    <row r="7" spans="1:27" ht="13.5">
      <c r="A7" s="138" t="s">
        <v>76</v>
      </c>
      <c r="B7" s="136"/>
      <c r="C7" s="157">
        <v>49578542</v>
      </c>
      <c r="D7" s="157"/>
      <c r="E7" s="158">
        <v>58654795</v>
      </c>
      <c r="F7" s="159">
        <v>57000442</v>
      </c>
      <c r="G7" s="159">
        <v>16912901</v>
      </c>
      <c r="H7" s="159">
        <v>7305324</v>
      </c>
      <c r="I7" s="159">
        <v>4759666</v>
      </c>
      <c r="J7" s="159">
        <v>28977891</v>
      </c>
      <c r="K7" s="159">
        <v>41065991</v>
      </c>
      <c r="L7" s="159">
        <v>39446434</v>
      </c>
      <c r="M7" s="159">
        <v>4167310</v>
      </c>
      <c r="N7" s="159">
        <v>84679735</v>
      </c>
      <c r="O7" s="159">
        <v>6665893</v>
      </c>
      <c r="P7" s="159">
        <v>3859315</v>
      </c>
      <c r="Q7" s="159">
        <v>3009009</v>
      </c>
      <c r="R7" s="159">
        <v>13534217</v>
      </c>
      <c r="S7" s="159">
        <v>2070871</v>
      </c>
      <c r="T7" s="159">
        <v>11284985</v>
      </c>
      <c r="U7" s="159">
        <v>8918882</v>
      </c>
      <c r="V7" s="159">
        <v>22274738</v>
      </c>
      <c r="W7" s="159">
        <v>149466581</v>
      </c>
      <c r="X7" s="159">
        <v>57000442</v>
      </c>
      <c r="Y7" s="159">
        <v>92466139</v>
      </c>
      <c r="Z7" s="141">
        <v>162.22</v>
      </c>
      <c r="AA7" s="157">
        <v>57000442</v>
      </c>
    </row>
    <row r="8" spans="1:27" ht="13.5">
      <c r="A8" s="138" t="s">
        <v>77</v>
      </c>
      <c r="B8" s="136"/>
      <c r="C8" s="155">
        <v>4107514</v>
      </c>
      <c r="D8" s="155"/>
      <c r="E8" s="156"/>
      <c r="F8" s="60"/>
      <c r="G8" s="60">
        <v>20960</v>
      </c>
      <c r="H8" s="60">
        <v>22150</v>
      </c>
      <c r="I8" s="60">
        <v>22430</v>
      </c>
      <c r="J8" s="60">
        <v>65540</v>
      </c>
      <c r="K8" s="60">
        <v>96041</v>
      </c>
      <c r="L8" s="60">
        <v>10600</v>
      </c>
      <c r="M8" s="60">
        <v>27017</v>
      </c>
      <c r="N8" s="60">
        <v>133658</v>
      </c>
      <c r="O8" s="60">
        <v>2804</v>
      </c>
      <c r="P8" s="60">
        <v>1485061</v>
      </c>
      <c r="Q8" s="60">
        <v>75493</v>
      </c>
      <c r="R8" s="60">
        <v>1563358</v>
      </c>
      <c r="S8" s="60">
        <v>92078</v>
      </c>
      <c r="T8" s="60">
        <v>-32264</v>
      </c>
      <c r="U8" s="60">
        <v>-32264</v>
      </c>
      <c r="V8" s="60">
        <v>27550</v>
      </c>
      <c r="W8" s="60">
        <v>1790106</v>
      </c>
      <c r="X8" s="60"/>
      <c r="Y8" s="60">
        <v>1790106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4152867</v>
      </c>
      <c r="D9" s="153">
        <f>SUM(D10:D14)</f>
        <v>0</v>
      </c>
      <c r="E9" s="154">
        <f t="shared" si="1"/>
        <v>6499987</v>
      </c>
      <c r="F9" s="100">
        <f t="shared" si="1"/>
        <v>3284538</v>
      </c>
      <c r="G9" s="100">
        <f t="shared" si="1"/>
        <v>207335</v>
      </c>
      <c r="H9" s="100">
        <f t="shared" si="1"/>
        <v>110709</v>
      </c>
      <c r="I9" s="100">
        <f t="shared" si="1"/>
        <v>103794</v>
      </c>
      <c r="J9" s="100">
        <f t="shared" si="1"/>
        <v>421838</v>
      </c>
      <c r="K9" s="100">
        <f t="shared" si="1"/>
        <v>1014114</v>
      </c>
      <c r="L9" s="100">
        <f t="shared" si="1"/>
        <v>568238</v>
      </c>
      <c r="M9" s="100">
        <f t="shared" si="1"/>
        <v>627703</v>
      </c>
      <c r="N9" s="100">
        <f t="shared" si="1"/>
        <v>2210055</v>
      </c>
      <c r="O9" s="100">
        <f t="shared" si="1"/>
        <v>1180225</v>
      </c>
      <c r="P9" s="100">
        <f t="shared" si="1"/>
        <v>35102</v>
      </c>
      <c r="Q9" s="100">
        <f t="shared" si="1"/>
        <v>-122986</v>
      </c>
      <c r="R9" s="100">
        <f t="shared" si="1"/>
        <v>1092341</v>
      </c>
      <c r="S9" s="100">
        <f t="shared" si="1"/>
        <v>378763</v>
      </c>
      <c r="T9" s="100">
        <f t="shared" si="1"/>
        <v>-955815</v>
      </c>
      <c r="U9" s="100">
        <f t="shared" si="1"/>
        <v>-955815</v>
      </c>
      <c r="V9" s="100">
        <f t="shared" si="1"/>
        <v>-1532867</v>
      </c>
      <c r="W9" s="100">
        <f t="shared" si="1"/>
        <v>2191367</v>
      </c>
      <c r="X9" s="100">
        <f t="shared" si="1"/>
        <v>3284538</v>
      </c>
      <c r="Y9" s="100">
        <f t="shared" si="1"/>
        <v>-1093171</v>
      </c>
      <c r="Z9" s="137">
        <f>+IF(X9&lt;&gt;0,+(Y9/X9)*100,0)</f>
        <v>-33.28233681571046</v>
      </c>
      <c r="AA9" s="153">
        <f>SUM(AA10:AA14)</f>
        <v>3284538</v>
      </c>
    </row>
    <row r="10" spans="1:27" ht="13.5">
      <c r="A10" s="138" t="s">
        <v>79</v>
      </c>
      <c r="B10" s="136"/>
      <c r="C10" s="155">
        <v>1471413</v>
      </c>
      <c r="D10" s="155"/>
      <c r="E10" s="156">
        <v>1557679</v>
      </c>
      <c r="F10" s="60">
        <v>1471413</v>
      </c>
      <c r="G10" s="60">
        <v>60754</v>
      </c>
      <c r="H10" s="60">
        <v>54067</v>
      </c>
      <c r="I10" s="60">
        <v>18252</v>
      </c>
      <c r="J10" s="60">
        <v>133073</v>
      </c>
      <c r="K10" s="60">
        <v>18794</v>
      </c>
      <c r="L10" s="60">
        <v>20988</v>
      </c>
      <c r="M10" s="60">
        <v>9037</v>
      </c>
      <c r="N10" s="60">
        <v>48819</v>
      </c>
      <c r="O10" s="60">
        <v>19433</v>
      </c>
      <c r="P10" s="60">
        <v>19433</v>
      </c>
      <c r="Q10" s="60">
        <v>26308</v>
      </c>
      <c r="R10" s="60">
        <v>65174</v>
      </c>
      <c r="S10" s="60">
        <v>259740</v>
      </c>
      <c r="T10" s="60">
        <v>-1123470</v>
      </c>
      <c r="U10" s="60">
        <v>-1123470</v>
      </c>
      <c r="V10" s="60">
        <v>-1987200</v>
      </c>
      <c r="W10" s="60">
        <v>-1740134</v>
      </c>
      <c r="X10" s="60">
        <v>1471413</v>
      </c>
      <c r="Y10" s="60">
        <v>-3211547</v>
      </c>
      <c r="Z10" s="140">
        <v>-218.26</v>
      </c>
      <c r="AA10" s="155">
        <v>1471413</v>
      </c>
    </row>
    <row r="11" spans="1:27" ht="13.5">
      <c r="A11" s="138" t="s">
        <v>80</v>
      </c>
      <c r="B11" s="136"/>
      <c r="C11" s="155">
        <v>2266000</v>
      </c>
      <c r="D11" s="155"/>
      <c r="E11" s="156">
        <v>2401960</v>
      </c>
      <c r="F11" s="60"/>
      <c r="G11" s="60"/>
      <c r="H11" s="60"/>
      <c r="I11" s="60">
        <v>2193</v>
      </c>
      <c r="J11" s="60">
        <v>2193</v>
      </c>
      <c r="K11" s="60">
        <v>739</v>
      </c>
      <c r="L11" s="60">
        <v>1375</v>
      </c>
      <c r="M11" s="60">
        <v>2675</v>
      </c>
      <c r="N11" s="60">
        <v>4789</v>
      </c>
      <c r="O11" s="60">
        <v>439</v>
      </c>
      <c r="P11" s="60">
        <v>439</v>
      </c>
      <c r="Q11" s="60">
        <v>2588</v>
      </c>
      <c r="R11" s="60">
        <v>3466</v>
      </c>
      <c r="S11" s="60">
        <v>5603</v>
      </c>
      <c r="T11" s="60">
        <v>-1415</v>
      </c>
      <c r="U11" s="60">
        <v>-1415</v>
      </c>
      <c r="V11" s="60">
        <v>2773</v>
      </c>
      <c r="W11" s="60">
        <v>13221</v>
      </c>
      <c r="X11" s="60"/>
      <c r="Y11" s="60">
        <v>13221</v>
      </c>
      <c r="Z11" s="140">
        <v>0</v>
      </c>
      <c r="AA11" s="155"/>
    </row>
    <row r="12" spans="1:27" ht="13.5">
      <c r="A12" s="138" t="s">
        <v>81</v>
      </c>
      <c r="B12" s="136"/>
      <c r="C12" s="155">
        <v>81329</v>
      </c>
      <c r="D12" s="155"/>
      <c r="E12" s="156">
        <v>2206209</v>
      </c>
      <c r="F12" s="60"/>
      <c r="G12" s="60">
        <v>146581</v>
      </c>
      <c r="H12" s="60"/>
      <c r="I12" s="60">
        <v>37418</v>
      </c>
      <c r="J12" s="60">
        <v>183999</v>
      </c>
      <c r="K12" s="60">
        <v>994581</v>
      </c>
      <c r="L12" s="60">
        <v>545875</v>
      </c>
      <c r="M12" s="60">
        <v>615991</v>
      </c>
      <c r="N12" s="60">
        <v>2156447</v>
      </c>
      <c r="O12" s="60">
        <v>1160353</v>
      </c>
      <c r="P12" s="60">
        <v>15230</v>
      </c>
      <c r="Q12" s="60">
        <v>-341937</v>
      </c>
      <c r="R12" s="60">
        <v>833646</v>
      </c>
      <c r="S12" s="60">
        <v>113420</v>
      </c>
      <c r="T12" s="60">
        <v>-20985</v>
      </c>
      <c r="U12" s="60">
        <v>-20985</v>
      </c>
      <c r="V12" s="60">
        <v>71450</v>
      </c>
      <c r="W12" s="60">
        <v>3245542</v>
      </c>
      <c r="X12" s="60"/>
      <c r="Y12" s="60">
        <v>3245542</v>
      </c>
      <c r="Z12" s="140">
        <v>0</v>
      </c>
      <c r="AA12" s="155"/>
    </row>
    <row r="13" spans="1:27" ht="13.5">
      <c r="A13" s="138" t="s">
        <v>82</v>
      </c>
      <c r="B13" s="136"/>
      <c r="C13" s="155">
        <v>225</v>
      </c>
      <c r="D13" s="155"/>
      <c r="E13" s="156">
        <v>239</v>
      </c>
      <c r="F13" s="60">
        <v>1479225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1479225</v>
      </c>
      <c r="Y13" s="60">
        <v>-1479225</v>
      </c>
      <c r="Z13" s="140">
        <v>-100</v>
      </c>
      <c r="AA13" s="155">
        <v>1479225</v>
      </c>
    </row>
    <row r="14" spans="1:27" ht="13.5">
      <c r="A14" s="138" t="s">
        <v>83</v>
      </c>
      <c r="B14" s="136"/>
      <c r="C14" s="157">
        <v>333900</v>
      </c>
      <c r="D14" s="157"/>
      <c r="E14" s="158">
        <v>333900</v>
      </c>
      <c r="F14" s="159">
        <v>333900</v>
      </c>
      <c r="G14" s="159"/>
      <c r="H14" s="159">
        <v>56642</v>
      </c>
      <c r="I14" s="159">
        <v>45931</v>
      </c>
      <c r="J14" s="159">
        <v>102573</v>
      </c>
      <c r="K14" s="159"/>
      <c r="L14" s="159"/>
      <c r="M14" s="159"/>
      <c r="N14" s="159"/>
      <c r="O14" s="159"/>
      <c r="P14" s="159"/>
      <c r="Q14" s="159">
        <v>190055</v>
      </c>
      <c r="R14" s="159">
        <v>190055</v>
      </c>
      <c r="S14" s="159"/>
      <c r="T14" s="159">
        <v>190055</v>
      </c>
      <c r="U14" s="159">
        <v>190055</v>
      </c>
      <c r="V14" s="159">
        <v>380110</v>
      </c>
      <c r="W14" s="159">
        <v>672738</v>
      </c>
      <c r="X14" s="159">
        <v>333900</v>
      </c>
      <c r="Y14" s="159">
        <v>338838</v>
      </c>
      <c r="Z14" s="141">
        <v>101.48</v>
      </c>
      <c r="AA14" s="157">
        <v>333900</v>
      </c>
    </row>
    <row r="15" spans="1:27" ht="13.5">
      <c r="A15" s="135" t="s">
        <v>84</v>
      </c>
      <c r="B15" s="142"/>
      <c r="C15" s="153">
        <f aca="true" t="shared" si="2" ref="C15:Y15">SUM(C16:C18)</f>
        <v>93800882</v>
      </c>
      <c r="D15" s="153">
        <f>SUM(D16:D18)</f>
        <v>0</v>
      </c>
      <c r="E15" s="154">
        <f t="shared" si="2"/>
        <v>99937775</v>
      </c>
      <c r="F15" s="100">
        <f t="shared" si="2"/>
        <v>85290057</v>
      </c>
      <c r="G15" s="100">
        <f t="shared" si="2"/>
        <v>12310</v>
      </c>
      <c r="H15" s="100">
        <f t="shared" si="2"/>
        <v>8562</v>
      </c>
      <c r="I15" s="100">
        <f t="shared" si="2"/>
        <v>3311430</v>
      </c>
      <c r="J15" s="100">
        <f t="shared" si="2"/>
        <v>3332302</v>
      </c>
      <c r="K15" s="100">
        <f t="shared" si="2"/>
        <v>39558</v>
      </c>
      <c r="L15" s="100">
        <f t="shared" si="2"/>
        <v>26894</v>
      </c>
      <c r="M15" s="100">
        <f t="shared" si="2"/>
        <v>1508</v>
      </c>
      <c r="N15" s="100">
        <f t="shared" si="2"/>
        <v>67960</v>
      </c>
      <c r="O15" s="100">
        <f t="shared" si="2"/>
        <v>85559</v>
      </c>
      <c r="P15" s="100">
        <f t="shared" si="2"/>
        <v>85559</v>
      </c>
      <c r="Q15" s="100">
        <f t="shared" si="2"/>
        <v>526</v>
      </c>
      <c r="R15" s="100">
        <f t="shared" si="2"/>
        <v>171644</v>
      </c>
      <c r="S15" s="100">
        <f t="shared" si="2"/>
        <v>24984</v>
      </c>
      <c r="T15" s="100">
        <f t="shared" si="2"/>
        <v>-424548</v>
      </c>
      <c r="U15" s="100">
        <f t="shared" si="2"/>
        <v>-424548</v>
      </c>
      <c r="V15" s="100">
        <f t="shared" si="2"/>
        <v>-824112</v>
      </c>
      <c r="W15" s="100">
        <f t="shared" si="2"/>
        <v>2747794</v>
      </c>
      <c r="X15" s="100">
        <f t="shared" si="2"/>
        <v>85290057</v>
      </c>
      <c r="Y15" s="100">
        <f t="shared" si="2"/>
        <v>-82542263</v>
      </c>
      <c r="Z15" s="137">
        <f>+IF(X15&lt;&gt;0,+(Y15/X15)*100,0)</f>
        <v>-96.77829503619631</v>
      </c>
      <c r="AA15" s="153">
        <f>SUM(AA16:AA18)</f>
        <v>85290057</v>
      </c>
    </row>
    <row r="16" spans="1:27" ht="13.5">
      <c r="A16" s="138" t="s">
        <v>85</v>
      </c>
      <c r="B16" s="136"/>
      <c r="C16" s="155">
        <v>65226405</v>
      </c>
      <c r="D16" s="155"/>
      <c r="E16" s="156">
        <v>74828641</v>
      </c>
      <c r="F16" s="60">
        <v>65969813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526</v>
      </c>
      <c r="R16" s="60">
        <v>526</v>
      </c>
      <c r="S16" s="60">
        <v>658</v>
      </c>
      <c r="T16" s="60">
        <v>-380074</v>
      </c>
      <c r="U16" s="60">
        <v>-380074</v>
      </c>
      <c r="V16" s="60">
        <v>-759490</v>
      </c>
      <c r="W16" s="60">
        <v>-758964</v>
      </c>
      <c r="X16" s="60">
        <v>65969813</v>
      </c>
      <c r="Y16" s="60">
        <v>-66728777</v>
      </c>
      <c r="Z16" s="140">
        <v>-101.15</v>
      </c>
      <c r="AA16" s="155">
        <v>65969813</v>
      </c>
    </row>
    <row r="17" spans="1:27" ht="13.5">
      <c r="A17" s="138" t="s">
        <v>86</v>
      </c>
      <c r="B17" s="136"/>
      <c r="C17" s="155">
        <v>28574477</v>
      </c>
      <c r="D17" s="155"/>
      <c r="E17" s="156">
        <v>25109134</v>
      </c>
      <c r="F17" s="60">
        <v>19320244</v>
      </c>
      <c r="G17" s="60">
        <v>12310</v>
      </c>
      <c r="H17" s="60">
        <v>8562</v>
      </c>
      <c r="I17" s="60">
        <v>3311430</v>
      </c>
      <c r="J17" s="60">
        <v>3332302</v>
      </c>
      <c r="K17" s="60">
        <v>39558</v>
      </c>
      <c r="L17" s="60">
        <v>26894</v>
      </c>
      <c r="M17" s="60">
        <v>1508</v>
      </c>
      <c r="N17" s="60">
        <v>67960</v>
      </c>
      <c r="O17" s="60">
        <v>85559</v>
      </c>
      <c r="P17" s="60">
        <v>85559</v>
      </c>
      <c r="Q17" s="60"/>
      <c r="R17" s="60">
        <v>171118</v>
      </c>
      <c r="S17" s="60">
        <v>24326</v>
      </c>
      <c r="T17" s="60">
        <v>-44474</v>
      </c>
      <c r="U17" s="60">
        <v>-44474</v>
      </c>
      <c r="V17" s="60">
        <v>-64622</v>
      </c>
      <c r="W17" s="60">
        <v>3506758</v>
      </c>
      <c r="X17" s="60">
        <v>19320244</v>
      </c>
      <c r="Y17" s="60">
        <v>-15813486</v>
      </c>
      <c r="Z17" s="140">
        <v>-81.85</v>
      </c>
      <c r="AA17" s="155">
        <v>19320244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219412331</v>
      </c>
      <c r="D19" s="153">
        <f>SUM(D20:D23)</f>
        <v>0</v>
      </c>
      <c r="E19" s="154">
        <f t="shared" si="3"/>
        <v>289973237</v>
      </c>
      <c r="F19" s="100">
        <f t="shared" si="3"/>
        <v>269236495</v>
      </c>
      <c r="G19" s="100">
        <f t="shared" si="3"/>
        <v>17295885</v>
      </c>
      <c r="H19" s="100">
        <f t="shared" si="3"/>
        <v>16099419</v>
      </c>
      <c r="I19" s="100">
        <f t="shared" si="3"/>
        <v>17164884</v>
      </c>
      <c r="J19" s="100">
        <f t="shared" si="3"/>
        <v>50560188</v>
      </c>
      <c r="K19" s="100">
        <f t="shared" si="3"/>
        <v>14910647</v>
      </c>
      <c r="L19" s="100">
        <f t="shared" si="3"/>
        <v>16144067</v>
      </c>
      <c r="M19" s="100">
        <f t="shared" si="3"/>
        <v>15848056</v>
      </c>
      <c r="N19" s="100">
        <f t="shared" si="3"/>
        <v>46902770</v>
      </c>
      <c r="O19" s="100">
        <f t="shared" si="3"/>
        <v>13175572</v>
      </c>
      <c r="P19" s="100">
        <f t="shared" si="3"/>
        <v>12704202</v>
      </c>
      <c r="Q19" s="100">
        <f t="shared" si="3"/>
        <v>10219138</v>
      </c>
      <c r="R19" s="100">
        <f t="shared" si="3"/>
        <v>36098912</v>
      </c>
      <c r="S19" s="100">
        <f t="shared" si="3"/>
        <v>15122743</v>
      </c>
      <c r="T19" s="100">
        <f t="shared" si="3"/>
        <v>-33263308</v>
      </c>
      <c r="U19" s="100">
        <f t="shared" si="3"/>
        <v>-33263308</v>
      </c>
      <c r="V19" s="100">
        <f t="shared" si="3"/>
        <v>-51403873</v>
      </c>
      <c r="W19" s="100">
        <f t="shared" si="3"/>
        <v>82157997</v>
      </c>
      <c r="X19" s="100">
        <f t="shared" si="3"/>
        <v>269236495</v>
      </c>
      <c r="Y19" s="100">
        <f t="shared" si="3"/>
        <v>-187078498</v>
      </c>
      <c r="Z19" s="137">
        <f>+IF(X19&lt;&gt;0,+(Y19/X19)*100,0)</f>
        <v>-69.48482151351733</v>
      </c>
      <c r="AA19" s="153">
        <f>SUM(AA20:AA23)</f>
        <v>269236495</v>
      </c>
    </row>
    <row r="20" spans="1:27" ht="13.5">
      <c r="A20" s="138" t="s">
        <v>89</v>
      </c>
      <c r="B20" s="136"/>
      <c r="C20" s="155">
        <v>72636248</v>
      </c>
      <c r="D20" s="155"/>
      <c r="E20" s="156">
        <v>105583975</v>
      </c>
      <c r="F20" s="60">
        <v>97820146</v>
      </c>
      <c r="G20" s="60">
        <v>7163019</v>
      </c>
      <c r="H20" s="60">
        <v>6531781</v>
      </c>
      <c r="I20" s="60">
        <v>6352530</v>
      </c>
      <c r="J20" s="60">
        <v>20047330</v>
      </c>
      <c r="K20" s="60">
        <v>5987309</v>
      </c>
      <c r="L20" s="60">
        <v>5988976</v>
      </c>
      <c r="M20" s="60">
        <v>5867780</v>
      </c>
      <c r="N20" s="60">
        <v>17844065</v>
      </c>
      <c r="O20" s="60">
        <v>4093306</v>
      </c>
      <c r="P20" s="60">
        <v>3680267</v>
      </c>
      <c r="Q20" s="60">
        <v>11146286</v>
      </c>
      <c r="R20" s="60">
        <v>18919859</v>
      </c>
      <c r="S20" s="60">
        <v>5213002</v>
      </c>
      <c r="T20" s="60">
        <v>-22170874</v>
      </c>
      <c r="U20" s="60">
        <v>-22170874</v>
      </c>
      <c r="V20" s="60">
        <v>-39128746</v>
      </c>
      <c r="W20" s="60">
        <v>17682508</v>
      </c>
      <c r="X20" s="60">
        <v>97820146</v>
      </c>
      <c r="Y20" s="60">
        <v>-80137638</v>
      </c>
      <c r="Z20" s="140">
        <v>-81.92</v>
      </c>
      <c r="AA20" s="155">
        <v>97820146</v>
      </c>
    </row>
    <row r="21" spans="1:27" ht="13.5">
      <c r="A21" s="138" t="s">
        <v>90</v>
      </c>
      <c r="B21" s="136"/>
      <c r="C21" s="155">
        <v>106933838</v>
      </c>
      <c r="D21" s="155"/>
      <c r="E21" s="156">
        <v>140586299</v>
      </c>
      <c r="F21" s="60">
        <v>128155763</v>
      </c>
      <c r="G21" s="60">
        <v>8998420</v>
      </c>
      <c r="H21" s="60">
        <v>8337982</v>
      </c>
      <c r="I21" s="60">
        <v>8391394</v>
      </c>
      <c r="J21" s="60">
        <v>25727796</v>
      </c>
      <c r="K21" s="60">
        <v>7797803</v>
      </c>
      <c r="L21" s="60">
        <v>8994834</v>
      </c>
      <c r="M21" s="60">
        <v>8853930</v>
      </c>
      <c r="N21" s="60">
        <v>25646567</v>
      </c>
      <c r="O21" s="60">
        <v>8083106</v>
      </c>
      <c r="P21" s="60">
        <v>7674573</v>
      </c>
      <c r="Q21" s="60">
        <v>6042498</v>
      </c>
      <c r="R21" s="60">
        <v>21800177</v>
      </c>
      <c r="S21" s="60">
        <v>7897999</v>
      </c>
      <c r="T21" s="60">
        <v>-8909081</v>
      </c>
      <c r="U21" s="60">
        <v>-8909081</v>
      </c>
      <c r="V21" s="60">
        <v>-9920163</v>
      </c>
      <c r="W21" s="60">
        <v>63254377</v>
      </c>
      <c r="X21" s="60">
        <v>128155763</v>
      </c>
      <c r="Y21" s="60">
        <v>-64901386</v>
      </c>
      <c r="Z21" s="140">
        <v>-50.64</v>
      </c>
      <c r="AA21" s="155">
        <v>128155763</v>
      </c>
    </row>
    <row r="22" spans="1:27" ht="13.5">
      <c r="A22" s="138" t="s">
        <v>91</v>
      </c>
      <c r="B22" s="136"/>
      <c r="C22" s="157">
        <v>26736514</v>
      </c>
      <c r="D22" s="157"/>
      <c r="E22" s="158">
        <v>30756665</v>
      </c>
      <c r="F22" s="159">
        <v>29756296</v>
      </c>
      <c r="G22" s="159">
        <v>460212</v>
      </c>
      <c r="H22" s="159">
        <v>550772</v>
      </c>
      <c r="I22" s="159">
        <v>1777608</v>
      </c>
      <c r="J22" s="159">
        <v>2788592</v>
      </c>
      <c r="K22" s="159">
        <v>524339</v>
      </c>
      <c r="L22" s="159">
        <v>524339</v>
      </c>
      <c r="M22" s="159">
        <v>495783</v>
      </c>
      <c r="N22" s="159">
        <v>1544461</v>
      </c>
      <c r="O22" s="159">
        <v>497334</v>
      </c>
      <c r="P22" s="159">
        <v>574113</v>
      </c>
      <c r="Q22" s="159">
        <v>-7921959</v>
      </c>
      <c r="R22" s="159">
        <v>-6850512</v>
      </c>
      <c r="S22" s="159">
        <v>1226552</v>
      </c>
      <c r="T22" s="159">
        <v>-1274487</v>
      </c>
      <c r="U22" s="159">
        <v>-1274487</v>
      </c>
      <c r="V22" s="159">
        <v>-1322422</v>
      </c>
      <c r="W22" s="159">
        <v>-3839881</v>
      </c>
      <c r="X22" s="159">
        <v>29756296</v>
      </c>
      <c r="Y22" s="159">
        <v>-33596177</v>
      </c>
      <c r="Z22" s="141">
        <v>-112.9</v>
      </c>
      <c r="AA22" s="157">
        <v>29756296</v>
      </c>
    </row>
    <row r="23" spans="1:27" ht="13.5">
      <c r="A23" s="138" t="s">
        <v>92</v>
      </c>
      <c r="B23" s="136"/>
      <c r="C23" s="155">
        <v>13105731</v>
      </c>
      <c r="D23" s="155"/>
      <c r="E23" s="156">
        <v>13046298</v>
      </c>
      <c r="F23" s="60">
        <v>13504290</v>
      </c>
      <c r="G23" s="60">
        <v>674234</v>
      </c>
      <c r="H23" s="60">
        <v>678884</v>
      </c>
      <c r="I23" s="60">
        <v>643352</v>
      </c>
      <c r="J23" s="60">
        <v>1996470</v>
      </c>
      <c r="K23" s="60">
        <v>601196</v>
      </c>
      <c r="L23" s="60">
        <v>635918</v>
      </c>
      <c r="M23" s="60">
        <v>630563</v>
      </c>
      <c r="N23" s="60">
        <v>1867677</v>
      </c>
      <c r="O23" s="60">
        <v>501826</v>
      </c>
      <c r="P23" s="60">
        <v>775249</v>
      </c>
      <c r="Q23" s="60">
        <v>952313</v>
      </c>
      <c r="R23" s="60">
        <v>2229388</v>
      </c>
      <c r="S23" s="60">
        <v>785190</v>
      </c>
      <c r="T23" s="60">
        <v>-908866</v>
      </c>
      <c r="U23" s="60">
        <v>-908866</v>
      </c>
      <c r="V23" s="60">
        <v>-1032542</v>
      </c>
      <c r="W23" s="60">
        <v>5060993</v>
      </c>
      <c r="X23" s="60">
        <v>13504290</v>
      </c>
      <c r="Y23" s="60">
        <v>-8443297</v>
      </c>
      <c r="Z23" s="140">
        <v>-62.52</v>
      </c>
      <c r="AA23" s="155">
        <v>13504290</v>
      </c>
    </row>
    <row r="24" spans="1:27" ht="13.5">
      <c r="A24" s="135" t="s">
        <v>93</v>
      </c>
      <c r="B24" s="142" t="s">
        <v>94</v>
      </c>
      <c r="C24" s="153">
        <v>145236</v>
      </c>
      <c r="D24" s="153"/>
      <c r="E24" s="154">
        <v>4647447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438569484</v>
      </c>
      <c r="D25" s="168">
        <f>+D5+D9+D15+D19+D24</f>
        <v>0</v>
      </c>
      <c r="E25" s="169">
        <f t="shared" si="4"/>
        <v>530871001</v>
      </c>
      <c r="F25" s="73">
        <f t="shared" si="4"/>
        <v>482185774</v>
      </c>
      <c r="G25" s="73">
        <f t="shared" si="4"/>
        <v>78208215</v>
      </c>
      <c r="H25" s="73">
        <f t="shared" si="4"/>
        <v>23566469</v>
      </c>
      <c r="I25" s="73">
        <f t="shared" si="4"/>
        <v>25388792</v>
      </c>
      <c r="J25" s="73">
        <f t="shared" si="4"/>
        <v>127163476</v>
      </c>
      <c r="K25" s="73">
        <f t="shared" si="4"/>
        <v>57163621</v>
      </c>
      <c r="L25" s="73">
        <f t="shared" si="4"/>
        <v>56222821</v>
      </c>
      <c r="M25" s="73">
        <f t="shared" si="4"/>
        <v>20671594</v>
      </c>
      <c r="N25" s="73">
        <f t="shared" si="4"/>
        <v>134058036</v>
      </c>
      <c r="O25" s="73">
        <f t="shared" si="4"/>
        <v>21136641</v>
      </c>
      <c r="P25" s="73">
        <f t="shared" si="4"/>
        <v>18195827</v>
      </c>
      <c r="Q25" s="73">
        <f t="shared" si="4"/>
        <v>104462183</v>
      </c>
      <c r="R25" s="73">
        <f t="shared" si="4"/>
        <v>143794651</v>
      </c>
      <c r="S25" s="73">
        <f t="shared" si="4"/>
        <v>18381283</v>
      </c>
      <c r="T25" s="73">
        <f t="shared" si="4"/>
        <v>41706325</v>
      </c>
      <c r="U25" s="73">
        <f t="shared" si="4"/>
        <v>39340222</v>
      </c>
      <c r="V25" s="73">
        <f t="shared" si="4"/>
        <v>99427830</v>
      </c>
      <c r="W25" s="73">
        <f t="shared" si="4"/>
        <v>504443993</v>
      </c>
      <c r="X25" s="73">
        <f t="shared" si="4"/>
        <v>482185774</v>
      </c>
      <c r="Y25" s="73">
        <f t="shared" si="4"/>
        <v>22258219</v>
      </c>
      <c r="Z25" s="170">
        <f>+IF(X25&lt;&gt;0,+(Y25/X25)*100,0)</f>
        <v>4.6161086038179135</v>
      </c>
      <c r="AA25" s="168">
        <f>+AA5+AA9+AA15+AA19+AA24</f>
        <v>482185774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139866378</v>
      </c>
      <c r="D28" s="153">
        <f>SUM(D29:D31)</f>
        <v>0</v>
      </c>
      <c r="E28" s="154">
        <f t="shared" si="5"/>
        <v>76240327</v>
      </c>
      <c r="F28" s="100">
        <f t="shared" si="5"/>
        <v>128016442</v>
      </c>
      <c r="G28" s="100">
        <f t="shared" si="5"/>
        <v>5372092</v>
      </c>
      <c r="H28" s="100">
        <f t="shared" si="5"/>
        <v>8117890</v>
      </c>
      <c r="I28" s="100">
        <f t="shared" si="5"/>
        <v>5636932</v>
      </c>
      <c r="J28" s="100">
        <f t="shared" si="5"/>
        <v>19126914</v>
      </c>
      <c r="K28" s="100">
        <f t="shared" si="5"/>
        <v>5189690</v>
      </c>
      <c r="L28" s="100">
        <f t="shared" si="5"/>
        <v>5273988</v>
      </c>
      <c r="M28" s="100">
        <f t="shared" si="5"/>
        <v>7355884</v>
      </c>
      <c r="N28" s="100">
        <f t="shared" si="5"/>
        <v>17819562</v>
      </c>
      <c r="O28" s="100">
        <f t="shared" si="5"/>
        <v>44254132</v>
      </c>
      <c r="P28" s="100">
        <f t="shared" si="5"/>
        <v>4028351</v>
      </c>
      <c r="Q28" s="100">
        <f t="shared" si="5"/>
        <v>7087646</v>
      </c>
      <c r="R28" s="100">
        <f t="shared" si="5"/>
        <v>55370129</v>
      </c>
      <c r="S28" s="100">
        <f t="shared" si="5"/>
        <v>6740849</v>
      </c>
      <c r="T28" s="100">
        <f t="shared" si="5"/>
        <v>1236788</v>
      </c>
      <c r="U28" s="100">
        <f t="shared" si="5"/>
        <v>1236788</v>
      </c>
      <c r="V28" s="100">
        <f t="shared" si="5"/>
        <v>9214425</v>
      </c>
      <c r="W28" s="100">
        <f t="shared" si="5"/>
        <v>101531030</v>
      </c>
      <c r="X28" s="100">
        <f t="shared" si="5"/>
        <v>128016442</v>
      </c>
      <c r="Y28" s="100">
        <f t="shared" si="5"/>
        <v>-26485412</v>
      </c>
      <c r="Z28" s="137">
        <f>+IF(X28&lt;&gt;0,+(Y28/X28)*100,0)</f>
        <v>-20.689070549234607</v>
      </c>
      <c r="AA28" s="153">
        <f>SUM(AA29:AA31)</f>
        <v>128016442</v>
      </c>
    </row>
    <row r="29" spans="1:27" ht="13.5">
      <c r="A29" s="138" t="s">
        <v>75</v>
      </c>
      <c r="B29" s="136"/>
      <c r="C29" s="155">
        <v>97623227</v>
      </c>
      <c r="D29" s="155"/>
      <c r="E29" s="156">
        <v>35087952</v>
      </c>
      <c r="F29" s="60">
        <v>31192009</v>
      </c>
      <c r="G29" s="60">
        <v>1742747</v>
      </c>
      <c r="H29" s="60">
        <v>2919794</v>
      </c>
      <c r="I29" s="60">
        <v>1502143</v>
      </c>
      <c r="J29" s="60">
        <v>6164684</v>
      </c>
      <c r="K29" s="60">
        <v>1166429</v>
      </c>
      <c r="L29" s="60">
        <v>1708624</v>
      </c>
      <c r="M29" s="60">
        <v>1651255</v>
      </c>
      <c r="N29" s="60">
        <v>4526308</v>
      </c>
      <c r="O29" s="60">
        <v>40478562</v>
      </c>
      <c r="P29" s="60">
        <v>1361196</v>
      </c>
      <c r="Q29" s="60">
        <v>2324610</v>
      </c>
      <c r="R29" s="60">
        <v>44164368</v>
      </c>
      <c r="S29" s="60">
        <v>3318389</v>
      </c>
      <c r="T29" s="60">
        <v>378594</v>
      </c>
      <c r="U29" s="60">
        <v>378594</v>
      </c>
      <c r="V29" s="60">
        <v>4075577</v>
      </c>
      <c r="W29" s="60">
        <v>58930937</v>
      </c>
      <c r="X29" s="60">
        <v>31192009</v>
      </c>
      <c r="Y29" s="60">
        <v>27738928</v>
      </c>
      <c r="Z29" s="140">
        <v>88.93</v>
      </c>
      <c r="AA29" s="155">
        <v>31192009</v>
      </c>
    </row>
    <row r="30" spans="1:27" ht="13.5">
      <c r="A30" s="138" t="s">
        <v>76</v>
      </c>
      <c r="B30" s="136"/>
      <c r="C30" s="157">
        <v>25258708</v>
      </c>
      <c r="D30" s="157"/>
      <c r="E30" s="158">
        <v>18352974</v>
      </c>
      <c r="F30" s="159">
        <v>75139990</v>
      </c>
      <c r="G30" s="159">
        <v>1558094</v>
      </c>
      <c r="H30" s="159">
        <v>2601927</v>
      </c>
      <c r="I30" s="159">
        <v>1619860</v>
      </c>
      <c r="J30" s="159">
        <v>5779881</v>
      </c>
      <c r="K30" s="159">
        <v>1721399</v>
      </c>
      <c r="L30" s="159">
        <v>1033901</v>
      </c>
      <c r="M30" s="159">
        <v>4075706</v>
      </c>
      <c r="N30" s="159">
        <v>6831006</v>
      </c>
      <c r="O30" s="159">
        <v>1492444</v>
      </c>
      <c r="P30" s="159">
        <v>1992853</v>
      </c>
      <c r="Q30" s="159">
        <v>2475706</v>
      </c>
      <c r="R30" s="159">
        <v>5961003</v>
      </c>
      <c r="S30" s="159">
        <v>920074</v>
      </c>
      <c r="T30" s="159">
        <v>235316</v>
      </c>
      <c r="U30" s="159">
        <v>235316</v>
      </c>
      <c r="V30" s="159">
        <v>1390706</v>
      </c>
      <c r="W30" s="159">
        <v>19962596</v>
      </c>
      <c r="X30" s="159">
        <v>75139990</v>
      </c>
      <c r="Y30" s="159">
        <v>-55177394</v>
      </c>
      <c r="Z30" s="141">
        <v>-73.43</v>
      </c>
      <c r="AA30" s="157">
        <v>75139990</v>
      </c>
    </row>
    <row r="31" spans="1:27" ht="13.5">
      <c r="A31" s="138" t="s">
        <v>77</v>
      </c>
      <c r="B31" s="136"/>
      <c r="C31" s="155">
        <v>16984443</v>
      </c>
      <c r="D31" s="155"/>
      <c r="E31" s="156">
        <v>22799401</v>
      </c>
      <c r="F31" s="60">
        <v>21684443</v>
      </c>
      <c r="G31" s="60">
        <v>2071251</v>
      </c>
      <c r="H31" s="60">
        <v>2596169</v>
      </c>
      <c r="I31" s="60">
        <v>2514929</v>
      </c>
      <c r="J31" s="60">
        <v>7182349</v>
      </c>
      <c r="K31" s="60">
        <v>2301862</v>
      </c>
      <c r="L31" s="60">
        <v>2531463</v>
      </c>
      <c r="M31" s="60">
        <v>1628923</v>
      </c>
      <c r="N31" s="60">
        <v>6462248</v>
      </c>
      <c r="O31" s="60">
        <v>2283126</v>
      </c>
      <c r="P31" s="60">
        <v>674302</v>
      </c>
      <c r="Q31" s="60">
        <v>2287330</v>
      </c>
      <c r="R31" s="60">
        <v>5244758</v>
      </c>
      <c r="S31" s="60">
        <v>2502386</v>
      </c>
      <c r="T31" s="60">
        <v>622878</v>
      </c>
      <c r="U31" s="60">
        <v>622878</v>
      </c>
      <c r="V31" s="60">
        <v>3748142</v>
      </c>
      <c r="W31" s="60">
        <v>22637497</v>
      </c>
      <c r="X31" s="60">
        <v>21684443</v>
      </c>
      <c r="Y31" s="60">
        <v>953054</v>
      </c>
      <c r="Z31" s="140">
        <v>4.4</v>
      </c>
      <c r="AA31" s="155">
        <v>21684443</v>
      </c>
    </row>
    <row r="32" spans="1:27" ht="13.5">
      <c r="A32" s="135" t="s">
        <v>78</v>
      </c>
      <c r="B32" s="136"/>
      <c r="C32" s="153">
        <f aca="true" t="shared" si="6" ref="C32:Y32">SUM(C33:C37)</f>
        <v>37128406</v>
      </c>
      <c r="D32" s="153">
        <f>SUM(D33:D37)</f>
        <v>0</v>
      </c>
      <c r="E32" s="154">
        <f t="shared" si="6"/>
        <v>34140389</v>
      </c>
      <c r="F32" s="100">
        <f t="shared" si="6"/>
        <v>35952766</v>
      </c>
      <c r="G32" s="100">
        <f t="shared" si="6"/>
        <v>2734794</v>
      </c>
      <c r="H32" s="100">
        <f t="shared" si="6"/>
        <v>5017319</v>
      </c>
      <c r="I32" s="100">
        <f t="shared" si="6"/>
        <v>3104136</v>
      </c>
      <c r="J32" s="100">
        <f t="shared" si="6"/>
        <v>10856249</v>
      </c>
      <c r="K32" s="100">
        <f t="shared" si="6"/>
        <v>3458192</v>
      </c>
      <c r="L32" s="100">
        <f t="shared" si="6"/>
        <v>2678411</v>
      </c>
      <c r="M32" s="100">
        <f t="shared" si="6"/>
        <v>4016813</v>
      </c>
      <c r="N32" s="100">
        <f t="shared" si="6"/>
        <v>10153416</v>
      </c>
      <c r="O32" s="100">
        <f t="shared" si="6"/>
        <v>3589414</v>
      </c>
      <c r="P32" s="100">
        <f t="shared" si="6"/>
        <v>1453845</v>
      </c>
      <c r="Q32" s="100">
        <f t="shared" si="6"/>
        <v>3791088</v>
      </c>
      <c r="R32" s="100">
        <f t="shared" si="6"/>
        <v>8834347</v>
      </c>
      <c r="S32" s="100">
        <f t="shared" si="6"/>
        <v>2622582</v>
      </c>
      <c r="T32" s="100">
        <f t="shared" si="6"/>
        <v>4461701</v>
      </c>
      <c r="U32" s="100">
        <f t="shared" si="6"/>
        <v>4461701</v>
      </c>
      <c r="V32" s="100">
        <f t="shared" si="6"/>
        <v>11545984</v>
      </c>
      <c r="W32" s="100">
        <f t="shared" si="6"/>
        <v>41389996</v>
      </c>
      <c r="X32" s="100">
        <f t="shared" si="6"/>
        <v>35952766</v>
      </c>
      <c r="Y32" s="100">
        <f t="shared" si="6"/>
        <v>5437230</v>
      </c>
      <c r="Z32" s="137">
        <f>+IF(X32&lt;&gt;0,+(Y32/X32)*100,0)</f>
        <v>15.123259222948244</v>
      </c>
      <c r="AA32" s="153">
        <f>SUM(AA33:AA37)</f>
        <v>35952766</v>
      </c>
    </row>
    <row r="33" spans="1:27" ht="13.5">
      <c r="A33" s="138" t="s">
        <v>79</v>
      </c>
      <c r="B33" s="136"/>
      <c r="C33" s="155">
        <v>20261260</v>
      </c>
      <c r="D33" s="155"/>
      <c r="E33" s="156">
        <v>19066407</v>
      </c>
      <c r="F33" s="60">
        <v>21750279</v>
      </c>
      <c r="G33" s="60">
        <v>1576854</v>
      </c>
      <c r="H33" s="60">
        <v>3709295</v>
      </c>
      <c r="I33" s="60">
        <v>1331362</v>
      </c>
      <c r="J33" s="60">
        <v>6617511</v>
      </c>
      <c r="K33" s="60">
        <v>1711464</v>
      </c>
      <c r="L33" s="60">
        <v>979724</v>
      </c>
      <c r="M33" s="60">
        <v>1134259</v>
      </c>
      <c r="N33" s="60">
        <v>3825447</v>
      </c>
      <c r="O33" s="60">
        <v>1457984</v>
      </c>
      <c r="P33" s="60">
        <v>48079</v>
      </c>
      <c r="Q33" s="60">
        <v>1391690</v>
      </c>
      <c r="R33" s="60">
        <v>2897753</v>
      </c>
      <c r="S33" s="60">
        <v>1165589</v>
      </c>
      <c r="T33" s="60">
        <v>2827002</v>
      </c>
      <c r="U33" s="60">
        <v>2827002</v>
      </c>
      <c r="V33" s="60">
        <v>6819593</v>
      </c>
      <c r="W33" s="60">
        <v>20160304</v>
      </c>
      <c r="X33" s="60">
        <v>21750279</v>
      </c>
      <c r="Y33" s="60">
        <v>-1589975</v>
      </c>
      <c r="Z33" s="140">
        <v>-7.31</v>
      </c>
      <c r="AA33" s="155">
        <v>21750279</v>
      </c>
    </row>
    <row r="34" spans="1:27" ht="13.5">
      <c r="A34" s="138" t="s">
        <v>80</v>
      </c>
      <c r="B34" s="136"/>
      <c r="C34" s="155">
        <v>10367259</v>
      </c>
      <c r="D34" s="155"/>
      <c r="E34" s="156">
        <v>10989295</v>
      </c>
      <c r="F34" s="60">
        <v>10349009</v>
      </c>
      <c r="G34" s="60">
        <v>512552</v>
      </c>
      <c r="H34" s="60">
        <v>557693</v>
      </c>
      <c r="I34" s="60">
        <v>530600</v>
      </c>
      <c r="J34" s="60">
        <v>1600845</v>
      </c>
      <c r="K34" s="60">
        <v>582250</v>
      </c>
      <c r="L34" s="60">
        <v>559012</v>
      </c>
      <c r="M34" s="60">
        <v>569261</v>
      </c>
      <c r="N34" s="60">
        <v>1710523</v>
      </c>
      <c r="O34" s="60">
        <v>563248</v>
      </c>
      <c r="P34" s="60">
        <v>8130</v>
      </c>
      <c r="Q34" s="60">
        <v>230402</v>
      </c>
      <c r="R34" s="60">
        <v>801780</v>
      </c>
      <c r="S34" s="60">
        <v>226805</v>
      </c>
      <c r="T34" s="60">
        <v>16486</v>
      </c>
      <c r="U34" s="60">
        <v>16486</v>
      </c>
      <c r="V34" s="60">
        <v>259777</v>
      </c>
      <c r="W34" s="60">
        <v>4372925</v>
      </c>
      <c r="X34" s="60">
        <v>10349009</v>
      </c>
      <c r="Y34" s="60">
        <v>-5976084</v>
      </c>
      <c r="Z34" s="140">
        <v>-57.75</v>
      </c>
      <c r="AA34" s="155">
        <v>10349009</v>
      </c>
    </row>
    <row r="35" spans="1:27" ht="13.5">
      <c r="A35" s="138" t="s">
        <v>81</v>
      </c>
      <c r="B35" s="136"/>
      <c r="C35" s="155">
        <v>646409</v>
      </c>
      <c r="D35" s="155"/>
      <c r="E35" s="156"/>
      <c r="F35" s="60"/>
      <c r="G35" s="60">
        <v>495673</v>
      </c>
      <c r="H35" s="60">
        <v>497613</v>
      </c>
      <c r="I35" s="60">
        <v>1055570</v>
      </c>
      <c r="J35" s="60">
        <v>2048856</v>
      </c>
      <c r="K35" s="60">
        <v>988569</v>
      </c>
      <c r="L35" s="60">
        <v>985702</v>
      </c>
      <c r="M35" s="60">
        <v>1865963</v>
      </c>
      <c r="N35" s="60">
        <v>3840234</v>
      </c>
      <c r="O35" s="60">
        <v>1106500</v>
      </c>
      <c r="P35" s="60">
        <v>1378900</v>
      </c>
      <c r="Q35" s="60">
        <v>1546377</v>
      </c>
      <c r="R35" s="60">
        <v>4031777</v>
      </c>
      <c r="S35" s="60">
        <v>733679</v>
      </c>
      <c r="T35" s="60">
        <v>1616737</v>
      </c>
      <c r="U35" s="60">
        <v>1616737</v>
      </c>
      <c r="V35" s="60">
        <v>3967153</v>
      </c>
      <c r="W35" s="60">
        <v>13888020</v>
      </c>
      <c r="X35" s="60"/>
      <c r="Y35" s="60">
        <v>13888020</v>
      </c>
      <c r="Z35" s="140">
        <v>0</v>
      </c>
      <c r="AA35" s="155"/>
    </row>
    <row r="36" spans="1:27" ht="13.5">
      <c r="A36" s="138" t="s">
        <v>82</v>
      </c>
      <c r="B36" s="136"/>
      <c r="C36" s="155">
        <v>1883905</v>
      </c>
      <c r="D36" s="155"/>
      <c r="E36" s="156">
        <v>936939</v>
      </c>
      <c r="F36" s="60">
        <v>883905</v>
      </c>
      <c r="G36" s="60">
        <v>88465</v>
      </c>
      <c r="H36" s="60">
        <v>91206</v>
      </c>
      <c r="I36" s="60">
        <v>92699</v>
      </c>
      <c r="J36" s="60">
        <v>272370</v>
      </c>
      <c r="K36" s="60">
        <v>86856</v>
      </c>
      <c r="L36" s="60">
        <v>69801</v>
      </c>
      <c r="M36" s="60">
        <v>84077</v>
      </c>
      <c r="N36" s="60">
        <v>240734</v>
      </c>
      <c r="O36" s="60">
        <v>91305</v>
      </c>
      <c r="P36" s="60">
        <v>7228</v>
      </c>
      <c r="Q36" s="60">
        <v>472501</v>
      </c>
      <c r="R36" s="60">
        <v>571034</v>
      </c>
      <c r="S36" s="60">
        <v>349020</v>
      </c>
      <c r="T36" s="60"/>
      <c r="U36" s="60"/>
      <c r="V36" s="60">
        <v>349020</v>
      </c>
      <c r="W36" s="60">
        <v>1433158</v>
      </c>
      <c r="X36" s="60">
        <v>883905</v>
      </c>
      <c r="Y36" s="60">
        <v>549253</v>
      </c>
      <c r="Z36" s="140">
        <v>62.14</v>
      </c>
      <c r="AA36" s="155">
        <v>883905</v>
      </c>
    </row>
    <row r="37" spans="1:27" ht="13.5">
      <c r="A37" s="138" t="s">
        <v>83</v>
      </c>
      <c r="B37" s="136"/>
      <c r="C37" s="157">
        <v>3969573</v>
      </c>
      <c r="D37" s="157"/>
      <c r="E37" s="158">
        <v>3147748</v>
      </c>
      <c r="F37" s="159">
        <v>2969573</v>
      </c>
      <c r="G37" s="159">
        <v>61250</v>
      </c>
      <c r="H37" s="159">
        <v>161512</v>
      </c>
      <c r="I37" s="159">
        <v>93905</v>
      </c>
      <c r="J37" s="159">
        <v>316667</v>
      </c>
      <c r="K37" s="159">
        <v>89053</v>
      </c>
      <c r="L37" s="159">
        <v>84172</v>
      </c>
      <c r="M37" s="159">
        <v>363253</v>
      </c>
      <c r="N37" s="159">
        <v>536478</v>
      </c>
      <c r="O37" s="159">
        <v>370377</v>
      </c>
      <c r="P37" s="159">
        <v>11508</v>
      </c>
      <c r="Q37" s="159">
        <v>150118</v>
      </c>
      <c r="R37" s="159">
        <v>532003</v>
      </c>
      <c r="S37" s="159">
        <v>147489</v>
      </c>
      <c r="T37" s="159">
        <v>1476</v>
      </c>
      <c r="U37" s="159">
        <v>1476</v>
      </c>
      <c r="V37" s="159">
        <v>150441</v>
      </c>
      <c r="W37" s="159">
        <v>1535589</v>
      </c>
      <c r="X37" s="159">
        <v>2969573</v>
      </c>
      <c r="Y37" s="159">
        <v>-1433984</v>
      </c>
      <c r="Z37" s="141">
        <v>-48.29</v>
      </c>
      <c r="AA37" s="157">
        <v>2969573</v>
      </c>
    </row>
    <row r="38" spans="1:27" ht="13.5">
      <c r="A38" s="135" t="s">
        <v>84</v>
      </c>
      <c r="B38" s="142"/>
      <c r="C38" s="153">
        <f aca="true" t="shared" si="7" ref="C38:Y38">SUM(C39:C41)</f>
        <v>35403797</v>
      </c>
      <c r="D38" s="153">
        <f>SUM(D39:D41)</f>
        <v>0</v>
      </c>
      <c r="E38" s="154">
        <f t="shared" si="7"/>
        <v>58834320</v>
      </c>
      <c r="F38" s="100">
        <f t="shared" si="7"/>
        <v>52770937</v>
      </c>
      <c r="G38" s="100">
        <f t="shared" si="7"/>
        <v>2703494</v>
      </c>
      <c r="H38" s="100">
        <f t="shared" si="7"/>
        <v>2448515</v>
      </c>
      <c r="I38" s="100">
        <f t="shared" si="7"/>
        <v>1473224</v>
      </c>
      <c r="J38" s="100">
        <f t="shared" si="7"/>
        <v>6625233</v>
      </c>
      <c r="K38" s="100">
        <f t="shared" si="7"/>
        <v>4364513</v>
      </c>
      <c r="L38" s="100">
        <f t="shared" si="7"/>
        <v>2494826</v>
      </c>
      <c r="M38" s="100">
        <f t="shared" si="7"/>
        <v>1398214</v>
      </c>
      <c r="N38" s="100">
        <f t="shared" si="7"/>
        <v>8257553</v>
      </c>
      <c r="O38" s="100">
        <f t="shared" si="7"/>
        <v>3770112</v>
      </c>
      <c r="P38" s="100">
        <f t="shared" si="7"/>
        <v>1843234</v>
      </c>
      <c r="Q38" s="100">
        <f t="shared" si="7"/>
        <v>3449854</v>
      </c>
      <c r="R38" s="100">
        <f t="shared" si="7"/>
        <v>9063200</v>
      </c>
      <c r="S38" s="100">
        <f t="shared" si="7"/>
        <v>2348256</v>
      </c>
      <c r="T38" s="100">
        <f t="shared" si="7"/>
        <v>1559202</v>
      </c>
      <c r="U38" s="100">
        <f t="shared" si="7"/>
        <v>1559202</v>
      </c>
      <c r="V38" s="100">
        <f t="shared" si="7"/>
        <v>5466660</v>
      </c>
      <c r="W38" s="100">
        <f t="shared" si="7"/>
        <v>29412646</v>
      </c>
      <c r="X38" s="100">
        <f t="shared" si="7"/>
        <v>52770937</v>
      </c>
      <c r="Y38" s="100">
        <f t="shared" si="7"/>
        <v>-23358291</v>
      </c>
      <c r="Z38" s="137">
        <f>+IF(X38&lt;&gt;0,+(Y38/X38)*100,0)</f>
        <v>-44.26355173492561</v>
      </c>
      <c r="AA38" s="153">
        <f>SUM(AA39:AA41)</f>
        <v>52770937</v>
      </c>
    </row>
    <row r="39" spans="1:27" ht="13.5">
      <c r="A39" s="138" t="s">
        <v>85</v>
      </c>
      <c r="B39" s="136"/>
      <c r="C39" s="155">
        <v>11992681</v>
      </c>
      <c r="D39" s="155"/>
      <c r="E39" s="156">
        <v>22883951</v>
      </c>
      <c r="F39" s="60">
        <v>23503728</v>
      </c>
      <c r="G39" s="60">
        <v>734064</v>
      </c>
      <c r="H39" s="60">
        <v>392144</v>
      </c>
      <c r="I39" s="60">
        <v>515294</v>
      </c>
      <c r="J39" s="60">
        <v>1641502</v>
      </c>
      <c r="K39" s="60">
        <v>1386891</v>
      </c>
      <c r="L39" s="60">
        <v>331098</v>
      </c>
      <c r="M39" s="60">
        <v>701813</v>
      </c>
      <c r="N39" s="60">
        <v>2419802</v>
      </c>
      <c r="O39" s="60">
        <v>1165117</v>
      </c>
      <c r="P39" s="60">
        <v>13290</v>
      </c>
      <c r="Q39" s="60">
        <v>2174520</v>
      </c>
      <c r="R39" s="60">
        <v>3352927</v>
      </c>
      <c r="S39" s="60">
        <v>901712</v>
      </c>
      <c r="T39" s="60">
        <v>1293568</v>
      </c>
      <c r="U39" s="60">
        <v>1293568</v>
      </c>
      <c r="V39" s="60">
        <v>3488848</v>
      </c>
      <c r="W39" s="60">
        <v>10903079</v>
      </c>
      <c r="X39" s="60">
        <v>23503728</v>
      </c>
      <c r="Y39" s="60">
        <v>-12600649</v>
      </c>
      <c r="Z39" s="140">
        <v>-53.61</v>
      </c>
      <c r="AA39" s="155">
        <v>23503728</v>
      </c>
    </row>
    <row r="40" spans="1:27" ht="13.5">
      <c r="A40" s="138" t="s">
        <v>86</v>
      </c>
      <c r="B40" s="136"/>
      <c r="C40" s="155">
        <v>23411116</v>
      </c>
      <c r="D40" s="155"/>
      <c r="E40" s="156">
        <v>35950369</v>
      </c>
      <c r="F40" s="60">
        <v>27411116</v>
      </c>
      <c r="G40" s="60">
        <v>1969430</v>
      </c>
      <c r="H40" s="60">
        <v>2056371</v>
      </c>
      <c r="I40" s="60">
        <v>957930</v>
      </c>
      <c r="J40" s="60">
        <v>4983731</v>
      </c>
      <c r="K40" s="60">
        <v>2977622</v>
      </c>
      <c r="L40" s="60">
        <v>2163728</v>
      </c>
      <c r="M40" s="60">
        <v>696401</v>
      </c>
      <c r="N40" s="60">
        <v>5837751</v>
      </c>
      <c r="O40" s="60">
        <v>2604995</v>
      </c>
      <c r="P40" s="60">
        <v>1829944</v>
      </c>
      <c r="Q40" s="60">
        <v>942905</v>
      </c>
      <c r="R40" s="60">
        <v>5377844</v>
      </c>
      <c r="S40" s="60">
        <v>846468</v>
      </c>
      <c r="T40" s="60">
        <v>252804</v>
      </c>
      <c r="U40" s="60">
        <v>252804</v>
      </c>
      <c r="V40" s="60">
        <v>1352076</v>
      </c>
      <c r="W40" s="60">
        <v>17551402</v>
      </c>
      <c r="X40" s="60">
        <v>27411116</v>
      </c>
      <c r="Y40" s="60">
        <v>-9859714</v>
      </c>
      <c r="Z40" s="140">
        <v>-35.97</v>
      </c>
      <c r="AA40" s="155">
        <v>27411116</v>
      </c>
    </row>
    <row r="41" spans="1:27" ht="13.5">
      <c r="A41" s="138" t="s">
        <v>87</v>
      </c>
      <c r="B41" s="136"/>
      <c r="C41" s="155"/>
      <c r="D41" s="155"/>
      <c r="E41" s="156"/>
      <c r="F41" s="60">
        <v>1856093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>
        <v>332429</v>
      </c>
      <c r="R41" s="60">
        <v>332429</v>
      </c>
      <c r="S41" s="60">
        <v>600076</v>
      </c>
      <c r="T41" s="60">
        <v>12830</v>
      </c>
      <c r="U41" s="60">
        <v>12830</v>
      </c>
      <c r="V41" s="60">
        <v>625736</v>
      </c>
      <c r="W41" s="60">
        <v>958165</v>
      </c>
      <c r="X41" s="60">
        <v>1856093</v>
      </c>
      <c r="Y41" s="60">
        <v>-897928</v>
      </c>
      <c r="Z41" s="140">
        <v>-48.38</v>
      </c>
      <c r="AA41" s="155">
        <v>1856093</v>
      </c>
    </row>
    <row r="42" spans="1:27" ht="13.5">
      <c r="A42" s="135" t="s">
        <v>88</v>
      </c>
      <c r="B42" s="142"/>
      <c r="C42" s="153">
        <f aca="true" t="shared" si="8" ref="C42:Y42">SUM(C43:C46)</f>
        <v>243000271</v>
      </c>
      <c r="D42" s="153">
        <f>SUM(D43:D46)</f>
        <v>0</v>
      </c>
      <c r="E42" s="154">
        <f t="shared" si="8"/>
        <v>270476683</v>
      </c>
      <c r="F42" s="100">
        <f t="shared" si="8"/>
        <v>253768829</v>
      </c>
      <c r="G42" s="100">
        <f t="shared" si="8"/>
        <v>19663153</v>
      </c>
      <c r="H42" s="100">
        <f t="shared" si="8"/>
        <v>19729511</v>
      </c>
      <c r="I42" s="100">
        <f t="shared" si="8"/>
        <v>19466916</v>
      </c>
      <c r="J42" s="100">
        <f t="shared" si="8"/>
        <v>58859580</v>
      </c>
      <c r="K42" s="100">
        <f t="shared" si="8"/>
        <v>17684419</v>
      </c>
      <c r="L42" s="100">
        <f t="shared" si="8"/>
        <v>18672875</v>
      </c>
      <c r="M42" s="100">
        <f t="shared" si="8"/>
        <v>17028214</v>
      </c>
      <c r="N42" s="100">
        <f t="shared" si="8"/>
        <v>53385508</v>
      </c>
      <c r="O42" s="100">
        <f t="shared" si="8"/>
        <v>16699139</v>
      </c>
      <c r="P42" s="100">
        <f t="shared" si="8"/>
        <v>14708882</v>
      </c>
      <c r="Q42" s="100">
        <f t="shared" si="8"/>
        <v>15763071</v>
      </c>
      <c r="R42" s="100">
        <f t="shared" si="8"/>
        <v>47171092</v>
      </c>
      <c r="S42" s="100">
        <f t="shared" si="8"/>
        <v>16406570</v>
      </c>
      <c r="T42" s="100">
        <f t="shared" si="8"/>
        <v>18568412</v>
      </c>
      <c r="U42" s="100">
        <f t="shared" si="8"/>
        <v>18568412</v>
      </c>
      <c r="V42" s="100">
        <f t="shared" si="8"/>
        <v>53543394</v>
      </c>
      <c r="W42" s="100">
        <f t="shared" si="8"/>
        <v>212959574</v>
      </c>
      <c r="X42" s="100">
        <f t="shared" si="8"/>
        <v>253768829</v>
      </c>
      <c r="Y42" s="100">
        <f t="shared" si="8"/>
        <v>-40809255</v>
      </c>
      <c r="Z42" s="137">
        <f>+IF(X42&lt;&gt;0,+(Y42/X42)*100,0)</f>
        <v>-16.081271746736082</v>
      </c>
      <c r="AA42" s="153">
        <f>SUM(AA43:AA46)</f>
        <v>253768829</v>
      </c>
    </row>
    <row r="43" spans="1:27" ht="13.5">
      <c r="A43" s="138" t="s">
        <v>89</v>
      </c>
      <c r="B43" s="136"/>
      <c r="C43" s="155">
        <v>83866168</v>
      </c>
      <c r="D43" s="155"/>
      <c r="E43" s="156">
        <v>91663584</v>
      </c>
      <c r="F43" s="60">
        <v>85228747</v>
      </c>
      <c r="G43" s="60">
        <v>8804666</v>
      </c>
      <c r="H43" s="60">
        <v>8285969</v>
      </c>
      <c r="I43" s="60">
        <v>6760801</v>
      </c>
      <c r="J43" s="60">
        <v>23851436</v>
      </c>
      <c r="K43" s="60">
        <v>6738297</v>
      </c>
      <c r="L43" s="60">
        <v>6539903</v>
      </c>
      <c r="M43" s="60">
        <v>5848956</v>
      </c>
      <c r="N43" s="60">
        <v>19127156</v>
      </c>
      <c r="O43" s="60">
        <v>5689982</v>
      </c>
      <c r="P43" s="60">
        <v>5349922</v>
      </c>
      <c r="Q43" s="60">
        <v>5792657</v>
      </c>
      <c r="R43" s="60">
        <v>16832561</v>
      </c>
      <c r="S43" s="60">
        <v>6237410</v>
      </c>
      <c r="T43" s="60">
        <v>5516495</v>
      </c>
      <c r="U43" s="60">
        <v>5516495</v>
      </c>
      <c r="V43" s="60">
        <v>17270400</v>
      </c>
      <c r="W43" s="60">
        <v>77081553</v>
      </c>
      <c r="X43" s="60">
        <v>85228747</v>
      </c>
      <c r="Y43" s="60">
        <v>-8147194</v>
      </c>
      <c r="Z43" s="140">
        <v>-9.56</v>
      </c>
      <c r="AA43" s="155">
        <v>85228747</v>
      </c>
    </row>
    <row r="44" spans="1:27" ht="13.5">
      <c r="A44" s="138" t="s">
        <v>90</v>
      </c>
      <c r="B44" s="136"/>
      <c r="C44" s="155">
        <v>111757907</v>
      </c>
      <c r="D44" s="155"/>
      <c r="E44" s="156">
        <v>129096258</v>
      </c>
      <c r="F44" s="60">
        <v>119601693</v>
      </c>
      <c r="G44" s="60">
        <v>8941207</v>
      </c>
      <c r="H44" s="60">
        <v>9283313</v>
      </c>
      <c r="I44" s="60">
        <v>9079194</v>
      </c>
      <c r="J44" s="60">
        <v>27303714</v>
      </c>
      <c r="K44" s="60">
        <v>8777716</v>
      </c>
      <c r="L44" s="60">
        <v>10140315</v>
      </c>
      <c r="M44" s="60">
        <v>9420869</v>
      </c>
      <c r="N44" s="60">
        <v>28338900</v>
      </c>
      <c r="O44" s="60">
        <v>8925501</v>
      </c>
      <c r="P44" s="60">
        <v>8583534</v>
      </c>
      <c r="Q44" s="60">
        <v>8470615</v>
      </c>
      <c r="R44" s="60">
        <v>25979650</v>
      </c>
      <c r="S44" s="60">
        <v>9065207</v>
      </c>
      <c r="T44" s="60">
        <v>12191985</v>
      </c>
      <c r="U44" s="60">
        <v>12191985</v>
      </c>
      <c r="V44" s="60">
        <v>33449177</v>
      </c>
      <c r="W44" s="60">
        <v>115071441</v>
      </c>
      <c r="X44" s="60">
        <v>119601693</v>
      </c>
      <c r="Y44" s="60">
        <v>-4530252</v>
      </c>
      <c r="Z44" s="140">
        <v>-3.79</v>
      </c>
      <c r="AA44" s="155">
        <v>119601693</v>
      </c>
    </row>
    <row r="45" spans="1:27" ht="13.5">
      <c r="A45" s="138" t="s">
        <v>91</v>
      </c>
      <c r="B45" s="136"/>
      <c r="C45" s="157">
        <v>31293714</v>
      </c>
      <c r="D45" s="157"/>
      <c r="E45" s="158">
        <v>26627203</v>
      </c>
      <c r="F45" s="159">
        <v>25120002</v>
      </c>
      <c r="G45" s="159">
        <v>1185534</v>
      </c>
      <c r="H45" s="159">
        <v>1213950</v>
      </c>
      <c r="I45" s="159">
        <v>1709104</v>
      </c>
      <c r="J45" s="159">
        <v>4108588</v>
      </c>
      <c r="K45" s="159">
        <v>1368603</v>
      </c>
      <c r="L45" s="159">
        <v>1158338</v>
      </c>
      <c r="M45" s="159">
        <v>1116628</v>
      </c>
      <c r="N45" s="159">
        <v>3643569</v>
      </c>
      <c r="O45" s="159">
        <v>1327289</v>
      </c>
      <c r="P45" s="159">
        <v>355569</v>
      </c>
      <c r="Q45" s="159">
        <v>728260</v>
      </c>
      <c r="R45" s="159">
        <v>2411118</v>
      </c>
      <c r="S45" s="159">
        <v>489827</v>
      </c>
      <c r="T45" s="159">
        <v>30915</v>
      </c>
      <c r="U45" s="159">
        <v>30915</v>
      </c>
      <c r="V45" s="159">
        <v>551657</v>
      </c>
      <c r="W45" s="159">
        <v>10714932</v>
      </c>
      <c r="X45" s="159">
        <v>25120002</v>
      </c>
      <c r="Y45" s="159">
        <v>-14405070</v>
      </c>
      <c r="Z45" s="141">
        <v>-57.35</v>
      </c>
      <c r="AA45" s="157">
        <v>25120002</v>
      </c>
    </row>
    <row r="46" spans="1:27" ht="13.5">
      <c r="A46" s="138" t="s">
        <v>92</v>
      </c>
      <c r="B46" s="136"/>
      <c r="C46" s="155">
        <v>16082482</v>
      </c>
      <c r="D46" s="155"/>
      <c r="E46" s="156">
        <v>23089638</v>
      </c>
      <c r="F46" s="60">
        <v>23818387</v>
      </c>
      <c r="G46" s="60">
        <v>731746</v>
      </c>
      <c r="H46" s="60">
        <v>946279</v>
      </c>
      <c r="I46" s="60">
        <v>1917817</v>
      </c>
      <c r="J46" s="60">
        <v>3595842</v>
      </c>
      <c r="K46" s="60">
        <v>799803</v>
      </c>
      <c r="L46" s="60">
        <v>834319</v>
      </c>
      <c r="M46" s="60">
        <v>641761</v>
      </c>
      <c r="N46" s="60">
        <v>2275883</v>
      </c>
      <c r="O46" s="60">
        <v>756367</v>
      </c>
      <c r="P46" s="60">
        <v>419857</v>
      </c>
      <c r="Q46" s="60">
        <v>771539</v>
      </c>
      <c r="R46" s="60">
        <v>1947763</v>
      </c>
      <c r="S46" s="60">
        <v>614126</v>
      </c>
      <c r="T46" s="60">
        <v>829017</v>
      </c>
      <c r="U46" s="60">
        <v>829017</v>
      </c>
      <c r="V46" s="60">
        <v>2272160</v>
      </c>
      <c r="W46" s="60">
        <v>10091648</v>
      </c>
      <c r="X46" s="60">
        <v>23818387</v>
      </c>
      <c r="Y46" s="60">
        <v>-13726739</v>
      </c>
      <c r="Z46" s="140">
        <v>-57.63</v>
      </c>
      <c r="AA46" s="155">
        <v>23818387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8242354</v>
      </c>
      <c r="F47" s="100"/>
      <c r="G47" s="100"/>
      <c r="H47" s="100">
        <v>440503</v>
      </c>
      <c r="I47" s="100"/>
      <c r="J47" s="100">
        <v>440503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440503</v>
      </c>
      <c r="X47" s="100"/>
      <c r="Y47" s="100">
        <v>440503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455398852</v>
      </c>
      <c r="D48" s="168">
        <f>+D28+D32+D38+D42+D47</f>
        <v>0</v>
      </c>
      <c r="E48" s="169">
        <f t="shared" si="9"/>
        <v>447934073</v>
      </c>
      <c r="F48" s="73">
        <f t="shared" si="9"/>
        <v>470508974</v>
      </c>
      <c r="G48" s="73">
        <f t="shared" si="9"/>
        <v>30473533</v>
      </c>
      <c r="H48" s="73">
        <f t="shared" si="9"/>
        <v>35753738</v>
      </c>
      <c r="I48" s="73">
        <f t="shared" si="9"/>
        <v>29681208</v>
      </c>
      <c r="J48" s="73">
        <f t="shared" si="9"/>
        <v>95908479</v>
      </c>
      <c r="K48" s="73">
        <f t="shared" si="9"/>
        <v>30696814</v>
      </c>
      <c r="L48" s="73">
        <f t="shared" si="9"/>
        <v>29120100</v>
      </c>
      <c r="M48" s="73">
        <f t="shared" si="9"/>
        <v>29799125</v>
      </c>
      <c r="N48" s="73">
        <f t="shared" si="9"/>
        <v>89616039</v>
      </c>
      <c r="O48" s="73">
        <f t="shared" si="9"/>
        <v>68312797</v>
      </c>
      <c r="P48" s="73">
        <f t="shared" si="9"/>
        <v>22034312</v>
      </c>
      <c r="Q48" s="73">
        <f t="shared" si="9"/>
        <v>30091659</v>
      </c>
      <c r="R48" s="73">
        <f t="shared" si="9"/>
        <v>120438768</v>
      </c>
      <c r="S48" s="73">
        <f t="shared" si="9"/>
        <v>28118257</v>
      </c>
      <c r="T48" s="73">
        <f t="shared" si="9"/>
        <v>25826103</v>
      </c>
      <c r="U48" s="73">
        <f t="shared" si="9"/>
        <v>25826103</v>
      </c>
      <c r="V48" s="73">
        <f t="shared" si="9"/>
        <v>79770463</v>
      </c>
      <c r="W48" s="73">
        <f t="shared" si="9"/>
        <v>385733749</v>
      </c>
      <c r="X48" s="73">
        <f t="shared" si="9"/>
        <v>470508974</v>
      </c>
      <c r="Y48" s="73">
        <f t="shared" si="9"/>
        <v>-84775225</v>
      </c>
      <c r="Z48" s="170">
        <f>+IF(X48&lt;&gt;0,+(Y48/X48)*100,0)</f>
        <v>-18.01777005001397</v>
      </c>
      <c r="AA48" s="168">
        <f>+AA28+AA32+AA38+AA42+AA47</f>
        <v>470508974</v>
      </c>
    </row>
    <row r="49" spans="1:27" ht="13.5">
      <c r="A49" s="148" t="s">
        <v>49</v>
      </c>
      <c r="B49" s="149"/>
      <c r="C49" s="171">
        <f aca="true" t="shared" si="10" ref="C49:Y49">+C25-C48</f>
        <v>-16829368</v>
      </c>
      <c r="D49" s="171">
        <f>+D25-D48</f>
        <v>0</v>
      </c>
      <c r="E49" s="172">
        <f t="shared" si="10"/>
        <v>82936928</v>
      </c>
      <c r="F49" s="173">
        <f t="shared" si="10"/>
        <v>11676800</v>
      </c>
      <c r="G49" s="173">
        <f t="shared" si="10"/>
        <v>47734682</v>
      </c>
      <c r="H49" s="173">
        <f t="shared" si="10"/>
        <v>-12187269</v>
      </c>
      <c r="I49" s="173">
        <f t="shared" si="10"/>
        <v>-4292416</v>
      </c>
      <c r="J49" s="173">
        <f t="shared" si="10"/>
        <v>31254997</v>
      </c>
      <c r="K49" s="173">
        <f t="shared" si="10"/>
        <v>26466807</v>
      </c>
      <c r="L49" s="173">
        <f t="shared" si="10"/>
        <v>27102721</v>
      </c>
      <c r="M49" s="173">
        <f t="shared" si="10"/>
        <v>-9127531</v>
      </c>
      <c r="N49" s="173">
        <f t="shared" si="10"/>
        <v>44441997</v>
      </c>
      <c r="O49" s="173">
        <f t="shared" si="10"/>
        <v>-47176156</v>
      </c>
      <c r="P49" s="173">
        <f t="shared" si="10"/>
        <v>-3838485</v>
      </c>
      <c r="Q49" s="173">
        <f t="shared" si="10"/>
        <v>74370524</v>
      </c>
      <c r="R49" s="173">
        <f t="shared" si="10"/>
        <v>23355883</v>
      </c>
      <c r="S49" s="173">
        <f t="shared" si="10"/>
        <v>-9736974</v>
      </c>
      <c r="T49" s="173">
        <f t="shared" si="10"/>
        <v>15880222</v>
      </c>
      <c r="U49" s="173">
        <f t="shared" si="10"/>
        <v>13514119</v>
      </c>
      <c r="V49" s="173">
        <f t="shared" si="10"/>
        <v>19657367</v>
      </c>
      <c r="W49" s="173">
        <f t="shared" si="10"/>
        <v>118710244</v>
      </c>
      <c r="X49" s="173">
        <f>IF(F25=F48,0,X25-X48)</f>
        <v>11676800</v>
      </c>
      <c r="Y49" s="173">
        <f t="shared" si="10"/>
        <v>107033444</v>
      </c>
      <c r="Z49" s="174">
        <f>+IF(X49&lt;&gt;0,+(Y49/X49)*100,0)</f>
        <v>916.6333584543711</v>
      </c>
      <c r="AA49" s="171">
        <f>+AA25-AA48</f>
        <v>11676800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31401676</v>
      </c>
      <c r="D5" s="155">
        <v>0</v>
      </c>
      <c r="E5" s="156">
        <v>36195209</v>
      </c>
      <c r="F5" s="60">
        <v>34147077</v>
      </c>
      <c r="G5" s="60">
        <v>2371389</v>
      </c>
      <c r="H5" s="60">
        <v>2392687</v>
      </c>
      <c r="I5" s="60">
        <v>2514071</v>
      </c>
      <c r="J5" s="60">
        <v>7278147</v>
      </c>
      <c r="K5" s="60">
        <v>2962333</v>
      </c>
      <c r="L5" s="60">
        <v>2149059</v>
      </c>
      <c r="M5" s="60">
        <v>2571058</v>
      </c>
      <c r="N5" s="60">
        <v>7682450</v>
      </c>
      <c r="O5" s="60">
        <v>2362276</v>
      </c>
      <c r="P5" s="60">
        <v>2355697</v>
      </c>
      <c r="Q5" s="60">
        <v>0</v>
      </c>
      <c r="R5" s="60">
        <v>4717973</v>
      </c>
      <c r="S5" s="60">
        <v>0</v>
      </c>
      <c r="T5" s="60">
        <v>0</v>
      </c>
      <c r="U5" s="60">
        <v>-2366103</v>
      </c>
      <c r="V5" s="60">
        <v>-2366103</v>
      </c>
      <c r="W5" s="60">
        <v>17312467</v>
      </c>
      <c r="X5" s="60">
        <v>34147077</v>
      </c>
      <c r="Y5" s="60">
        <v>-16834610</v>
      </c>
      <c r="Z5" s="140">
        <v>-49.3</v>
      </c>
      <c r="AA5" s="155">
        <v>34147077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69820234</v>
      </c>
      <c r="D7" s="155">
        <v>0</v>
      </c>
      <c r="E7" s="156">
        <v>102599000</v>
      </c>
      <c r="F7" s="60">
        <v>95004132</v>
      </c>
      <c r="G7" s="60">
        <v>7163019</v>
      </c>
      <c r="H7" s="60">
        <v>6531781</v>
      </c>
      <c r="I7" s="60">
        <v>6352530</v>
      </c>
      <c r="J7" s="60">
        <v>20047330</v>
      </c>
      <c r="K7" s="60">
        <v>5987309</v>
      </c>
      <c r="L7" s="60">
        <v>5987309</v>
      </c>
      <c r="M7" s="60">
        <v>5867780</v>
      </c>
      <c r="N7" s="60">
        <v>17842398</v>
      </c>
      <c r="O7" s="60">
        <v>4091639</v>
      </c>
      <c r="P7" s="60">
        <v>3678600</v>
      </c>
      <c r="Q7" s="60">
        <v>11146286</v>
      </c>
      <c r="R7" s="60">
        <v>18916525</v>
      </c>
      <c r="S7" s="60">
        <v>5213002</v>
      </c>
      <c r="T7" s="60">
        <v>-6042732</v>
      </c>
      <c r="U7" s="60">
        <v>-6042732</v>
      </c>
      <c r="V7" s="60">
        <v>-6872462</v>
      </c>
      <c r="W7" s="60">
        <v>49933791</v>
      </c>
      <c r="X7" s="60">
        <v>95004132</v>
      </c>
      <c r="Y7" s="60">
        <v>-45070341</v>
      </c>
      <c r="Z7" s="140">
        <v>-47.44</v>
      </c>
      <c r="AA7" s="155">
        <v>95004132</v>
      </c>
    </row>
    <row r="8" spans="1:27" ht="13.5">
      <c r="A8" s="183" t="s">
        <v>104</v>
      </c>
      <c r="B8" s="182"/>
      <c r="C8" s="155">
        <v>97026952</v>
      </c>
      <c r="D8" s="155">
        <v>0</v>
      </c>
      <c r="E8" s="156">
        <v>130085000</v>
      </c>
      <c r="F8" s="60">
        <v>118248877</v>
      </c>
      <c r="G8" s="60">
        <v>8998420</v>
      </c>
      <c r="H8" s="60">
        <v>8337982</v>
      </c>
      <c r="I8" s="60">
        <v>8391394</v>
      </c>
      <c r="J8" s="60">
        <v>25727796</v>
      </c>
      <c r="K8" s="60">
        <v>7797803</v>
      </c>
      <c r="L8" s="60">
        <v>8994834</v>
      </c>
      <c r="M8" s="60">
        <v>8853930</v>
      </c>
      <c r="N8" s="60">
        <v>25646567</v>
      </c>
      <c r="O8" s="60">
        <v>8083106</v>
      </c>
      <c r="P8" s="60">
        <v>7674573</v>
      </c>
      <c r="Q8" s="60">
        <v>6042498</v>
      </c>
      <c r="R8" s="60">
        <v>21800177</v>
      </c>
      <c r="S8" s="60">
        <v>7897999</v>
      </c>
      <c r="T8" s="60">
        <v>-8909081</v>
      </c>
      <c r="U8" s="60">
        <v>-8909081</v>
      </c>
      <c r="V8" s="60">
        <v>-9920163</v>
      </c>
      <c r="W8" s="60">
        <v>63254377</v>
      </c>
      <c r="X8" s="60">
        <v>118248877</v>
      </c>
      <c r="Y8" s="60">
        <v>-54994500</v>
      </c>
      <c r="Z8" s="140">
        <v>-46.51</v>
      </c>
      <c r="AA8" s="155">
        <v>118248877</v>
      </c>
    </row>
    <row r="9" spans="1:27" ht="13.5">
      <c r="A9" s="183" t="s">
        <v>105</v>
      </c>
      <c r="B9" s="182"/>
      <c r="C9" s="155">
        <v>16643943</v>
      </c>
      <c r="D9" s="155">
        <v>0</v>
      </c>
      <c r="E9" s="156">
        <v>16853000</v>
      </c>
      <c r="F9" s="60">
        <v>15852631</v>
      </c>
      <c r="G9" s="60">
        <v>460212</v>
      </c>
      <c r="H9" s="60">
        <v>550772</v>
      </c>
      <c r="I9" s="60">
        <v>1777608</v>
      </c>
      <c r="J9" s="60">
        <v>2788592</v>
      </c>
      <c r="K9" s="60">
        <v>524339</v>
      </c>
      <c r="L9" s="60">
        <v>524339</v>
      </c>
      <c r="M9" s="60">
        <v>495783</v>
      </c>
      <c r="N9" s="60">
        <v>1544461</v>
      </c>
      <c r="O9" s="60">
        <v>497334</v>
      </c>
      <c r="P9" s="60">
        <v>574113</v>
      </c>
      <c r="Q9" s="60">
        <v>-7921959</v>
      </c>
      <c r="R9" s="60">
        <v>-6850512</v>
      </c>
      <c r="S9" s="60">
        <v>1226552</v>
      </c>
      <c r="T9" s="60">
        <v>-1274487</v>
      </c>
      <c r="U9" s="60">
        <v>-1274487</v>
      </c>
      <c r="V9" s="60">
        <v>-1322422</v>
      </c>
      <c r="W9" s="60">
        <v>-3839881</v>
      </c>
      <c r="X9" s="60">
        <v>15852631</v>
      </c>
      <c r="Y9" s="60">
        <v>-19692512</v>
      </c>
      <c r="Z9" s="140">
        <v>-124.22</v>
      </c>
      <c r="AA9" s="155">
        <v>15852631</v>
      </c>
    </row>
    <row r="10" spans="1:27" ht="13.5">
      <c r="A10" s="183" t="s">
        <v>106</v>
      </c>
      <c r="B10" s="182"/>
      <c r="C10" s="155">
        <v>6546016</v>
      </c>
      <c r="D10" s="155">
        <v>0</v>
      </c>
      <c r="E10" s="156">
        <v>6093000</v>
      </c>
      <c r="F10" s="54">
        <v>5626716</v>
      </c>
      <c r="G10" s="54">
        <v>674234</v>
      </c>
      <c r="H10" s="54">
        <v>678884</v>
      </c>
      <c r="I10" s="54">
        <v>643352</v>
      </c>
      <c r="J10" s="54">
        <v>1996470</v>
      </c>
      <c r="K10" s="54">
        <v>601196</v>
      </c>
      <c r="L10" s="54">
        <v>635918</v>
      </c>
      <c r="M10" s="54">
        <v>630563</v>
      </c>
      <c r="N10" s="54">
        <v>1867677</v>
      </c>
      <c r="O10" s="54">
        <v>501826</v>
      </c>
      <c r="P10" s="54">
        <v>775249</v>
      </c>
      <c r="Q10" s="54">
        <v>952313</v>
      </c>
      <c r="R10" s="54">
        <v>2229388</v>
      </c>
      <c r="S10" s="54">
        <v>785190</v>
      </c>
      <c r="T10" s="54">
        <v>-908866</v>
      </c>
      <c r="U10" s="54">
        <v>-908866</v>
      </c>
      <c r="V10" s="54">
        <v>-1032542</v>
      </c>
      <c r="W10" s="54">
        <v>5060993</v>
      </c>
      <c r="X10" s="54">
        <v>5626716</v>
      </c>
      <c r="Y10" s="54">
        <v>-565723</v>
      </c>
      <c r="Z10" s="184">
        <v>-10.05</v>
      </c>
      <c r="AA10" s="130">
        <v>5626716</v>
      </c>
    </row>
    <row r="11" spans="1:27" ht="13.5">
      <c r="A11" s="183" t="s">
        <v>107</v>
      </c>
      <c r="B11" s="185"/>
      <c r="C11" s="155">
        <v>145236</v>
      </c>
      <c r="D11" s="155">
        <v>0</v>
      </c>
      <c r="E11" s="156">
        <v>0</v>
      </c>
      <c r="F11" s="60">
        <v>0</v>
      </c>
      <c r="G11" s="60">
        <v>55152</v>
      </c>
      <c r="H11" s="60">
        <v>44807</v>
      </c>
      <c r="I11" s="60">
        <v>13030</v>
      </c>
      <c r="J11" s="60">
        <v>112989</v>
      </c>
      <c r="K11" s="60">
        <v>13693</v>
      </c>
      <c r="L11" s="60">
        <v>14827</v>
      </c>
      <c r="M11" s="60">
        <v>7452</v>
      </c>
      <c r="N11" s="60">
        <v>35972</v>
      </c>
      <c r="O11" s="60">
        <v>9446</v>
      </c>
      <c r="P11" s="60">
        <v>9446</v>
      </c>
      <c r="Q11" s="60">
        <v>0</v>
      </c>
      <c r="R11" s="60">
        <v>18892</v>
      </c>
      <c r="S11" s="60">
        <v>0</v>
      </c>
      <c r="T11" s="60">
        <v>0</v>
      </c>
      <c r="U11" s="60">
        <v>0</v>
      </c>
      <c r="V11" s="60">
        <v>0</v>
      </c>
      <c r="W11" s="60">
        <v>167853</v>
      </c>
      <c r="X11" s="60">
        <v>0</v>
      </c>
      <c r="Y11" s="60">
        <v>167853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386870</v>
      </c>
      <c r="D12" s="155">
        <v>0</v>
      </c>
      <c r="E12" s="156">
        <v>153403</v>
      </c>
      <c r="F12" s="60">
        <v>389000</v>
      </c>
      <c r="G12" s="60">
        <v>35509</v>
      </c>
      <c r="H12" s="60">
        <v>37415</v>
      </c>
      <c r="I12" s="60">
        <v>39768</v>
      </c>
      <c r="J12" s="60">
        <v>112692</v>
      </c>
      <c r="K12" s="60">
        <v>30309</v>
      </c>
      <c r="L12" s="60">
        <v>36055</v>
      </c>
      <c r="M12" s="60">
        <v>29942</v>
      </c>
      <c r="N12" s="60">
        <v>96306</v>
      </c>
      <c r="O12" s="60">
        <v>28057</v>
      </c>
      <c r="P12" s="60">
        <v>28057</v>
      </c>
      <c r="Q12" s="60">
        <v>36435</v>
      </c>
      <c r="R12" s="60">
        <v>92549</v>
      </c>
      <c r="S12" s="60">
        <v>37323</v>
      </c>
      <c r="T12" s="60">
        <v>-29714</v>
      </c>
      <c r="U12" s="60">
        <v>-29714</v>
      </c>
      <c r="V12" s="60">
        <v>-22105</v>
      </c>
      <c r="W12" s="60">
        <v>279442</v>
      </c>
      <c r="X12" s="60">
        <v>389000</v>
      </c>
      <c r="Y12" s="60">
        <v>-109558</v>
      </c>
      <c r="Z12" s="140">
        <v>-28.16</v>
      </c>
      <c r="AA12" s="155">
        <v>389000</v>
      </c>
    </row>
    <row r="13" spans="1:27" ht="13.5">
      <c r="A13" s="181" t="s">
        <v>109</v>
      </c>
      <c r="B13" s="185"/>
      <c r="C13" s="155">
        <v>550750</v>
      </c>
      <c r="D13" s="155">
        <v>0</v>
      </c>
      <c r="E13" s="156">
        <v>578000</v>
      </c>
      <c r="F13" s="60">
        <v>545000</v>
      </c>
      <c r="G13" s="60">
        <v>0</v>
      </c>
      <c r="H13" s="60">
        <v>0</v>
      </c>
      <c r="I13" s="60">
        <v>0</v>
      </c>
      <c r="J13" s="60">
        <v>0</v>
      </c>
      <c r="K13" s="60">
        <v>340091</v>
      </c>
      <c r="L13" s="60">
        <v>1508428</v>
      </c>
      <c r="M13" s="60">
        <v>92871</v>
      </c>
      <c r="N13" s="60">
        <v>1941390</v>
      </c>
      <c r="O13" s="60">
        <v>0</v>
      </c>
      <c r="P13" s="60">
        <v>0</v>
      </c>
      <c r="Q13" s="60">
        <v>1373374</v>
      </c>
      <c r="R13" s="60">
        <v>1373374</v>
      </c>
      <c r="S13" s="60">
        <v>1391033</v>
      </c>
      <c r="T13" s="60">
        <v>-1382977</v>
      </c>
      <c r="U13" s="60">
        <v>-1382977</v>
      </c>
      <c r="V13" s="60">
        <v>-1374921</v>
      </c>
      <c r="W13" s="60">
        <v>1939843</v>
      </c>
      <c r="X13" s="60">
        <v>545000</v>
      </c>
      <c r="Y13" s="60">
        <v>1394843</v>
      </c>
      <c r="Z13" s="140">
        <v>255.93</v>
      </c>
      <c r="AA13" s="155">
        <v>545000</v>
      </c>
    </row>
    <row r="14" spans="1:27" ht="13.5">
      <c r="A14" s="181" t="s">
        <v>110</v>
      </c>
      <c r="B14" s="185"/>
      <c r="C14" s="155">
        <v>14247751</v>
      </c>
      <c r="D14" s="155">
        <v>0</v>
      </c>
      <c r="E14" s="156">
        <v>17523256</v>
      </c>
      <c r="F14" s="60">
        <v>18030000</v>
      </c>
      <c r="G14" s="60">
        <v>1421588</v>
      </c>
      <c r="H14" s="60">
        <v>1416056</v>
      </c>
      <c r="I14" s="60">
        <v>1353005</v>
      </c>
      <c r="J14" s="60">
        <v>4190649</v>
      </c>
      <c r="K14" s="60">
        <v>2470222</v>
      </c>
      <c r="L14" s="60">
        <v>0</v>
      </c>
      <c r="M14" s="60">
        <v>1474968</v>
      </c>
      <c r="N14" s="60">
        <v>3945190</v>
      </c>
      <c r="O14" s="60">
        <v>1482256</v>
      </c>
      <c r="P14" s="60">
        <v>1482257</v>
      </c>
      <c r="Q14" s="60">
        <v>0</v>
      </c>
      <c r="R14" s="60">
        <v>2964513</v>
      </c>
      <c r="S14" s="60">
        <v>0</v>
      </c>
      <c r="T14" s="60">
        <v>0</v>
      </c>
      <c r="U14" s="60">
        <v>0</v>
      </c>
      <c r="V14" s="60">
        <v>0</v>
      </c>
      <c r="W14" s="60">
        <v>11100352</v>
      </c>
      <c r="X14" s="60">
        <v>18030000</v>
      </c>
      <c r="Y14" s="60">
        <v>-6929648</v>
      </c>
      <c r="Z14" s="140">
        <v>-38.43</v>
      </c>
      <c r="AA14" s="155">
        <v>18030000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11550468</v>
      </c>
      <c r="D16" s="155">
        <v>0</v>
      </c>
      <c r="E16" s="156">
        <v>5201134</v>
      </c>
      <c r="F16" s="60">
        <v>4236000</v>
      </c>
      <c r="G16" s="60">
        <v>10315</v>
      </c>
      <c r="H16" s="60">
        <v>6534</v>
      </c>
      <c r="I16" s="60">
        <v>75018</v>
      </c>
      <c r="J16" s="60">
        <v>91867</v>
      </c>
      <c r="K16" s="60">
        <v>995861</v>
      </c>
      <c r="L16" s="60">
        <v>548412</v>
      </c>
      <c r="M16" s="60">
        <v>24585</v>
      </c>
      <c r="N16" s="60">
        <v>1568858</v>
      </c>
      <c r="O16" s="60">
        <v>15593</v>
      </c>
      <c r="P16" s="60">
        <v>15593</v>
      </c>
      <c r="Q16" s="60">
        <v>0</v>
      </c>
      <c r="R16" s="60">
        <v>31186</v>
      </c>
      <c r="S16" s="60">
        <v>0</v>
      </c>
      <c r="T16" s="60">
        <v>0</v>
      </c>
      <c r="U16" s="60">
        <v>0</v>
      </c>
      <c r="V16" s="60">
        <v>0</v>
      </c>
      <c r="W16" s="60">
        <v>1691911</v>
      </c>
      <c r="X16" s="60">
        <v>4236000</v>
      </c>
      <c r="Y16" s="60">
        <v>-2544089</v>
      </c>
      <c r="Z16" s="140">
        <v>-60.06</v>
      </c>
      <c r="AA16" s="155">
        <v>4236000</v>
      </c>
    </row>
    <row r="17" spans="1:27" ht="13.5">
      <c r="A17" s="181" t="s">
        <v>113</v>
      </c>
      <c r="B17" s="185"/>
      <c r="C17" s="155">
        <v>17024009</v>
      </c>
      <c r="D17" s="155">
        <v>0</v>
      </c>
      <c r="E17" s="156">
        <v>19908000</v>
      </c>
      <c r="F17" s="60">
        <v>14300000</v>
      </c>
      <c r="G17" s="60">
        <v>145231</v>
      </c>
      <c r="H17" s="60">
        <v>88</v>
      </c>
      <c r="I17" s="60">
        <v>3272753</v>
      </c>
      <c r="J17" s="60">
        <v>3418072</v>
      </c>
      <c r="K17" s="60">
        <v>34578</v>
      </c>
      <c r="L17" s="60">
        <v>0</v>
      </c>
      <c r="M17" s="60">
        <v>591406</v>
      </c>
      <c r="N17" s="60">
        <v>625984</v>
      </c>
      <c r="O17" s="60">
        <v>1226963</v>
      </c>
      <c r="P17" s="60">
        <v>81840</v>
      </c>
      <c r="Q17" s="60">
        <v>0</v>
      </c>
      <c r="R17" s="60">
        <v>1308803</v>
      </c>
      <c r="S17" s="60">
        <v>24326</v>
      </c>
      <c r="T17" s="60">
        <v>-113190</v>
      </c>
      <c r="U17" s="60">
        <v>-113190</v>
      </c>
      <c r="V17" s="60">
        <v>-202054</v>
      </c>
      <c r="W17" s="60">
        <v>5150805</v>
      </c>
      <c r="X17" s="60">
        <v>14300000</v>
      </c>
      <c r="Y17" s="60">
        <v>-9149195</v>
      </c>
      <c r="Z17" s="140">
        <v>-63.98</v>
      </c>
      <c r="AA17" s="155">
        <v>14300000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102372582</v>
      </c>
      <c r="D19" s="155">
        <v>0</v>
      </c>
      <c r="E19" s="156">
        <v>115514001</v>
      </c>
      <c r="F19" s="60">
        <v>108261105</v>
      </c>
      <c r="G19" s="60">
        <v>45032000</v>
      </c>
      <c r="H19" s="60">
        <v>3490000</v>
      </c>
      <c r="I19" s="60">
        <v>888195</v>
      </c>
      <c r="J19" s="60">
        <v>49410195</v>
      </c>
      <c r="K19" s="60">
        <v>0</v>
      </c>
      <c r="L19" s="60">
        <v>35786000</v>
      </c>
      <c r="M19" s="60">
        <v>0</v>
      </c>
      <c r="N19" s="60">
        <v>35786000</v>
      </c>
      <c r="O19" s="60">
        <v>2800000</v>
      </c>
      <c r="P19" s="60">
        <v>0</v>
      </c>
      <c r="Q19" s="60">
        <v>91404000</v>
      </c>
      <c r="R19" s="60">
        <v>94204000</v>
      </c>
      <c r="S19" s="60">
        <v>0</v>
      </c>
      <c r="T19" s="60">
        <v>63175000</v>
      </c>
      <c r="U19" s="60">
        <v>63175000</v>
      </c>
      <c r="V19" s="60">
        <v>126350000</v>
      </c>
      <c r="W19" s="60">
        <v>305750195</v>
      </c>
      <c r="X19" s="60">
        <v>108261105</v>
      </c>
      <c r="Y19" s="60">
        <v>197489090</v>
      </c>
      <c r="Z19" s="140">
        <v>182.42</v>
      </c>
      <c r="AA19" s="155">
        <v>108261105</v>
      </c>
    </row>
    <row r="20" spans="1:27" ht="13.5">
      <c r="A20" s="181" t="s">
        <v>35</v>
      </c>
      <c r="B20" s="185"/>
      <c r="C20" s="155">
        <v>7840405</v>
      </c>
      <c r="D20" s="155">
        <v>0</v>
      </c>
      <c r="E20" s="156">
        <v>7685998</v>
      </c>
      <c r="F20" s="54">
        <v>2889236</v>
      </c>
      <c r="G20" s="54">
        <v>1434146</v>
      </c>
      <c r="H20" s="54">
        <v>79463</v>
      </c>
      <c r="I20" s="54">
        <v>68068</v>
      </c>
      <c r="J20" s="54">
        <v>1581677</v>
      </c>
      <c r="K20" s="54">
        <v>114887</v>
      </c>
      <c r="L20" s="54">
        <v>37640</v>
      </c>
      <c r="M20" s="54">
        <v>31256</v>
      </c>
      <c r="N20" s="54">
        <v>183783</v>
      </c>
      <c r="O20" s="54">
        <v>38145</v>
      </c>
      <c r="P20" s="54">
        <v>1520402</v>
      </c>
      <c r="Q20" s="54">
        <v>1403517</v>
      </c>
      <c r="R20" s="54">
        <v>2962064</v>
      </c>
      <c r="S20" s="54">
        <v>1805858</v>
      </c>
      <c r="T20" s="54">
        <v>-2807628</v>
      </c>
      <c r="U20" s="54">
        <v>-2807628</v>
      </c>
      <c r="V20" s="54">
        <v>-3809398</v>
      </c>
      <c r="W20" s="54">
        <v>918126</v>
      </c>
      <c r="X20" s="54">
        <v>2889236</v>
      </c>
      <c r="Y20" s="54">
        <v>-1971110</v>
      </c>
      <c r="Z20" s="184">
        <v>-68.22</v>
      </c>
      <c r="AA20" s="130">
        <v>2889236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900000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25719</v>
      </c>
      <c r="R21" s="60">
        <v>25719</v>
      </c>
      <c r="S21" s="60">
        <v>0</v>
      </c>
      <c r="T21" s="60">
        <v>0</v>
      </c>
      <c r="U21" s="60">
        <v>0</v>
      </c>
      <c r="V21" s="60">
        <v>0</v>
      </c>
      <c r="W21" s="82">
        <v>25719</v>
      </c>
      <c r="X21" s="60">
        <v>900000</v>
      </c>
      <c r="Y21" s="60">
        <v>-874281</v>
      </c>
      <c r="Z21" s="140">
        <v>-97.14</v>
      </c>
      <c r="AA21" s="155">
        <v>900000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375556892</v>
      </c>
      <c r="D22" s="188">
        <f>SUM(D5:D21)</f>
        <v>0</v>
      </c>
      <c r="E22" s="189">
        <f t="shared" si="0"/>
        <v>458389001</v>
      </c>
      <c r="F22" s="190">
        <f t="shared" si="0"/>
        <v>418429774</v>
      </c>
      <c r="G22" s="190">
        <f t="shared" si="0"/>
        <v>67801215</v>
      </c>
      <c r="H22" s="190">
        <f t="shared" si="0"/>
        <v>23566469</v>
      </c>
      <c r="I22" s="190">
        <f t="shared" si="0"/>
        <v>25388792</v>
      </c>
      <c r="J22" s="190">
        <f t="shared" si="0"/>
        <v>116756476</v>
      </c>
      <c r="K22" s="190">
        <f t="shared" si="0"/>
        <v>21872621</v>
      </c>
      <c r="L22" s="190">
        <f t="shared" si="0"/>
        <v>56222821</v>
      </c>
      <c r="M22" s="190">
        <f t="shared" si="0"/>
        <v>20671594</v>
      </c>
      <c r="N22" s="190">
        <f t="shared" si="0"/>
        <v>98767036</v>
      </c>
      <c r="O22" s="190">
        <f t="shared" si="0"/>
        <v>21136641</v>
      </c>
      <c r="P22" s="190">
        <f t="shared" si="0"/>
        <v>18195827</v>
      </c>
      <c r="Q22" s="190">
        <f t="shared" si="0"/>
        <v>104462183</v>
      </c>
      <c r="R22" s="190">
        <f t="shared" si="0"/>
        <v>143794651</v>
      </c>
      <c r="S22" s="190">
        <f t="shared" si="0"/>
        <v>18381283</v>
      </c>
      <c r="T22" s="190">
        <f t="shared" si="0"/>
        <v>41706325</v>
      </c>
      <c r="U22" s="190">
        <f t="shared" si="0"/>
        <v>39340222</v>
      </c>
      <c r="V22" s="190">
        <f t="shared" si="0"/>
        <v>99427830</v>
      </c>
      <c r="W22" s="190">
        <f t="shared" si="0"/>
        <v>458745993</v>
      </c>
      <c r="X22" s="190">
        <f t="shared" si="0"/>
        <v>418429774</v>
      </c>
      <c r="Y22" s="190">
        <f t="shared" si="0"/>
        <v>40316219</v>
      </c>
      <c r="Z22" s="191">
        <f>+IF(X22&lt;&gt;0,+(Y22/X22)*100,0)</f>
        <v>9.635121949997755</v>
      </c>
      <c r="AA22" s="188">
        <f>SUM(AA5:AA21)</f>
        <v>418429774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125996409</v>
      </c>
      <c r="D25" s="155">
        <v>0</v>
      </c>
      <c r="E25" s="156">
        <v>126583968</v>
      </c>
      <c r="F25" s="60">
        <v>110412935</v>
      </c>
      <c r="G25" s="60">
        <v>9767962</v>
      </c>
      <c r="H25" s="60">
        <v>9997051</v>
      </c>
      <c r="I25" s="60">
        <v>9924597</v>
      </c>
      <c r="J25" s="60">
        <v>29689610</v>
      </c>
      <c r="K25" s="60">
        <v>9902501</v>
      </c>
      <c r="L25" s="60">
        <v>9936791</v>
      </c>
      <c r="M25" s="60">
        <v>9896950</v>
      </c>
      <c r="N25" s="60">
        <v>29736242</v>
      </c>
      <c r="O25" s="60">
        <v>9990037</v>
      </c>
      <c r="P25" s="60">
        <v>361948</v>
      </c>
      <c r="Q25" s="60">
        <v>10490636</v>
      </c>
      <c r="R25" s="60">
        <v>20842621</v>
      </c>
      <c r="S25" s="60">
        <v>12955998</v>
      </c>
      <c r="T25" s="60">
        <v>3506563</v>
      </c>
      <c r="U25" s="60">
        <v>3506563</v>
      </c>
      <c r="V25" s="60">
        <v>19969124</v>
      </c>
      <c r="W25" s="60">
        <v>100237597</v>
      </c>
      <c r="X25" s="60">
        <v>110412935</v>
      </c>
      <c r="Y25" s="60">
        <v>-10175338</v>
      </c>
      <c r="Z25" s="140">
        <v>-9.22</v>
      </c>
      <c r="AA25" s="155">
        <v>110412935</v>
      </c>
    </row>
    <row r="26" spans="1:27" ht="13.5">
      <c r="A26" s="183" t="s">
        <v>38</v>
      </c>
      <c r="B26" s="182"/>
      <c r="C26" s="155">
        <v>6679097</v>
      </c>
      <c r="D26" s="155">
        <v>0</v>
      </c>
      <c r="E26" s="156">
        <v>10865000</v>
      </c>
      <c r="F26" s="60">
        <v>9145000</v>
      </c>
      <c r="G26" s="60">
        <v>472055</v>
      </c>
      <c r="H26" s="60">
        <v>507709</v>
      </c>
      <c r="I26" s="60">
        <v>484029</v>
      </c>
      <c r="J26" s="60">
        <v>1463793</v>
      </c>
      <c r="K26" s="60">
        <v>498112</v>
      </c>
      <c r="L26" s="60">
        <v>466369</v>
      </c>
      <c r="M26" s="60">
        <v>466369</v>
      </c>
      <c r="N26" s="60">
        <v>1430850</v>
      </c>
      <c r="O26" s="60">
        <v>652443</v>
      </c>
      <c r="P26" s="60">
        <v>508768</v>
      </c>
      <c r="Q26" s="60">
        <v>522149</v>
      </c>
      <c r="R26" s="60">
        <v>1683360</v>
      </c>
      <c r="S26" s="60">
        <v>526724</v>
      </c>
      <c r="T26" s="60">
        <v>18884</v>
      </c>
      <c r="U26" s="60">
        <v>18884</v>
      </c>
      <c r="V26" s="60">
        <v>564492</v>
      </c>
      <c r="W26" s="60">
        <v>5142495</v>
      </c>
      <c r="X26" s="60">
        <v>9145000</v>
      </c>
      <c r="Y26" s="60">
        <v>-4002505</v>
      </c>
      <c r="Z26" s="140">
        <v>-43.77</v>
      </c>
      <c r="AA26" s="155">
        <v>9145000</v>
      </c>
    </row>
    <row r="27" spans="1:27" ht="13.5">
      <c r="A27" s="183" t="s">
        <v>118</v>
      </c>
      <c r="B27" s="182"/>
      <c r="C27" s="155">
        <v>48554979</v>
      </c>
      <c r="D27" s="155">
        <v>0</v>
      </c>
      <c r="E27" s="156">
        <v>20497256</v>
      </c>
      <c r="F27" s="60">
        <v>24401635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24401635</v>
      </c>
      <c r="Y27" s="60">
        <v>-24401635</v>
      </c>
      <c r="Z27" s="140">
        <v>-100</v>
      </c>
      <c r="AA27" s="155">
        <v>24401635</v>
      </c>
    </row>
    <row r="28" spans="1:27" ht="13.5">
      <c r="A28" s="183" t="s">
        <v>39</v>
      </c>
      <c r="B28" s="182"/>
      <c r="C28" s="155">
        <v>52456947</v>
      </c>
      <c r="D28" s="155">
        <v>0</v>
      </c>
      <c r="E28" s="156">
        <v>8529060</v>
      </c>
      <c r="F28" s="60">
        <v>65031000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38500000</v>
      </c>
      <c r="P28" s="60">
        <v>0</v>
      </c>
      <c r="Q28" s="60">
        <v>0</v>
      </c>
      <c r="R28" s="60">
        <v>38500000</v>
      </c>
      <c r="S28" s="60">
        <v>0</v>
      </c>
      <c r="T28" s="60">
        <v>0</v>
      </c>
      <c r="U28" s="60">
        <v>0</v>
      </c>
      <c r="V28" s="60">
        <v>0</v>
      </c>
      <c r="W28" s="60">
        <v>38500000</v>
      </c>
      <c r="X28" s="60">
        <v>65031000</v>
      </c>
      <c r="Y28" s="60">
        <v>-26531000</v>
      </c>
      <c r="Z28" s="140">
        <v>-40.8</v>
      </c>
      <c r="AA28" s="155">
        <v>65031000</v>
      </c>
    </row>
    <row r="29" spans="1:27" ht="13.5">
      <c r="A29" s="183" t="s">
        <v>40</v>
      </c>
      <c r="B29" s="182"/>
      <c r="C29" s="155">
        <v>2890165</v>
      </c>
      <c r="D29" s="155">
        <v>0</v>
      </c>
      <c r="E29" s="156">
        <v>9301051</v>
      </c>
      <c r="F29" s="60">
        <v>10866000</v>
      </c>
      <c r="G29" s="60">
        <v>337727</v>
      </c>
      <c r="H29" s="60">
        <v>336408</v>
      </c>
      <c r="I29" s="60">
        <v>137371</v>
      </c>
      <c r="J29" s="60">
        <v>811506</v>
      </c>
      <c r="K29" s="60">
        <v>138941</v>
      </c>
      <c r="L29" s="60">
        <v>133354</v>
      </c>
      <c r="M29" s="60">
        <v>515893</v>
      </c>
      <c r="N29" s="60">
        <v>788188</v>
      </c>
      <c r="O29" s="60">
        <v>133949</v>
      </c>
      <c r="P29" s="60">
        <v>145175</v>
      </c>
      <c r="Q29" s="60">
        <v>92804</v>
      </c>
      <c r="R29" s="60">
        <v>371928</v>
      </c>
      <c r="S29" s="60">
        <v>1400410</v>
      </c>
      <c r="T29" s="60">
        <v>844640</v>
      </c>
      <c r="U29" s="60">
        <v>844640</v>
      </c>
      <c r="V29" s="60">
        <v>3089690</v>
      </c>
      <c r="W29" s="60">
        <v>5061312</v>
      </c>
      <c r="X29" s="60">
        <v>10866000</v>
      </c>
      <c r="Y29" s="60">
        <v>-5804688</v>
      </c>
      <c r="Z29" s="140">
        <v>-53.42</v>
      </c>
      <c r="AA29" s="155">
        <v>10866000</v>
      </c>
    </row>
    <row r="30" spans="1:27" ht="13.5">
      <c r="A30" s="183" t="s">
        <v>119</v>
      </c>
      <c r="B30" s="182"/>
      <c r="C30" s="155">
        <v>157669703</v>
      </c>
      <c r="D30" s="155">
        <v>0</v>
      </c>
      <c r="E30" s="156">
        <v>183470000</v>
      </c>
      <c r="F30" s="60">
        <v>169879404</v>
      </c>
      <c r="G30" s="60">
        <v>16030462</v>
      </c>
      <c r="H30" s="60">
        <v>16325496</v>
      </c>
      <c r="I30" s="60">
        <v>14523383</v>
      </c>
      <c r="J30" s="60">
        <v>46879341</v>
      </c>
      <c r="K30" s="60">
        <v>13913954</v>
      </c>
      <c r="L30" s="60">
        <v>14902102</v>
      </c>
      <c r="M30" s="60">
        <v>14141338</v>
      </c>
      <c r="N30" s="60">
        <v>42957394</v>
      </c>
      <c r="O30" s="60">
        <v>13445812</v>
      </c>
      <c r="P30" s="60">
        <v>13749218</v>
      </c>
      <c r="Q30" s="60">
        <v>12982640</v>
      </c>
      <c r="R30" s="60">
        <v>40177670</v>
      </c>
      <c r="S30" s="60">
        <v>13137786</v>
      </c>
      <c r="T30" s="60">
        <v>13328345</v>
      </c>
      <c r="U30" s="60">
        <v>13328345</v>
      </c>
      <c r="V30" s="60">
        <v>39794476</v>
      </c>
      <c r="W30" s="60">
        <v>169808881</v>
      </c>
      <c r="X30" s="60">
        <v>169879404</v>
      </c>
      <c r="Y30" s="60">
        <v>-70523</v>
      </c>
      <c r="Z30" s="140">
        <v>-0.04</v>
      </c>
      <c r="AA30" s="155">
        <v>169879404</v>
      </c>
    </row>
    <row r="31" spans="1:27" ht="13.5">
      <c r="A31" s="183" t="s">
        <v>120</v>
      </c>
      <c r="B31" s="182"/>
      <c r="C31" s="155">
        <v>9213732</v>
      </c>
      <c r="D31" s="155">
        <v>0</v>
      </c>
      <c r="E31" s="156">
        <v>11557762</v>
      </c>
      <c r="F31" s="60">
        <v>13091000</v>
      </c>
      <c r="G31" s="60">
        <v>336684</v>
      </c>
      <c r="H31" s="60">
        <v>440503</v>
      </c>
      <c r="I31" s="60">
        <v>401337</v>
      </c>
      <c r="J31" s="60">
        <v>1178524</v>
      </c>
      <c r="K31" s="60">
        <v>613000</v>
      </c>
      <c r="L31" s="60">
        <v>141785</v>
      </c>
      <c r="M31" s="60">
        <v>208986</v>
      </c>
      <c r="N31" s="60">
        <v>963771</v>
      </c>
      <c r="O31" s="60">
        <v>659000</v>
      </c>
      <c r="P31" s="60">
        <v>262308</v>
      </c>
      <c r="Q31" s="60">
        <v>0</v>
      </c>
      <c r="R31" s="60">
        <v>921308</v>
      </c>
      <c r="S31" s="60">
        <v>0</v>
      </c>
      <c r="T31" s="60">
        <v>0</v>
      </c>
      <c r="U31" s="60">
        <v>0</v>
      </c>
      <c r="V31" s="60">
        <v>0</v>
      </c>
      <c r="W31" s="60">
        <v>3063603</v>
      </c>
      <c r="X31" s="60">
        <v>13091000</v>
      </c>
      <c r="Y31" s="60">
        <v>-10027397</v>
      </c>
      <c r="Z31" s="140">
        <v>-76.6</v>
      </c>
      <c r="AA31" s="155">
        <v>13091000</v>
      </c>
    </row>
    <row r="32" spans="1:27" ht="13.5">
      <c r="A32" s="183" t="s">
        <v>121</v>
      </c>
      <c r="B32" s="182"/>
      <c r="C32" s="155">
        <v>12932692</v>
      </c>
      <c r="D32" s="155">
        <v>0</v>
      </c>
      <c r="E32" s="156">
        <v>13016592</v>
      </c>
      <c r="F32" s="60">
        <v>8470000</v>
      </c>
      <c r="G32" s="60">
        <v>249848</v>
      </c>
      <c r="H32" s="60">
        <v>918468</v>
      </c>
      <c r="I32" s="60">
        <v>1230717</v>
      </c>
      <c r="J32" s="60">
        <v>2399033</v>
      </c>
      <c r="K32" s="60">
        <v>488175</v>
      </c>
      <c r="L32" s="60">
        <v>1313149</v>
      </c>
      <c r="M32" s="60">
        <v>2189049</v>
      </c>
      <c r="N32" s="60">
        <v>3990373</v>
      </c>
      <c r="O32" s="60">
        <v>967552</v>
      </c>
      <c r="P32" s="60">
        <v>2480729</v>
      </c>
      <c r="Q32" s="60">
        <v>801938</v>
      </c>
      <c r="R32" s="60">
        <v>4250219</v>
      </c>
      <c r="S32" s="60">
        <v>0</v>
      </c>
      <c r="T32" s="60">
        <v>1490307</v>
      </c>
      <c r="U32" s="60">
        <v>1490307</v>
      </c>
      <c r="V32" s="60">
        <v>2980614</v>
      </c>
      <c r="W32" s="60">
        <v>13620239</v>
      </c>
      <c r="X32" s="60">
        <v>8470000</v>
      </c>
      <c r="Y32" s="60">
        <v>5150239</v>
      </c>
      <c r="Z32" s="140">
        <v>60.81</v>
      </c>
      <c r="AA32" s="155">
        <v>8470000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39005128</v>
      </c>
      <c r="D34" s="155">
        <v>0</v>
      </c>
      <c r="E34" s="156">
        <v>64113384</v>
      </c>
      <c r="F34" s="60">
        <v>59212000</v>
      </c>
      <c r="G34" s="60">
        <v>3278795</v>
      </c>
      <c r="H34" s="60">
        <v>7228103</v>
      </c>
      <c r="I34" s="60">
        <v>2979774</v>
      </c>
      <c r="J34" s="60">
        <v>13486672</v>
      </c>
      <c r="K34" s="60">
        <v>5142131</v>
      </c>
      <c r="L34" s="60">
        <v>2226550</v>
      </c>
      <c r="M34" s="60">
        <v>2380540</v>
      </c>
      <c r="N34" s="60">
        <v>9749221</v>
      </c>
      <c r="O34" s="60">
        <v>3964004</v>
      </c>
      <c r="P34" s="60">
        <v>4526166</v>
      </c>
      <c r="Q34" s="60">
        <v>5201492</v>
      </c>
      <c r="R34" s="60">
        <v>13691662</v>
      </c>
      <c r="S34" s="60">
        <v>97339</v>
      </c>
      <c r="T34" s="60">
        <v>6637364</v>
      </c>
      <c r="U34" s="60">
        <v>6637364</v>
      </c>
      <c r="V34" s="60">
        <v>13372067</v>
      </c>
      <c r="W34" s="60">
        <v>50299622</v>
      </c>
      <c r="X34" s="60">
        <v>59212000</v>
      </c>
      <c r="Y34" s="60">
        <v>-8912378</v>
      </c>
      <c r="Z34" s="140">
        <v>-15.05</v>
      </c>
      <c r="AA34" s="155">
        <v>59212000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455398852</v>
      </c>
      <c r="D36" s="188">
        <f>SUM(D25:D35)</f>
        <v>0</v>
      </c>
      <c r="E36" s="189">
        <f t="shared" si="1"/>
        <v>447934073</v>
      </c>
      <c r="F36" s="190">
        <f t="shared" si="1"/>
        <v>470508974</v>
      </c>
      <c r="G36" s="190">
        <f t="shared" si="1"/>
        <v>30473533</v>
      </c>
      <c r="H36" s="190">
        <f t="shared" si="1"/>
        <v>35753738</v>
      </c>
      <c r="I36" s="190">
        <f t="shared" si="1"/>
        <v>29681208</v>
      </c>
      <c r="J36" s="190">
        <f t="shared" si="1"/>
        <v>95908479</v>
      </c>
      <c r="K36" s="190">
        <f t="shared" si="1"/>
        <v>30696814</v>
      </c>
      <c r="L36" s="190">
        <f t="shared" si="1"/>
        <v>29120100</v>
      </c>
      <c r="M36" s="190">
        <f t="shared" si="1"/>
        <v>29799125</v>
      </c>
      <c r="N36" s="190">
        <f t="shared" si="1"/>
        <v>89616039</v>
      </c>
      <c r="O36" s="190">
        <f t="shared" si="1"/>
        <v>68312797</v>
      </c>
      <c r="P36" s="190">
        <f t="shared" si="1"/>
        <v>22034312</v>
      </c>
      <c r="Q36" s="190">
        <f t="shared" si="1"/>
        <v>30091659</v>
      </c>
      <c r="R36" s="190">
        <f t="shared" si="1"/>
        <v>120438768</v>
      </c>
      <c r="S36" s="190">
        <f t="shared" si="1"/>
        <v>28118257</v>
      </c>
      <c r="T36" s="190">
        <f t="shared" si="1"/>
        <v>25826103</v>
      </c>
      <c r="U36" s="190">
        <f t="shared" si="1"/>
        <v>25826103</v>
      </c>
      <c r="V36" s="190">
        <f t="shared" si="1"/>
        <v>79770463</v>
      </c>
      <c r="W36" s="190">
        <f t="shared" si="1"/>
        <v>385733749</v>
      </c>
      <c r="X36" s="190">
        <f t="shared" si="1"/>
        <v>470508974</v>
      </c>
      <c r="Y36" s="190">
        <f t="shared" si="1"/>
        <v>-84775225</v>
      </c>
      <c r="Z36" s="191">
        <f>+IF(X36&lt;&gt;0,+(Y36/X36)*100,0)</f>
        <v>-18.01777005001397</v>
      </c>
      <c r="AA36" s="188">
        <f>SUM(AA25:AA35)</f>
        <v>470508974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-79841960</v>
      </c>
      <c r="D38" s="199">
        <f>+D22-D36</f>
        <v>0</v>
      </c>
      <c r="E38" s="200">
        <f t="shared" si="2"/>
        <v>10454928</v>
      </c>
      <c r="F38" s="106">
        <f t="shared" si="2"/>
        <v>-52079200</v>
      </c>
      <c r="G38" s="106">
        <f t="shared" si="2"/>
        <v>37327682</v>
      </c>
      <c r="H38" s="106">
        <f t="shared" si="2"/>
        <v>-12187269</v>
      </c>
      <c r="I38" s="106">
        <f t="shared" si="2"/>
        <v>-4292416</v>
      </c>
      <c r="J38" s="106">
        <f t="shared" si="2"/>
        <v>20847997</v>
      </c>
      <c r="K38" s="106">
        <f t="shared" si="2"/>
        <v>-8824193</v>
      </c>
      <c r="L38" s="106">
        <f t="shared" si="2"/>
        <v>27102721</v>
      </c>
      <c r="M38" s="106">
        <f t="shared" si="2"/>
        <v>-9127531</v>
      </c>
      <c r="N38" s="106">
        <f t="shared" si="2"/>
        <v>9150997</v>
      </c>
      <c r="O38" s="106">
        <f t="shared" si="2"/>
        <v>-47176156</v>
      </c>
      <c r="P38" s="106">
        <f t="shared" si="2"/>
        <v>-3838485</v>
      </c>
      <c r="Q38" s="106">
        <f t="shared" si="2"/>
        <v>74370524</v>
      </c>
      <c r="R38" s="106">
        <f t="shared" si="2"/>
        <v>23355883</v>
      </c>
      <c r="S38" s="106">
        <f t="shared" si="2"/>
        <v>-9736974</v>
      </c>
      <c r="T38" s="106">
        <f t="shared" si="2"/>
        <v>15880222</v>
      </c>
      <c r="U38" s="106">
        <f t="shared" si="2"/>
        <v>13514119</v>
      </c>
      <c r="V38" s="106">
        <f t="shared" si="2"/>
        <v>19657367</v>
      </c>
      <c r="W38" s="106">
        <f t="shared" si="2"/>
        <v>73012244</v>
      </c>
      <c r="X38" s="106">
        <f>IF(F22=F36,0,X22-X36)</f>
        <v>-52079200</v>
      </c>
      <c r="Y38" s="106">
        <f t="shared" si="2"/>
        <v>125091444</v>
      </c>
      <c r="Z38" s="201">
        <f>+IF(X38&lt;&gt;0,+(Y38/X38)*100,0)</f>
        <v>-240.19463432618014</v>
      </c>
      <c r="AA38" s="199">
        <f>+AA22-AA36</f>
        <v>-52079200</v>
      </c>
    </row>
    <row r="39" spans="1:27" ht="13.5">
      <c r="A39" s="181" t="s">
        <v>46</v>
      </c>
      <c r="B39" s="185"/>
      <c r="C39" s="155">
        <v>63012592</v>
      </c>
      <c r="D39" s="155">
        <v>0</v>
      </c>
      <c r="E39" s="156">
        <v>72482000</v>
      </c>
      <c r="F39" s="60">
        <v>63756000</v>
      </c>
      <c r="G39" s="60">
        <v>10407000</v>
      </c>
      <c r="H39" s="60">
        <v>0</v>
      </c>
      <c r="I39" s="60">
        <v>0</v>
      </c>
      <c r="J39" s="60">
        <v>10407000</v>
      </c>
      <c r="K39" s="60">
        <v>35291000</v>
      </c>
      <c r="L39" s="60">
        <v>0</v>
      </c>
      <c r="M39" s="60">
        <v>0</v>
      </c>
      <c r="N39" s="60">
        <v>35291000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45698000</v>
      </c>
      <c r="X39" s="60">
        <v>63756000</v>
      </c>
      <c r="Y39" s="60">
        <v>-18058000</v>
      </c>
      <c r="Z39" s="140">
        <v>-28.32</v>
      </c>
      <c r="AA39" s="155">
        <v>63756000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-16829368</v>
      </c>
      <c r="D42" s="206">
        <f>SUM(D38:D41)</f>
        <v>0</v>
      </c>
      <c r="E42" s="207">
        <f t="shared" si="3"/>
        <v>82936928</v>
      </c>
      <c r="F42" s="88">
        <f t="shared" si="3"/>
        <v>11676800</v>
      </c>
      <c r="G42" s="88">
        <f t="shared" si="3"/>
        <v>47734682</v>
      </c>
      <c r="H42" s="88">
        <f t="shared" si="3"/>
        <v>-12187269</v>
      </c>
      <c r="I42" s="88">
        <f t="shared" si="3"/>
        <v>-4292416</v>
      </c>
      <c r="J42" s="88">
        <f t="shared" si="3"/>
        <v>31254997</v>
      </c>
      <c r="K42" s="88">
        <f t="shared" si="3"/>
        <v>26466807</v>
      </c>
      <c r="L42" s="88">
        <f t="shared" si="3"/>
        <v>27102721</v>
      </c>
      <c r="M42" s="88">
        <f t="shared" si="3"/>
        <v>-9127531</v>
      </c>
      <c r="N42" s="88">
        <f t="shared" si="3"/>
        <v>44441997</v>
      </c>
      <c r="O42" s="88">
        <f t="shared" si="3"/>
        <v>-47176156</v>
      </c>
      <c r="P42" s="88">
        <f t="shared" si="3"/>
        <v>-3838485</v>
      </c>
      <c r="Q42" s="88">
        <f t="shared" si="3"/>
        <v>74370524</v>
      </c>
      <c r="R42" s="88">
        <f t="shared" si="3"/>
        <v>23355883</v>
      </c>
      <c r="S42" s="88">
        <f t="shared" si="3"/>
        <v>-9736974</v>
      </c>
      <c r="T42" s="88">
        <f t="shared" si="3"/>
        <v>15880222</v>
      </c>
      <c r="U42" s="88">
        <f t="shared" si="3"/>
        <v>13514119</v>
      </c>
      <c r="V42" s="88">
        <f t="shared" si="3"/>
        <v>19657367</v>
      </c>
      <c r="W42" s="88">
        <f t="shared" si="3"/>
        <v>118710244</v>
      </c>
      <c r="X42" s="88">
        <f t="shared" si="3"/>
        <v>11676800</v>
      </c>
      <c r="Y42" s="88">
        <f t="shared" si="3"/>
        <v>107033444</v>
      </c>
      <c r="Z42" s="208">
        <f>+IF(X42&lt;&gt;0,+(Y42/X42)*100,0)</f>
        <v>916.6333584543711</v>
      </c>
      <c r="AA42" s="206">
        <f>SUM(AA38:AA41)</f>
        <v>11676800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-16829368</v>
      </c>
      <c r="D44" s="210">
        <f>+D42-D43</f>
        <v>0</v>
      </c>
      <c r="E44" s="211">
        <f t="shared" si="4"/>
        <v>82936928</v>
      </c>
      <c r="F44" s="77">
        <f t="shared" si="4"/>
        <v>11676800</v>
      </c>
      <c r="G44" s="77">
        <f t="shared" si="4"/>
        <v>47734682</v>
      </c>
      <c r="H44" s="77">
        <f t="shared" si="4"/>
        <v>-12187269</v>
      </c>
      <c r="I44" s="77">
        <f t="shared" si="4"/>
        <v>-4292416</v>
      </c>
      <c r="J44" s="77">
        <f t="shared" si="4"/>
        <v>31254997</v>
      </c>
      <c r="K44" s="77">
        <f t="shared" si="4"/>
        <v>26466807</v>
      </c>
      <c r="L44" s="77">
        <f t="shared" si="4"/>
        <v>27102721</v>
      </c>
      <c r="M44" s="77">
        <f t="shared" si="4"/>
        <v>-9127531</v>
      </c>
      <c r="N44" s="77">
        <f t="shared" si="4"/>
        <v>44441997</v>
      </c>
      <c r="O44" s="77">
        <f t="shared" si="4"/>
        <v>-47176156</v>
      </c>
      <c r="P44" s="77">
        <f t="shared" si="4"/>
        <v>-3838485</v>
      </c>
      <c r="Q44" s="77">
        <f t="shared" si="4"/>
        <v>74370524</v>
      </c>
      <c r="R44" s="77">
        <f t="shared" si="4"/>
        <v>23355883</v>
      </c>
      <c r="S44" s="77">
        <f t="shared" si="4"/>
        <v>-9736974</v>
      </c>
      <c r="T44" s="77">
        <f t="shared" si="4"/>
        <v>15880222</v>
      </c>
      <c r="U44" s="77">
        <f t="shared" si="4"/>
        <v>13514119</v>
      </c>
      <c r="V44" s="77">
        <f t="shared" si="4"/>
        <v>19657367</v>
      </c>
      <c r="W44" s="77">
        <f t="shared" si="4"/>
        <v>118710244</v>
      </c>
      <c r="X44" s="77">
        <f t="shared" si="4"/>
        <v>11676800</v>
      </c>
      <c r="Y44" s="77">
        <f t="shared" si="4"/>
        <v>107033444</v>
      </c>
      <c r="Z44" s="212">
        <f>+IF(X44&lt;&gt;0,+(Y44/X44)*100,0)</f>
        <v>916.6333584543711</v>
      </c>
      <c r="AA44" s="210">
        <f>+AA42-AA43</f>
        <v>11676800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-16829368</v>
      </c>
      <c r="D46" s="206">
        <f>SUM(D44:D45)</f>
        <v>0</v>
      </c>
      <c r="E46" s="207">
        <f t="shared" si="5"/>
        <v>82936928</v>
      </c>
      <c r="F46" s="88">
        <f t="shared" si="5"/>
        <v>11676800</v>
      </c>
      <c r="G46" s="88">
        <f t="shared" si="5"/>
        <v>47734682</v>
      </c>
      <c r="H46" s="88">
        <f t="shared" si="5"/>
        <v>-12187269</v>
      </c>
      <c r="I46" s="88">
        <f t="shared" si="5"/>
        <v>-4292416</v>
      </c>
      <c r="J46" s="88">
        <f t="shared" si="5"/>
        <v>31254997</v>
      </c>
      <c r="K46" s="88">
        <f t="shared" si="5"/>
        <v>26466807</v>
      </c>
      <c r="L46" s="88">
        <f t="shared" si="5"/>
        <v>27102721</v>
      </c>
      <c r="M46" s="88">
        <f t="shared" si="5"/>
        <v>-9127531</v>
      </c>
      <c r="N46" s="88">
        <f t="shared" si="5"/>
        <v>44441997</v>
      </c>
      <c r="O46" s="88">
        <f t="shared" si="5"/>
        <v>-47176156</v>
      </c>
      <c r="P46" s="88">
        <f t="shared" si="5"/>
        <v>-3838485</v>
      </c>
      <c r="Q46" s="88">
        <f t="shared" si="5"/>
        <v>74370524</v>
      </c>
      <c r="R46" s="88">
        <f t="shared" si="5"/>
        <v>23355883</v>
      </c>
      <c r="S46" s="88">
        <f t="shared" si="5"/>
        <v>-9736974</v>
      </c>
      <c r="T46" s="88">
        <f t="shared" si="5"/>
        <v>15880222</v>
      </c>
      <c r="U46" s="88">
        <f t="shared" si="5"/>
        <v>13514119</v>
      </c>
      <c r="V46" s="88">
        <f t="shared" si="5"/>
        <v>19657367</v>
      </c>
      <c r="W46" s="88">
        <f t="shared" si="5"/>
        <v>118710244</v>
      </c>
      <c r="X46" s="88">
        <f t="shared" si="5"/>
        <v>11676800</v>
      </c>
      <c r="Y46" s="88">
        <f t="shared" si="5"/>
        <v>107033444</v>
      </c>
      <c r="Z46" s="208">
        <f>+IF(X46&lt;&gt;0,+(Y46/X46)*100,0)</f>
        <v>916.6333584543711</v>
      </c>
      <c r="AA46" s="206">
        <f>SUM(AA44:AA45)</f>
        <v>11676800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-16829368</v>
      </c>
      <c r="D48" s="217">
        <f>SUM(D46:D47)</f>
        <v>0</v>
      </c>
      <c r="E48" s="218">
        <f t="shared" si="6"/>
        <v>82936928</v>
      </c>
      <c r="F48" s="219">
        <f t="shared" si="6"/>
        <v>11676800</v>
      </c>
      <c r="G48" s="219">
        <f t="shared" si="6"/>
        <v>47734682</v>
      </c>
      <c r="H48" s="220">
        <f t="shared" si="6"/>
        <v>-12187269</v>
      </c>
      <c r="I48" s="220">
        <f t="shared" si="6"/>
        <v>-4292416</v>
      </c>
      <c r="J48" s="220">
        <f t="shared" si="6"/>
        <v>31254997</v>
      </c>
      <c r="K48" s="220">
        <f t="shared" si="6"/>
        <v>26466807</v>
      </c>
      <c r="L48" s="220">
        <f t="shared" si="6"/>
        <v>27102721</v>
      </c>
      <c r="M48" s="219">
        <f t="shared" si="6"/>
        <v>-9127531</v>
      </c>
      <c r="N48" s="219">
        <f t="shared" si="6"/>
        <v>44441997</v>
      </c>
      <c r="O48" s="220">
        <f t="shared" si="6"/>
        <v>-47176156</v>
      </c>
      <c r="P48" s="220">
        <f t="shared" si="6"/>
        <v>-3838485</v>
      </c>
      <c r="Q48" s="220">
        <f t="shared" si="6"/>
        <v>74370524</v>
      </c>
      <c r="R48" s="220">
        <f t="shared" si="6"/>
        <v>23355883</v>
      </c>
      <c r="S48" s="220">
        <f t="shared" si="6"/>
        <v>-9736974</v>
      </c>
      <c r="T48" s="219">
        <f t="shared" si="6"/>
        <v>15880222</v>
      </c>
      <c r="U48" s="219">
        <f t="shared" si="6"/>
        <v>13514119</v>
      </c>
      <c r="V48" s="220">
        <f t="shared" si="6"/>
        <v>19657367</v>
      </c>
      <c r="W48" s="220">
        <f t="shared" si="6"/>
        <v>118710244</v>
      </c>
      <c r="X48" s="220">
        <f t="shared" si="6"/>
        <v>11676800</v>
      </c>
      <c r="Y48" s="220">
        <f t="shared" si="6"/>
        <v>107033444</v>
      </c>
      <c r="Z48" s="221">
        <f>+IF(X48&lt;&gt;0,+(Y48/X48)*100,0)</f>
        <v>916.6333584543711</v>
      </c>
      <c r="AA48" s="222">
        <f>SUM(AA46:AA47)</f>
        <v>11676800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15496000</v>
      </c>
      <c r="D5" s="153">
        <f>SUM(D6:D8)</f>
        <v>0</v>
      </c>
      <c r="E5" s="154">
        <f t="shared" si="0"/>
        <v>8300000</v>
      </c>
      <c r="F5" s="100">
        <f t="shared" si="0"/>
        <v>8300000</v>
      </c>
      <c r="G5" s="100">
        <f t="shared" si="0"/>
        <v>0</v>
      </c>
      <c r="H5" s="100">
        <f t="shared" si="0"/>
        <v>210409</v>
      </c>
      <c r="I5" s="100">
        <f t="shared" si="0"/>
        <v>298657</v>
      </c>
      <c r="J5" s="100">
        <f t="shared" si="0"/>
        <v>509066</v>
      </c>
      <c r="K5" s="100">
        <f t="shared" si="0"/>
        <v>497683</v>
      </c>
      <c r="L5" s="100">
        <f t="shared" si="0"/>
        <v>131893</v>
      </c>
      <c r="M5" s="100">
        <f t="shared" si="0"/>
        <v>131893</v>
      </c>
      <c r="N5" s="100">
        <f t="shared" si="0"/>
        <v>761469</v>
      </c>
      <c r="O5" s="100">
        <f t="shared" si="0"/>
        <v>0</v>
      </c>
      <c r="P5" s="100">
        <f t="shared" si="0"/>
        <v>0</v>
      </c>
      <c r="Q5" s="100">
        <f t="shared" si="0"/>
        <v>322123</v>
      </c>
      <c r="R5" s="100">
        <f t="shared" si="0"/>
        <v>322123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1592658</v>
      </c>
      <c r="X5" s="100">
        <f t="shared" si="0"/>
        <v>8300000</v>
      </c>
      <c r="Y5" s="100">
        <f t="shared" si="0"/>
        <v>-6707342</v>
      </c>
      <c r="Z5" s="137">
        <f>+IF(X5&lt;&gt;0,+(Y5/X5)*100,0)</f>
        <v>-80.81134939759036</v>
      </c>
      <c r="AA5" s="153">
        <f>SUM(AA6:AA8)</f>
        <v>8300000</v>
      </c>
    </row>
    <row r="6" spans="1:27" ht="13.5">
      <c r="A6" s="138" t="s">
        <v>75</v>
      </c>
      <c r="B6" s="136"/>
      <c r="C6" s="155">
        <v>1345000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200000</v>
      </c>
      <c r="D7" s="157"/>
      <c r="E7" s="158">
        <v>4845000</v>
      </c>
      <c r="F7" s="159">
        <v>4845000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4845000</v>
      </c>
      <c r="Y7" s="159">
        <v>-4845000</v>
      </c>
      <c r="Z7" s="141">
        <v>-100</v>
      </c>
      <c r="AA7" s="225">
        <v>4845000</v>
      </c>
    </row>
    <row r="8" spans="1:27" ht="13.5">
      <c r="A8" s="138" t="s">
        <v>77</v>
      </c>
      <c r="B8" s="136"/>
      <c r="C8" s="155">
        <v>13951000</v>
      </c>
      <c r="D8" s="155"/>
      <c r="E8" s="156">
        <v>3455000</v>
      </c>
      <c r="F8" s="60">
        <v>3455000</v>
      </c>
      <c r="G8" s="60"/>
      <c r="H8" s="60">
        <v>210409</v>
      </c>
      <c r="I8" s="60">
        <v>298657</v>
      </c>
      <c r="J8" s="60">
        <v>509066</v>
      </c>
      <c r="K8" s="60">
        <v>497683</v>
      </c>
      <c r="L8" s="60">
        <v>131893</v>
      </c>
      <c r="M8" s="60">
        <v>131893</v>
      </c>
      <c r="N8" s="60">
        <v>761469</v>
      </c>
      <c r="O8" s="60"/>
      <c r="P8" s="60"/>
      <c r="Q8" s="60">
        <v>322123</v>
      </c>
      <c r="R8" s="60">
        <v>322123</v>
      </c>
      <c r="S8" s="60"/>
      <c r="T8" s="60"/>
      <c r="U8" s="60"/>
      <c r="V8" s="60"/>
      <c r="W8" s="60">
        <v>1592658</v>
      </c>
      <c r="X8" s="60">
        <v>3455000</v>
      </c>
      <c r="Y8" s="60">
        <v>-1862342</v>
      </c>
      <c r="Z8" s="140">
        <v>-53.9</v>
      </c>
      <c r="AA8" s="62">
        <v>3455000</v>
      </c>
    </row>
    <row r="9" spans="1:27" ht="13.5">
      <c r="A9" s="135" t="s">
        <v>78</v>
      </c>
      <c r="B9" s="136"/>
      <c r="C9" s="153">
        <f aca="true" t="shared" si="1" ref="C9:Y9">SUM(C10:C14)</f>
        <v>9950000</v>
      </c>
      <c r="D9" s="153">
        <f>SUM(D10:D14)</f>
        <v>0</v>
      </c>
      <c r="E9" s="154">
        <f t="shared" si="1"/>
        <v>23130000</v>
      </c>
      <c r="F9" s="100">
        <f t="shared" si="1"/>
        <v>23130000</v>
      </c>
      <c r="G9" s="100">
        <f t="shared" si="1"/>
        <v>1314330</v>
      </c>
      <c r="H9" s="100">
        <f t="shared" si="1"/>
        <v>851013</v>
      </c>
      <c r="I9" s="100">
        <f t="shared" si="1"/>
        <v>949844</v>
      </c>
      <c r="J9" s="100">
        <f t="shared" si="1"/>
        <v>3115187</v>
      </c>
      <c r="K9" s="100">
        <f t="shared" si="1"/>
        <v>1197492</v>
      </c>
      <c r="L9" s="100">
        <f t="shared" si="1"/>
        <v>2408126</v>
      </c>
      <c r="M9" s="100">
        <f t="shared" si="1"/>
        <v>2366302</v>
      </c>
      <c r="N9" s="100">
        <f t="shared" si="1"/>
        <v>5971920</v>
      </c>
      <c r="O9" s="100">
        <f t="shared" si="1"/>
        <v>0</v>
      </c>
      <c r="P9" s="100">
        <f t="shared" si="1"/>
        <v>1663514</v>
      </c>
      <c r="Q9" s="100">
        <f t="shared" si="1"/>
        <v>2805615</v>
      </c>
      <c r="R9" s="100">
        <f t="shared" si="1"/>
        <v>4469129</v>
      </c>
      <c r="S9" s="100">
        <f t="shared" si="1"/>
        <v>3116057</v>
      </c>
      <c r="T9" s="100">
        <f t="shared" si="1"/>
        <v>0</v>
      </c>
      <c r="U9" s="100">
        <f t="shared" si="1"/>
        <v>7232732</v>
      </c>
      <c r="V9" s="100">
        <f t="shared" si="1"/>
        <v>10348789</v>
      </c>
      <c r="W9" s="100">
        <f t="shared" si="1"/>
        <v>23905025</v>
      </c>
      <c r="X9" s="100">
        <f t="shared" si="1"/>
        <v>23130000</v>
      </c>
      <c r="Y9" s="100">
        <f t="shared" si="1"/>
        <v>775025</v>
      </c>
      <c r="Z9" s="137">
        <f>+IF(X9&lt;&gt;0,+(Y9/X9)*100,0)</f>
        <v>3.3507349762213576</v>
      </c>
      <c r="AA9" s="102">
        <f>SUM(AA10:AA14)</f>
        <v>23130000</v>
      </c>
    </row>
    <row r="10" spans="1:27" ht="13.5">
      <c r="A10" s="138" t="s">
        <v>79</v>
      </c>
      <c r="B10" s="136"/>
      <c r="C10" s="155">
        <v>9650000</v>
      </c>
      <c r="D10" s="155"/>
      <c r="E10" s="156">
        <v>2260000</v>
      </c>
      <c r="F10" s="60">
        <v>2260000</v>
      </c>
      <c r="G10" s="60">
        <v>1314330</v>
      </c>
      <c r="H10" s="60">
        <v>851013</v>
      </c>
      <c r="I10" s="60">
        <v>949844</v>
      </c>
      <c r="J10" s="60">
        <v>3115187</v>
      </c>
      <c r="K10" s="60"/>
      <c r="L10" s="60"/>
      <c r="M10" s="60"/>
      <c r="N10" s="60"/>
      <c r="O10" s="60"/>
      <c r="P10" s="60"/>
      <c r="Q10" s="60">
        <v>2805615</v>
      </c>
      <c r="R10" s="60">
        <v>2805615</v>
      </c>
      <c r="S10" s="60">
        <v>3116057</v>
      </c>
      <c r="T10" s="60"/>
      <c r="U10" s="60">
        <v>834288</v>
      </c>
      <c r="V10" s="60">
        <v>3950345</v>
      </c>
      <c r="W10" s="60">
        <v>9871147</v>
      </c>
      <c r="X10" s="60">
        <v>2260000</v>
      </c>
      <c r="Y10" s="60">
        <v>7611147</v>
      </c>
      <c r="Z10" s="140">
        <v>336.78</v>
      </c>
      <c r="AA10" s="62">
        <v>2260000</v>
      </c>
    </row>
    <row r="11" spans="1:27" ht="13.5">
      <c r="A11" s="138" t="s">
        <v>80</v>
      </c>
      <c r="B11" s="136"/>
      <c r="C11" s="155"/>
      <c r="D11" s="155"/>
      <c r="E11" s="156">
        <v>16174000</v>
      </c>
      <c r="F11" s="60">
        <v>16174000</v>
      </c>
      <c r="G11" s="60"/>
      <c r="H11" s="60"/>
      <c r="I11" s="60"/>
      <c r="J11" s="60"/>
      <c r="K11" s="60">
        <v>1197492</v>
      </c>
      <c r="L11" s="60">
        <v>2408126</v>
      </c>
      <c r="M11" s="60">
        <v>1377141</v>
      </c>
      <c r="N11" s="60">
        <v>4982759</v>
      </c>
      <c r="O11" s="60"/>
      <c r="P11" s="60">
        <v>532839</v>
      </c>
      <c r="Q11" s="60"/>
      <c r="R11" s="60">
        <v>532839</v>
      </c>
      <c r="S11" s="60"/>
      <c r="T11" s="60"/>
      <c r="U11" s="60">
        <v>6398444</v>
      </c>
      <c r="V11" s="60">
        <v>6398444</v>
      </c>
      <c r="W11" s="60">
        <v>11914042</v>
      </c>
      <c r="X11" s="60">
        <v>16174000</v>
      </c>
      <c r="Y11" s="60">
        <v>-4259958</v>
      </c>
      <c r="Z11" s="140">
        <v>-26.34</v>
      </c>
      <c r="AA11" s="62">
        <v>16174000</v>
      </c>
    </row>
    <row r="12" spans="1:27" ht="13.5">
      <c r="A12" s="138" t="s">
        <v>81</v>
      </c>
      <c r="B12" s="136"/>
      <c r="C12" s="155">
        <v>300000</v>
      </c>
      <c r="D12" s="155"/>
      <c r="E12" s="156">
        <v>245000</v>
      </c>
      <c r="F12" s="60">
        <v>245000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245000</v>
      </c>
      <c r="Y12" s="60">
        <v>-245000</v>
      </c>
      <c r="Z12" s="140">
        <v>-100</v>
      </c>
      <c r="AA12" s="62">
        <v>245000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4451000</v>
      </c>
      <c r="F14" s="159">
        <v>4451000</v>
      </c>
      <c r="G14" s="159"/>
      <c r="H14" s="159"/>
      <c r="I14" s="159"/>
      <c r="J14" s="159"/>
      <c r="K14" s="159"/>
      <c r="L14" s="159"/>
      <c r="M14" s="159">
        <v>989161</v>
      </c>
      <c r="N14" s="159">
        <v>989161</v>
      </c>
      <c r="O14" s="159"/>
      <c r="P14" s="159">
        <v>1130675</v>
      </c>
      <c r="Q14" s="159"/>
      <c r="R14" s="159">
        <v>1130675</v>
      </c>
      <c r="S14" s="159"/>
      <c r="T14" s="159"/>
      <c r="U14" s="159"/>
      <c r="V14" s="159"/>
      <c r="W14" s="159">
        <v>2119836</v>
      </c>
      <c r="X14" s="159">
        <v>4451000</v>
      </c>
      <c r="Y14" s="159">
        <v>-2331164</v>
      </c>
      <c r="Z14" s="141">
        <v>-52.37</v>
      </c>
      <c r="AA14" s="225">
        <v>4451000</v>
      </c>
    </row>
    <row r="15" spans="1:27" ht="13.5">
      <c r="A15" s="135" t="s">
        <v>84</v>
      </c>
      <c r="B15" s="142"/>
      <c r="C15" s="153">
        <f aca="true" t="shared" si="2" ref="C15:Y15">SUM(C16:C18)</f>
        <v>51774000</v>
      </c>
      <c r="D15" s="153">
        <f>SUM(D16:D18)</f>
        <v>0</v>
      </c>
      <c r="E15" s="154">
        <f t="shared" si="2"/>
        <v>5975000</v>
      </c>
      <c r="F15" s="100">
        <f t="shared" si="2"/>
        <v>5975000</v>
      </c>
      <c r="G15" s="100">
        <f t="shared" si="2"/>
        <v>3070622</v>
      </c>
      <c r="H15" s="100">
        <f t="shared" si="2"/>
        <v>709413</v>
      </c>
      <c r="I15" s="100">
        <f t="shared" si="2"/>
        <v>677196</v>
      </c>
      <c r="J15" s="100">
        <f t="shared" si="2"/>
        <v>4457231</v>
      </c>
      <c r="K15" s="100">
        <f t="shared" si="2"/>
        <v>0</v>
      </c>
      <c r="L15" s="100">
        <f t="shared" si="2"/>
        <v>0</v>
      </c>
      <c r="M15" s="100">
        <f t="shared" si="2"/>
        <v>1104055</v>
      </c>
      <c r="N15" s="100">
        <f t="shared" si="2"/>
        <v>1104055</v>
      </c>
      <c r="O15" s="100">
        <f t="shared" si="2"/>
        <v>0</v>
      </c>
      <c r="P15" s="100">
        <f t="shared" si="2"/>
        <v>1220814</v>
      </c>
      <c r="Q15" s="100">
        <f t="shared" si="2"/>
        <v>0</v>
      </c>
      <c r="R15" s="100">
        <f t="shared" si="2"/>
        <v>1220814</v>
      </c>
      <c r="S15" s="100">
        <f t="shared" si="2"/>
        <v>0</v>
      </c>
      <c r="T15" s="100">
        <f t="shared" si="2"/>
        <v>0</v>
      </c>
      <c r="U15" s="100">
        <f t="shared" si="2"/>
        <v>2410548</v>
      </c>
      <c r="V15" s="100">
        <f t="shared" si="2"/>
        <v>2410548</v>
      </c>
      <c r="W15" s="100">
        <f t="shared" si="2"/>
        <v>9192648</v>
      </c>
      <c r="X15" s="100">
        <f t="shared" si="2"/>
        <v>5975000</v>
      </c>
      <c r="Y15" s="100">
        <f t="shared" si="2"/>
        <v>3217648</v>
      </c>
      <c r="Z15" s="137">
        <f>+IF(X15&lt;&gt;0,+(Y15/X15)*100,0)</f>
        <v>53.85184937238494</v>
      </c>
      <c r="AA15" s="102">
        <f>SUM(AA16:AA18)</f>
        <v>5975000</v>
      </c>
    </row>
    <row r="16" spans="1:27" ht="13.5">
      <c r="A16" s="138" t="s">
        <v>85</v>
      </c>
      <c r="B16" s="136"/>
      <c r="C16" s="155">
        <v>51774000</v>
      </c>
      <c r="D16" s="155"/>
      <c r="E16" s="156">
        <v>975000</v>
      </c>
      <c r="F16" s="60">
        <v>975000</v>
      </c>
      <c r="G16" s="60"/>
      <c r="H16" s="60"/>
      <c r="I16" s="60"/>
      <c r="J16" s="60"/>
      <c r="K16" s="60"/>
      <c r="L16" s="60"/>
      <c r="M16" s="60">
        <v>627272</v>
      </c>
      <c r="N16" s="60">
        <v>627272</v>
      </c>
      <c r="O16" s="60"/>
      <c r="P16" s="60"/>
      <c r="Q16" s="60"/>
      <c r="R16" s="60"/>
      <c r="S16" s="60"/>
      <c r="T16" s="60"/>
      <c r="U16" s="60"/>
      <c r="V16" s="60"/>
      <c r="W16" s="60">
        <v>627272</v>
      </c>
      <c r="X16" s="60">
        <v>975000</v>
      </c>
      <c r="Y16" s="60">
        <v>-347728</v>
      </c>
      <c r="Z16" s="140">
        <v>-35.66</v>
      </c>
      <c r="AA16" s="62">
        <v>975000</v>
      </c>
    </row>
    <row r="17" spans="1:27" ht="13.5">
      <c r="A17" s="138" t="s">
        <v>86</v>
      </c>
      <c r="B17" s="136"/>
      <c r="C17" s="155"/>
      <c r="D17" s="155"/>
      <c r="E17" s="156">
        <v>5000000</v>
      </c>
      <c r="F17" s="60">
        <v>5000000</v>
      </c>
      <c r="G17" s="60">
        <v>3070622</v>
      </c>
      <c r="H17" s="60">
        <v>709413</v>
      </c>
      <c r="I17" s="60">
        <v>677196</v>
      </c>
      <c r="J17" s="60">
        <v>4457231</v>
      </c>
      <c r="K17" s="60"/>
      <c r="L17" s="60"/>
      <c r="M17" s="60">
        <v>476783</v>
      </c>
      <c r="N17" s="60">
        <v>476783</v>
      </c>
      <c r="O17" s="60"/>
      <c r="P17" s="60">
        <v>1220814</v>
      </c>
      <c r="Q17" s="60"/>
      <c r="R17" s="60">
        <v>1220814</v>
      </c>
      <c r="S17" s="60"/>
      <c r="T17" s="60"/>
      <c r="U17" s="60">
        <v>2410548</v>
      </c>
      <c r="V17" s="60">
        <v>2410548</v>
      </c>
      <c r="W17" s="60">
        <v>8565376</v>
      </c>
      <c r="X17" s="60">
        <v>5000000</v>
      </c>
      <c r="Y17" s="60">
        <v>3565376</v>
      </c>
      <c r="Z17" s="140">
        <v>71.31</v>
      </c>
      <c r="AA17" s="62">
        <v>5000000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2000000</v>
      </c>
      <c r="D19" s="153">
        <f>SUM(D20:D23)</f>
        <v>0</v>
      </c>
      <c r="E19" s="154">
        <f t="shared" si="3"/>
        <v>39534000</v>
      </c>
      <c r="F19" s="100">
        <f t="shared" si="3"/>
        <v>39534000</v>
      </c>
      <c r="G19" s="100">
        <f t="shared" si="3"/>
        <v>1099914</v>
      </c>
      <c r="H19" s="100">
        <f t="shared" si="3"/>
        <v>917250</v>
      </c>
      <c r="I19" s="100">
        <f t="shared" si="3"/>
        <v>4815711</v>
      </c>
      <c r="J19" s="100">
        <f t="shared" si="3"/>
        <v>6832875</v>
      </c>
      <c r="K19" s="100">
        <f t="shared" si="3"/>
        <v>194619</v>
      </c>
      <c r="L19" s="100">
        <f t="shared" si="3"/>
        <v>15334974</v>
      </c>
      <c r="M19" s="100">
        <f t="shared" si="3"/>
        <v>4174894</v>
      </c>
      <c r="N19" s="100">
        <f t="shared" si="3"/>
        <v>19704487</v>
      </c>
      <c r="O19" s="100">
        <f t="shared" si="3"/>
        <v>0</v>
      </c>
      <c r="P19" s="100">
        <f t="shared" si="3"/>
        <v>453730</v>
      </c>
      <c r="Q19" s="100">
        <f t="shared" si="3"/>
        <v>0</v>
      </c>
      <c r="R19" s="100">
        <f t="shared" si="3"/>
        <v>453730</v>
      </c>
      <c r="S19" s="100">
        <f t="shared" si="3"/>
        <v>1034572</v>
      </c>
      <c r="T19" s="100">
        <f t="shared" si="3"/>
        <v>0</v>
      </c>
      <c r="U19" s="100">
        <f t="shared" si="3"/>
        <v>6926254</v>
      </c>
      <c r="V19" s="100">
        <f t="shared" si="3"/>
        <v>7960826</v>
      </c>
      <c r="W19" s="100">
        <f t="shared" si="3"/>
        <v>34951918</v>
      </c>
      <c r="X19" s="100">
        <f t="shared" si="3"/>
        <v>39534000</v>
      </c>
      <c r="Y19" s="100">
        <f t="shared" si="3"/>
        <v>-4582082</v>
      </c>
      <c r="Z19" s="137">
        <f>+IF(X19&lt;&gt;0,+(Y19/X19)*100,0)</f>
        <v>-11.590231193403147</v>
      </c>
      <c r="AA19" s="102">
        <f>SUM(AA20:AA23)</f>
        <v>39534000</v>
      </c>
    </row>
    <row r="20" spans="1:27" ht="13.5">
      <c r="A20" s="138" t="s">
        <v>89</v>
      </c>
      <c r="B20" s="136"/>
      <c r="C20" s="155"/>
      <c r="D20" s="155"/>
      <c r="E20" s="156">
        <v>13000000</v>
      </c>
      <c r="F20" s="60">
        <v>13000000</v>
      </c>
      <c r="G20" s="60"/>
      <c r="H20" s="60"/>
      <c r="I20" s="60">
        <v>1575000</v>
      </c>
      <c r="J20" s="60">
        <v>1575000</v>
      </c>
      <c r="K20" s="60"/>
      <c r="L20" s="60">
        <v>13000000</v>
      </c>
      <c r="M20" s="60"/>
      <c r="N20" s="60">
        <v>13000000</v>
      </c>
      <c r="O20" s="60"/>
      <c r="P20" s="60"/>
      <c r="Q20" s="60"/>
      <c r="R20" s="60"/>
      <c r="S20" s="60"/>
      <c r="T20" s="60"/>
      <c r="U20" s="60">
        <v>1923285</v>
      </c>
      <c r="V20" s="60">
        <v>1923285</v>
      </c>
      <c r="W20" s="60">
        <v>16498285</v>
      </c>
      <c r="X20" s="60">
        <v>13000000</v>
      </c>
      <c r="Y20" s="60">
        <v>3498285</v>
      </c>
      <c r="Z20" s="140">
        <v>26.91</v>
      </c>
      <c r="AA20" s="62">
        <v>13000000</v>
      </c>
    </row>
    <row r="21" spans="1:27" ht="13.5">
      <c r="A21" s="138" t="s">
        <v>90</v>
      </c>
      <c r="B21" s="136"/>
      <c r="C21" s="155"/>
      <c r="D21" s="155"/>
      <c r="E21" s="156">
        <v>23003000</v>
      </c>
      <c r="F21" s="60">
        <v>23003000</v>
      </c>
      <c r="G21" s="60">
        <v>1099914</v>
      </c>
      <c r="H21" s="60">
        <v>917250</v>
      </c>
      <c r="I21" s="60">
        <v>3240711</v>
      </c>
      <c r="J21" s="60">
        <v>5257875</v>
      </c>
      <c r="K21" s="60"/>
      <c r="L21" s="60">
        <v>2334974</v>
      </c>
      <c r="M21" s="60">
        <v>1315672</v>
      </c>
      <c r="N21" s="60">
        <v>3650646</v>
      </c>
      <c r="O21" s="60"/>
      <c r="P21" s="60"/>
      <c r="Q21" s="60"/>
      <c r="R21" s="60"/>
      <c r="S21" s="60">
        <v>952923</v>
      </c>
      <c r="T21" s="60"/>
      <c r="U21" s="60">
        <v>2686562</v>
      </c>
      <c r="V21" s="60">
        <v>3639485</v>
      </c>
      <c r="W21" s="60">
        <v>12548006</v>
      </c>
      <c r="X21" s="60">
        <v>23003000</v>
      </c>
      <c r="Y21" s="60">
        <v>-10454994</v>
      </c>
      <c r="Z21" s="140">
        <v>-45.45</v>
      </c>
      <c r="AA21" s="62">
        <v>23003000</v>
      </c>
    </row>
    <row r="22" spans="1:27" ht="13.5">
      <c r="A22" s="138" t="s">
        <v>91</v>
      </c>
      <c r="B22" s="136"/>
      <c r="C22" s="157">
        <v>2000000</v>
      </c>
      <c r="D22" s="157"/>
      <c r="E22" s="158">
        <v>2271000</v>
      </c>
      <c r="F22" s="159">
        <v>2271000</v>
      </c>
      <c r="G22" s="159"/>
      <c r="H22" s="159"/>
      <c r="I22" s="159"/>
      <c r="J22" s="159"/>
      <c r="K22" s="159">
        <v>194619</v>
      </c>
      <c r="L22" s="159"/>
      <c r="M22" s="159"/>
      <c r="N22" s="159">
        <v>194619</v>
      </c>
      <c r="O22" s="159"/>
      <c r="P22" s="159">
        <v>453730</v>
      </c>
      <c r="Q22" s="159"/>
      <c r="R22" s="159">
        <v>453730</v>
      </c>
      <c r="S22" s="159">
        <v>81649</v>
      </c>
      <c r="T22" s="159"/>
      <c r="U22" s="159">
        <v>331302</v>
      </c>
      <c r="V22" s="159">
        <v>412951</v>
      </c>
      <c r="W22" s="159">
        <v>1061300</v>
      </c>
      <c r="X22" s="159">
        <v>2271000</v>
      </c>
      <c r="Y22" s="159">
        <v>-1209700</v>
      </c>
      <c r="Z22" s="141">
        <v>-53.27</v>
      </c>
      <c r="AA22" s="225">
        <v>2271000</v>
      </c>
    </row>
    <row r="23" spans="1:27" ht="13.5">
      <c r="A23" s="138" t="s">
        <v>92</v>
      </c>
      <c r="B23" s="136"/>
      <c r="C23" s="155"/>
      <c r="D23" s="155"/>
      <c r="E23" s="156">
        <v>1260000</v>
      </c>
      <c r="F23" s="60">
        <v>1260000</v>
      </c>
      <c r="G23" s="60"/>
      <c r="H23" s="60"/>
      <c r="I23" s="60"/>
      <c r="J23" s="60"/>
      <c r="K23" s="60"/>
      <c r="L23" s="60"/>
      <c r="M23" s="60">
        <v>2859222</v>
      </c>
      <c r="N23" s="60">
        <v>2859222</v>
      </c>
      <c r="O23" s="60"/>
      <c r="P23" s="60"/>
      <c r="Q23" s="60"/>
      <c r="R23" s="60"/>
      <c r="S23" s="60"/>
      <c r="T23" s="60"/>
      <c r="U23" s="60">
        <v>1985105</v>
      </c>
      <c r="V23" s="60">
        <v>1985105</v>
      </c>
      <c r="W23" s="60">
        <v>4844327</v>
      </c>
      <c r="X23" s="60">
        <v>1260000</v>
      </c>
      <c r="Y23" s="60">
        <v>3584327</v>
      </c>
      <c r="Z23" s="140">
        <v>284.47</v>
      </c>
      <c r="AA23" s="62">
        <v>1260000</v>
      </c>
    </row>
    <row r="24" spans="1:27" ht="13.5">
      <c r="A24" s="135" t="s">
        <v>93</v>
      </c>
      <c r="B24" s="142"/>
      <c r="C24" s="153"/>
      <c r="D24" s="153"/>
      <c r="E24" s="154">
        <v>7962000</v>
      </c>
      <c r="F24" s="100">
        <v>7962000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>
        <v>139893</v>
      </c>
      <c r="Q24" s="100"/>
      <c r="R24" s="100">
        <v>139893</v>
      </c>
      <c r="S24" s="100"/>
      <c r="T24" s="100"/>
      <c r="U24" s="100"/>
      <c r="V24" s="100"/>
      <c r="W24" s="100">
        <v>139893</v>
      </c>
      <c r="X24" s="100">
        <v>7962000</v>
      </c>
      <c r="Y24" s="100">
        <v>-7822107</v>
      </c>
      <c r="Z24" s="137">
        <v>-98.24</v>
      </c>
      <c r="AA24" s="102">
        <v>7962000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79220000</v>
      </c>
      <c r="D25" s="217">
        <f>+D5+D9+D15+D19+D24</f>
        <v>0</v>
      </c>
      <c r="E25" s="230">
        <f t="shared" si="4"/>
        <v>84901000</v>
      </c>
      <c r="F25" s="219">
        <f t="shared" si="4"/>
        <v>84901000</v>
      </c>
      <c r="G25" s="219">
        <f t="shared" si="4"/>
        <v>5484866</v>
      </c>
      <c r="H25" s="219">
        <f t="shared" si="4"/>
        <v>2688085</v>
      </c>
      <c r="I25" s="219">
        <f t="shared" si="4"/>
        <v>6741408</v>
      </c>
      <c r="J25" s="219">
        <f t="shared" si="4"/>
        <v>14914359</v>
      </c>
      <c r="K25" s="219">
        <f t="shared" si="4"/>
        <v>1889794</v>
      </c>
      <c r="L25" s="219">
        <f t="shared" si="4"/>
        <v>17874993</v>
      </c>
      <c r="M25" s="219">
        <f t="shared" si="4"/>
        <v>7777144</v>
      </c>
      <c r="N25" s="219">
        <f t="shared" si="4"/>
        <v>27541931</v>
      </c>
      <c r="O25" s="219">
        <f t="shared" si="4"/>
        <v>0</v>
      </c>
      <c r="P25" s="219">
        <f t="shared" si="4"/>
        <v>3477951</v>
      </c>
      <c r="Q25" s="219">
        <f t="shared" si="4"/>
        <v>3127738</v>
      </c>
      <c r="R25" s="219">
        <f t="shared" si="4"/>
        <v>6605689</v>
      </c>
      <c r="S25" s="219">
        <f t="shared" si="4"/>
        <v>4150629</v>
      </c>
      <c r="T25" s="219">
        <f t="shared" si="4"/>
        <v>0</v>
      </c>
      <c r="U25" s="219">
        <f t="shared" si="4"/>
        <v>16569534</v>
      </c>
      <c r="V25" s="219">
        <f t="shared" si="4"/>
        <v>20720163</v>
      </c>
      <c r="W25" s="219">
        <f t="shared" si="4"/>
        <v>69782142</v>
      </c>
      <c r="X25" s="219">
        <f t="shared" si="4"/>
        <v>84901000</v>
      </c>
      <c r="Y25" s="219">
        <f t="shared" si="4"/>
        <v>-15118858</v>
      </c>
      <c r="Z25" s="231">
        <f>+IF(X25&lt;&gt;0,+(Y25/X25)*100,0)</f>
        <v>-17.807632418934997</v>
      </c>
      <c r="AA25" s="232">
        <f>+AA5+AA9+AA15+AA19+AA24</f>
        <v>84901000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63756000</v>
      </c>
      <c r="D28" s="155"/>
      <c r="E28" s="156">
        <v>59282000</v>
      </c>
      <c r="F28" s="60">
        <v>59282000</v>
      </c>
      <c r="G28" s="60">
        <v>5484866</v>
      </c>
      <c r="H28" s="60">
        <v>2688085</v>
      </c>
      <c r="I28" s="60">
        <v>6741408</v>
      </c>
      <c r="J28" s="60">
        <v>14914359</v>
      </c>
      <c r="K28" s="60">
        <v>1889794</v>
      </c>
      <c r="L28" s="60">
        <v>17874993</v>
      </c>
      <c r="M28" s="60">
        <v>7777144</v>
      </c>
      <c r="N28" s="60">
        <v>27541931</v>
      </c>
      <c r="O28" s="60"/>
      <c r="P28" s="60">
        <v>3477951</v>
      </c>
      <c r="Q28" s="60">
        <v>3127738</v>
      </c>
      <c r="R28" s="60">
        <v>6605689</v>
      </c>
      <c r="S28" s="60">
        <v>4150629</v>
      </c>
      <c r="T28" s="60"/>
      <c r="U28" s="60">
        <v>16569534</v>
      </c>
      <c r="V28" s="60">
        <v>20720163</v>
      </c>
      <c r="W28" s="60">
        <v>69782142</v>
      </c>
      <c r="X28" s="60">
        <v>59282000</v>
      </c>
      <c r="Y28" s="60">
        <v>10500142</v>
      </c>
      <c r="Z28" s="140">
        <v>17.71</v>
      </c>
      <c r="AA28" s="155">
        <v>59282000</v>
      </c>
    </row>
    <row r="29" spans="1:27" ht="13.5">
      <c r="A29" s="234" t="s">
        <v>134</v>
      </c>
      <c r="B29" s="136"/>
      <c r="C29" s="155"/>
      <c r="D29" s="155"/>
      <c r="E29" s="156">
        <v>200000</v>
      </c>
      <c r="F29" s="60">
        <v>200000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200000</v>
      </c>
      <c r="Y29" s="60">
        <v>-200000</v>
      </c>
      <c r="Z29" s="140">
        <v>-100</v>
      </c>
      <c r="AA29" s="62">
        <v>200000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13000000</v>
      </c>
      <c r="F31" s="60">
        <v>13000000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13000000</v>
      </c>
      <c r="Y31" s="60">
        <v>-13000000</v>
      </c>
      <c r="Z31" s="140">
        <v>-100</v>
      </c>
      <c r="AA31" s="62">
        <v>13000000</v>
      </c>
    </row>
    <row r="32" spans="1:27" ht="13.5">
      <c r="A32" s="236" t="s">
        <v>46</v>
      </c>
      <c r="B32" s="136"/>
      <c r="C32" s="210">
        <f aca="true" t="shared" si="5" ref="C32:Y32">SUM(C28:C31)</f>
        <v>63756000</v>
      </c>
      <c r="D32" s="210">
        <f>SUM(D28:D31)</f>
        <v>0</v>
      </c>
      <c r="E32" s="211">
        <f t="shared" si="5"/>
        <v>72482000</v>
      </c>
      <c r="F32" s="77">
        <f t="shared" si="5"/>
        <v>72482000</v>
      </c>
      <c r="G32" s="77">
        <f t="shared" si="5"/>
        <v>5484866</v>
      </c>
      <c r="H32" s="77">
        <f t="shared" si="5"/>
        <v>2688085</v>
      </c>
      <c r="I32" s="77">
        <f t="shared" si="5"/>
        <v>6741408</v>
      </c>
      <c r="J32" s="77">
        <f t="shared" si="5"/>
        <v>14914359</v>
      </c>
      <c r="K32" s="77">
        <f t="shared" si="5"/>
        <v>1889794</v>
      </c>
      <c r="L32" s="77">
        <f t="shared" si="5"/>
        <v>17874993</v>
      </c>
      <c r="M32" s="77">
        <f t="shared" si="5"/>
        <v>7777144</v>
      </c>
      <c r="N32" s="77">
        <f t="shared" si="5"/>
        <v>27541931</v>
      </c>
      <c r="O32" s="77">
        <f t="shared" si="5"/>
        <v>0</v>
      </c>
      <c r="P32" s="77">
        <f t="shared" si="5"/>
        <v>3477951</v>
      </c>
      <c r="Q32" s="77">
        <f t="shared" si="5"/>
        <v>3127738</v>
      </c>
      <c r="R32" s="77">
        <f t="shared" si="5"/>
        <v>6605689</v>
      </c>
      <c r="S32" s="77">
        <f t="shared" si="5"/>
        <v>4150629</v>
      </c>
      <c r="T32" s="77">
        <f t="shared" si="5"/>
        <v>0</v>
      </c>
      <c r="U32" s="77">
        <f t="shared" si="5"/>
        <v>16569534</v>
      </c>
      <c r="V32" s="77">
        <f t="shared" si="5"/>
        <v>20720163</v>
      </c>
      <c r="W32" s="77">
        <f t="shared" si="5"/>
        <v>69782142</v>
      </c>
      <c r="X32" s="77">
        <f t="shared" si="5"/>
        <v>72482000</v>
      </c>
      <c r="Y32" s="77">
        <f t="shared" si="5"/>
        <v>-2699858</v>
      </c>
      <c r="Z32" s="212">
        <f>+IF(X32&lt;&gt;0,+(Y32/X32)*100,0)</f>
        <v>-3.724866863497144</v>
      </c>
      <c r="AA32" s="79">
        <f>SUM(AA28:AA31)</f>
        <v>72482000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14140000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1324000</v>
      </c>
      <c r="D35" s="155"/>
      <c r="E35" s="156">
        <v>12419000</v>
      </c>
      <c r="F35" s="60">
        <v>12419000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12419000</v>
      </c>
      <c r="Y35" s="60">
        <v>-12419000</v>
      </c>
      <c r="Z35" s="140">
        <v>-100</v>
      </c>
      <c r="AA35" s="62">
        <v>12419000</v>
      </c>
    </row>
    <row r="36" spans="1:27" ht="13.5">
      <c r="A36" s="238" t="s">
        <v>139</v>
      </c>
      <c r="B36" s="149"/>
      <c r="C36" s="222">
        <f aca="true" t="shared" si="6" ref="C36:Y36">SUM(C32:C35)</f>
        <v>79220000</v>
      </c>
      <c r="D36" s="222">
        <f>SUM(D32:D35)</f>
        <v>0</v>
      </c>
      <c r="E36" s="218">
        <f t="shared" si="6"/>
        <v>84901000</v>
      </c>
      <c r="F36" s="220">
        <f t="shared" si="6"/>
        <v>84901000</v>
      </c>
      <c r="G36" s="220">
        <f t="shared" si="6"/>
        <v>5484866</v>
      </c>
      <c r="H36" s="220">
        <f t="shared" si="6"/>
        <v>2688085</v>
      </c>
      <c r="I36" s="220">
        <f t="shared" si="6"/>
        <v>6741408</v>
      </c>
      <c r="J36" s="220">
        <f t="shared" si="6"/>
        <v>14914359</v>
      </c>
      <c r="K36" s="220">
        <f t="shared" si="6"/>
        <v>1889794</v>
      </c>
      <c r="L36" s="220">
        <f t="shared" si="6"/>
        <v>17874993</v>
      </c>
      <c r="M36" s="220">
        <f t="shared" si="6"/>
        <v>7777144</v>
      </c>
      <c r="N36" s="220">
        <f t="shared" si="6"/>
        <v>27541931</v>
      </c>
      <c r="O36" s="220">
        <f t="shared" si="6"/>
        <v>0</v>
      </c>
      <c r="P36" s="220">
        <f t="shared" si="6"/>
        <v>3477951</v>
      </c>
      <c r="Q36" s="220">
        <f t="shared" si="6"/>
        <v>3127738</v>
      </c>
      <c r="R36" s="220">
        <f t="shared" si="6"/>
        <v>6605689</v>
      </c>
      <c r="S36" s="220">
        <f t="shared" si="6"/>
        <v>4150629</v>
      </c>
      <c r="T36" s="220">
        <f t="shared" si="6"/>
        <v>0</v>
      </c>
      <c r="U36" s="220">
        <f t="shared" si="6"/>
        <v>16569534</v>
      </c>
      <c r="V36" s="220">
        <f t="shared" si="6"/>
        <v>20720163</v>
      </c>
      <c r="W36" s="220">
        <f t="shared" si="6"/>
        <v>69782142</v>
      </c>
      <c r="X36" s="220">
        <f t="shared" si="6"/>
        <v>84901000</v>
      </c>
      <c r="Y36" s="220">
        <f t="shared" si="6"/>
        <v>-15118858</v>
      </c>
      <c r="Z36" s="221">
        <f>+IF(X36&lt;&gt;0,+(Y36/X36)*100,0)</f>
        <v>-17.807632418934997</v>
      </c>
      <c r="AA36" s="239">
        <f>SUM(AA32:AA35)</f>
        <v>84901000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6909500</v>
      </c>
      <c r="D6" s="155"/>
      <c r="E6" s="59">
        <v>1761000</v>
      </c>
      <c r="F6" s="60"/>
      <c r="G6" s="60">
        <v>57104173</v>
      </c>
      <c r="H6" s="60">
        <v>-9815476</v>
      </c>
      <c r="I6" s="60">
        <v>16415654</v>
      </c>
      <c r="J6" s="60">
        <v>16415654</v>
      </c>
      <c r="K6" s="60">
        <v>37217490</v>
      </c>
      <c r="L6" s="60">
        <v>18284716</v>
      </c>
      <c r="M6" s="60">
        <v>48035491</v>
      </c>
      <c r="N6" s="60">
        <v>48035491</v>
      </c>
      <c r="O6" s="60">
        <v>48035491</v>
      </c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>
        <v>11410000</v>
      </c>
      <c r="F7" s="60">
        <v>21242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21242</v>
      </c>
      <c r="Y7" s="60">
        <v>-21242</v>
      </c>
      <c r="Z7" s="140">
        <v>-100</v>
      </c>
      <c r="AA7" s="62">
        <v>21242</v>
      </c>
    </row>
    <row r="8" spans="1:27" ht="13.5">
      <c r="A8" s="249" t="s">
        <v>145</v>
      </c>
      <c r="B8" s="182"/>
      <c r="C8" s="155">
        <v>28470244</v>
      </c>
      <c r="D8" s="155"/>
      <c r="E8" s="59">
        <v>41284000</v>
      </c>
      <c r="F8" s="60">
        <v>39401</v>
      </c>
      <c r="G8" s="60">
        <v>77976780</v>
      </c>
      <c r="H8" s="60">
        <v>77807482</v>
      </c>
      <c r="I8" s="60">
        <v>82625064</v>
      </c>
      <c r="J8" s="60">
        <v>82625064</v>
      </c>
      <c r="K8" s="60">
        <v>90735256</v>
      </c>
      <c r="L8" s="60">
        <v>90240277</v>
      </c>
      <c r="M8" s="60">
        <v>89626118</v>
      </c>
      <c r="N8" s="60">
        <v>89626118</v>
      </c>
      <c r="O8" s="60">
        <v>89626118</v>
      </c>
      <c r="P8" s="60"/>
      <c r="Q8" s="60"/>
      <c r="R8" s="60"/>
      <c r="S8" s="60"/>
      <c r="T8" s="60"/>
      <c r="U8" s="60"/>
      <c r="V8" s="60"/>
      <c r="W8" s="60"/>
      <c r="X8" s="60">
        <v>39401</v>
      </c>
      <c r="Y8" s="60">
        <v>-39401</v>
      </c>
      <c r="Z8" s="140">
        <v>-100</v>
      </c>
      <c r="AA8" s="62">
        <v>39401</v>
      </c>
    </row>
    <row r="9" spans="1:27" ht="13.5">
      <c r="A9" s="249" t="s">
        <v>146</v>
      </c>
      <c r="B9" s="182"/>
      <c r="C9" s="155">
        <v>6903359</v>
      </c>
      <c r="D9" s="155"/>
      <c r="E9" s="59"/>
      <c r="F9" s="60"/>
      <c r="G9" s="60">
        <v>8402560</v>
      </c>
      <c r="H9" s="60">
        <v>8411768</v>
      </c>
      <c r="I9" s="60">
        <v>7861952</v>
      </c>
      <c r="J9" s="60">
        <v>7861952</v>
      </c>
      <c r="K9" s="60">
        <v>7110777</v>
      </c>
      <c r="L9" s="60">
        <v>10479930</v>
      </c>
      <c r="M9" s="60">
        <v>10472950</v>
      </c>
      <c r="N9" s="60">
        <v>10472950</v>
      </c>
      <c r="O9" s="60">
        <v>10472950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1010016</v>
      </c>
      <c r="D11" s="155"/>
      <c r="E11" s="59"/>
      <c r="F11" s="60"/>
      <c r="G11" s="60">
        <v>624981</v>
      </c>
      <c r="H11" s="60">
        <v>624546</v>
      </c>
      <c r="I11" s="60">
        <v>621560</v>
      </c>
      <c r="J11" s="60">
        <v>621560</v>
      </c>
      <c r="K11" s="60">
        <v>520346</v>
      </c>
      <c r="L11" s="60">
        <v>510154</v>
      </c>
      <c r="M11" s="60">
        <v>491766</v>
      </c>
      <c r="N11" s="60">
        <v>491766</v>
      </c>
      <c r="O11" s="60">
        <v>491766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43293119</v>
      </c>
      <c r="D12" s="168">
        <f>SUM(D6:D11)</f>
        <v>0</v>
      </c>
      <c r="E12" s="72">
        <f t="shared" si="0"/>
        <v>54455000</v>
      </c>
      <c r="F12" s="73">
        <f t="shared" si="0"/>
        <v>60643</v>
      </c>
      <c r="G12" s="73">
        <f t="shared" si="0"/>
        <v>144108494</v>
      </c>
      <c r="H12" s="73">
        <f t="shared" si="0"/>
        <v>77028320</v>
      </c>
      <c r="I12" s="73">
        <f t="shared" si="0"/>
        <v>107524230</v>
      </c>
      <c r="J12" s="73">
        <f t="shared" si="0"/>
        <v>107524230</v>
      </c>
      <c r="K12" s="73">
        <f t="shared" si="0"/>
        <v>135583869</v>
      </c>
      <c r="L12" s="73">
        <f t="shared" si="0"/>
        <v>119515077</v>
      </c>
      <c r="M12" s="73">
        <f t="shared" si="0"/>
        <v>148626325</v>
      </c>
      <c r="N12" s="73">
        <f t="shared" si="0"/>
        <v>148626325</v>
      </c>
      <c r="O12" s="73">
        <f t="shared" si="0"/>
        <v>148626325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60643</v>
      </c>
      <c r="Y12" s="73">
        <f t="shared" si="0"/>
        <v>-60643</v>
      </c>
      <c r="Z12" s="170">
        <f>+IF(X12&lt;&gt;0,+(Y12/X12)*100,0)</f>
        <v>-100</v>
      </c>
      <c r="AA12" s="74">
        <f>SUM(AA6:AA11)</f>
        <v>60643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>
        <v>9448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9448</v>
      </c>
      <c r="Y15" s="60">
        <v>-9448</v>
      </c>
      <c r="Z15" s="140">
        <v>-100</v>
      </c>
      <c r="AA15" s="62">
        <v>9448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72375448</v>
      </c>
      <c r="D17" s="155"/>
      <c r="E17" s="59"/>
      <c r="F17" s="60">
        <v>72375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72375</v>
      </c>
      <c r="Y17" s="60">
        <v>-72375</v>
      </c>
      <c r="Z17" s="140">
        <v>-100</v>
      </c>
      <c r="AA17" s="62">
        <v>72375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1306193838</v>
      </c>
      <c r="D19" s="155"/>
      <c r="E19" s="59">
        <v>1323291000</v>
      </c>
      <c r="F19" s="60">
        <v>3565454</v>
      </c>
      <c r="G19" s="60">
        <v>1380301657</v>
      </c>
      <c r="H19" s="60">
        <v>1416005811</v>
      </c>
      <c r="I19" s="60">
        <v>1316295849</v>
      </c>
      <c r="J19" s="60">
        <v>1316295849</v>
      </c>
      <c r="K19" s="60">
        <v>1322733898</v>
      </c>
      <c r="L19" s="60">
        <v>1322640310</v>
      </c>
      <c r="M19" s="60">
        <v>1322640310</v>
      </c>
      <c r="N19" s="60">
        <v>1322640310</v>
      </c>
      <c r="O19" s="60">
        <v>1322640310</v>
      </c>
      <c r="P19" s="60"/>
      <c r="Q19" s="60"/>
      <c r="R19" s="60"/>
      <c r="S19" s="60"/>
      <c r="T19" s="60"/>
      <c r="U19" s="60"/>
      <c r="V19" s="60"/>
      <c r="W19" s="60"/>
      <c r="X19" s="60">
        <v>3565454</v>
      </c>
      <c r="Y19" s="60">
        <v>-3565454</v>
      </c>
      <c r="Z19" s="140">
        <v>-100</v>
      </c>
      <c r="AA19" s="62">
        <v>3565454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5318747</v>
      </c>
      <c r="D23" s="155"/>
      <c r="E23" s="59"/>
      <c r="F23" s="60"/>
      <c r="G23" s="159">
        <v>-7768567</v>
      </c>
      <c r="H23" s="159">
        <v>-7768567</v>
      </c>
      <c r="I23" s="159">
        <v>-7768567</v>
      </c>
      <c r="J23" s="60">
        <v>-7768567</v>
      </c>
      <c r="K23" s="159">
        <v>-7768567</v>
      </c>
      <c r="L23" s="159">
        <v>-7768567</v>
      </c>
      <c r="M23" s="60">
        <v>-7768567</v>
      </c>
      <c r="N23" s="159">
        <v>-7768567</v>
      </c>
      <c r="O23" s="159">
        <v>-7768567</v>
      </c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1383888033</v>
      </c>
      <c r="D24" s="168">
        <f>SUM(D15:D23)</f>
        <v>0</v>
      </c>
      <c r="E24" s="76">
        <f t="shared" si="1"/>
        <v>1323291000</v>
      </c>
      <c r="F24" s="77">
        <f t="shared" si="1"/>
        <v>3647277</v>
      </c>
      <c r="G24" s="77">
        <f t="shared" si="1"/>
        <v>1372533090</v>
      </c>
      <c r="H24" s="77">
        <f t="shared" si="1"/>
        <v>1408237244</v>
      </c>
      <c r="I24" s="77">
        <f t="shared" si="1"/>
        <v>1308527282</v>
      </c>
      <c r="J24" s="77">
        <f t="shared" si="1"/>
        <v>1308527282</v>
      </c>
      <c r="K24" s="77">
        <f t="shared" si="1"/>
        <v>1314965331</v>
      </c>
      <c r="L24" s="77">
        <f t="shared" si="1"/>
        <v>1314871743</v>
      </c>
      <c r="M24" s="77">
        <f t="shared" si="1"/>
        <v>1314871743</v>
      </c>
      <c r="N24" s="77">
        <f t="shared" si="1"/>
        <v>1314871743</v>
      </c>
      <c r="O24" s="77">
        <f t="shared" si="1"/>
        <v>1314871743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3647277</v>
      </c>
      <c r="Y24" s="77">
        <f t="shared" si="1"/>
        <v>-3647277</v>
      </c>
      <c r="Z24" s="212">
        <f>+IF(X24&lt;&gt;0,+(Y24/X24)*100,0)</f>
        <v>-100</v>
      </c>
      <c r="AA24" s="79">
        <f>SUM(AA15:AA23)</f>
        <v>3647277</v>
      </c>
    </row>
    <row r="25" spans="1:27" ht="13.5">
      <c r="A25" s="250" t="s">
        <v>159</v>
      </c>
      <c r="B25" s="251"/>
      <c r="C25" s="168">
        <f aca="true" t="shared" si="2" ref="C25:Y25">+C12+C24</f>
        <v>1427181152</v>
      </c>
      <c r="D25" s="168">
        <f>+D12+D24</f>
        <v>0</v>
      </c>
      <c r="E25" s="72">
        <f t="shared" si="2"/>
        <v>1377746000</v>
      </c>
      <c r="F25" s="73">
        <f t="shared" si="2"/>
        <v>3707920</v>
      </c>
      <c r="G25" s="73">
        <f t="shared" si="2"/>
        <v>1516641584</v>
      </c>
      <c r="H25" s="73">
        <f t="shared" si="2"/>
        <v>1485265564</v>
      </c>
      <c r="I25" s="73">
        <f t="shared" si="2"/>
        <v>1416051512</v>
      </c>
      <c r="J25" s="73">
        <f t="shared" si="2"/>
        <v>1416051512</v>
      </c>
      <c r="K25" s="73">
        <f t="shared" si="2"/>
        <v>1450549200</v>
      </c>
      <c r="L25" s="73">
        <f t="shared" si="2"/>
        <v>1434386820</v>
      </c>
      <c r="M25" s="73">
        <f t="shared" si="2"/>
        <v>1463498068</v>
      </c>
      <c r="N25" s="73">
        <f t="shared" si="2"/>
        <v>1463498068</v>
      </c>
      <c r="O25" s="73">
        <f t="shared" si="2"/>
        <v>1463498068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3707920</v>
      </c>
      <c r="Y25" s="73">
        <f t="shared" si="2"/>
        <v>-3707920</v>
      </c>
      <c r="Z25" s="170">
        <f>+IF(X25&lt;&gt;0,+(Y25/X25)*100,0)</f>
        <v>-100</v>
      </c>
      <c r="AA25" s="74">
        <f>+AA12+AA24</f>
        <v>3707920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6150021</v>
      </c>
      <c r="D29" s="155"/>
      <c r="E29" s="59"/>
      <c r="F29" s="60">
        <v>40708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40708</v>
      </c>
      <c r="Y29" s="60">
        <v>-40708</v>
      </c>
      <c r="Z29" s="140">
        <v>-100</v>
      </c>
      <c r="AA29" s="62">
        <v>40708</v>
      </c>
    </row>
    <row r="30" spans="1:27" ht="13.5">
      <c r="A30" s="249" t="s">
        <v>52</v>
      </c>
      <c r="B30" s="182"/>
      <c r="C30" s="155">
        <v>10373768</v>
      </c>
      <c r="D30" s="155"/>
      <c r="E30" s="59">
        <v>8211000</v>
      </c>
      <c r="F30" s="60">
        <v>13553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13553</v>
      </c>
      <c r="Y30" s="60">
        <v>-13553</v>
      </c>
      <c r="Z30" s="140">
        <v>-100</v>
      </c>
      <c r="AA30" s="62">
        <v>13553</v>
      </c>
    </row>
    <row r="31" spans="1:27" ht="13.5">
      <c r="A31" s="249" t="s">
        <v>163</v>
      </c>
      <c r="B31" s="182"/>
      <c r="C31" s="155">
        <v>2514847</v>
      </c>
      <c r="D31" s="155"/>
      <c r="E31" s="59"/>
      <c r="F31" s="60">
        <v>2839</v>
      </c>
      <c r="G31" s="60">
        <v>2515702</v>
      </c>
      <c r="H31" s="60">
        <v>2515702</v>
      </c>
      <c r="I31" s="60">
        <v>2511587</v>
      </c>
      <c r="J31" s="60">
        <v>2511587</v>
      </c>
      <c r="K31" s="60">
        <v>2522488</v>
      </c>
      <c r="L31" s="60">
        <v>2520038</v>
      </c>
      <c r="M31" s="60">
        <v>2520263</v>
      </c>
      <c r="N31" s="60">
        <v>2520263</v>
      </c>
      <c r="O31" s="60">
        <v>2520263</v>
      </c>
      <c r="P31" s="60"/>
      <c r="Q31" s="60"/>
      <c r="R31" s="60"/>
      <c r="S31" s="60"/>
      <c r="T31" s="60"/>
      <c r="U31" s="60"/>
      <c r="V31" s="60"/>
      <c r="W31" s="60"/>
      <c r="X31" s="60">
        <v>2839</v>
      </c>
      <c r="Y31" s="60">
        <v>-2839</v>
      </c>
      <c r="Z31" s="140">
        <v>-100</v>
      </c>
      <c r="AA31" s="62">
        <v>2839</v>
      </c>
    </row>
    <row r="32" spans="1:27" ht="13.5">
      <c r="A32" s="249" t="s">
        <v>164</v>
      </c>
      <c r="B32" s="182"/>
      <c r="C32" s="155">
        <v>99223015</v>
      </c>
      <c r="D32" s="155"/>
      <c r="E32" s="59">
        <v>36364000</v>
      </c>
      <c r="F32" s="60">
        <v>65721</v>
      </c>
      <c r="G32" s="60">
        <v>95807764</v>
      </c>
      <c r="H32" s="60">
        <v>99221510</v>
      </c>
      <c r="I32" s="60">
        <v>94823086</v>
      </c>
      <c r="J32" s="60">
        <v>94823086</v>
      </c>
      <c r="K32" s="60">
        <v>97068782</v>
      </c>
      <c r="L32" s="60">
        <v>107905759</v>
      </c>
      <c r="M32" s="60">
        <v>113363473</v>
      </c>
      <c r="N32" s="60">
        <v>113363473</v>
      </c>
      <c r="O32" s="60">
        <v>113363473</v>
      </c>
      <c r="P32" s="60"/>
      <c r="Q32" s="60"/>
      <c r="R32" s="60"/>
      <c r="S32" s="60"/>
      <c r="T32" s="60"/>
      <c r="U32" s="60"/>
      <c r="V32" s="60"/>
      <c r="W32" s="60"/>
      <c r="X32" s="60">
        <v>65721</v>
      </c>
      <c r="Y32" s="60">
        <v>-65721</v>
      </c>
      <c r="Z32" s="140">
        <v>-100</v>
      </c>
      <c r="AA32" s="62">
        <v>65721</v>
      </c>
    </row>
    <row r="33" spans="1:27" ht="13.5">
      <c r="A33" s="249" t="s">
        <v>165</v>
      </c>
      <c r="B33" s="182"/>
      <c r="C33" s="155">
        <v>5455517</v>
      </c>
      <c r="D33" s="155"/>
      <c r="E33" s="59"/>
      <c r="F33" s="60">
        <v>5456</v>
      </c>
      <c r="G33" s="60">
        <v>7675308</v>
      </c>
      <c r="H33" s="60">
        <v>6670467</v>
      </c>
      <c r="I33" s="60">
        <v>7675308</v>
      </c>
      <c r="J33" s="60">
        <v>7675308</v>
      </c>
      <c r="K33" s="60">
        <v>7675308</v>
      </c>
      <c r="L33" s="60">
        <v>7675308</v>
      </c>
      <c r="M33" s="60">
        <v>7675308</v>
      </c>
      <c r="N33" s="60">
        <v>7675308</v>
      </c>
      <c r="O33" s="60">
        <v>7675308</v>
      </c>
      <c r="P33" s="60"/>
      <c r="Q33" s="60"/>
      <c r="R33" s="60"/>
      <c r="S33" s="60"/>
      <c r="T33" s="60"/>
      <c r="U33" s="60"/>
      <c r="V33" s="60"/>
      <c r="W33" s="60"/>
      <c r="X33" s="60">
        <v>5456</v>
      </c>
      <c r="Y33" s="60">
        <v>-5456</v>
      </c>
      <c r="Z33" s="140">
        <v>-100</v>
      </c>
      <c r="AA33" s="62">
        <v>5456</v>
      </c>
    </row>
    <row r="34" spans="1:27" ht="13.5">
      <c r="A34" s="250" t="s">
        <v>58</v>
      </c>
      <c r="B34" s="251"/>
      <c r="C34" s="168">
        <f aca="true" t="shared" si="3" ref="C34:Y34">SUM(C29:C33)</f>
        <v>123717168</v>
      </c>
      <c r="D34" s="168">
        <f>SUM(D29:D33)</f>
        <v>0</v>
      </c>
      <c r="E34" s="72">
        <f t="shared" si="3"/>
        <v>44575000</v>
      </c>
      <c r="F34" s="73">
        <f t="shared" si="3"/>
        <v>128277</v>
      </c>
      <c r="G34" s="73">
        <f t="shared" si="3"/>
        <v>105998774</v>
      </c>
      <c r="H34" s="73">
        <f t="shared" si="3"/>
        <v>108407679</v>
      </c>
      <c r="I34" s="73">
        <f t="shared" si="3"/>
        <v>105009981</v>
      </c>
      <c r="J34" s="73">
        <f t="shared" si="3"/>
        <v>105009981</v>
      </c>
      <c r="K34" s="73">
        <f t="shared" si="3"/>
        <v>107266578</v>
      </c>
      <c r="L34" s="73">
        <f t="shared" si="3"/>
        <v>118101105</v>
      </c>
      <c r="M34" s="73">
        <f t="shared" si="3"/>
        <v>123559044</v>
      </c>
      <c r="N34" s="73">
        <f t="shared" si="3"/>
        <v>123559044</v>
      </c>
      <c r="O34" s="73">
        <f t="shared" si="3"/>
        <v>123559044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128277</v>
      </c>
      <c r="Y34" s="73">
        <f t="shared" si="3"/>
        <v>-128277</v>
      </c>
      <c r="Z34" s="170">
        <f>+IF(X34&lt;&gt;0,+(Y34/X34)*100,0)</f>
        <v>-100</v>
      </c>
      <c r="AA34" s="74">
        <f>SUM(AA29:AA33)</f>
        <v>128277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16605195</v>
      </c>
      <c r="D37" s="155"/>
      <c r="E37" s="59">
        <v>42068000</v>
      </c>
      <c r="F37" s="60">
        <v>6231</v>
      </c>
      <c r="G37" s="60">
        <v>16382001</v>
      </c>
      <c r="H37" s="60">
        <v>16475338</v>
      </c>
      <c r="I37" s="60">
        <v>15955006</v>
      </c>
      <c r="J37" s="60">
        <v>15955006</v>
      </c>
      <c r="K37" s="60">
        <v>15354045</v>
      </c>
      <c r="L37" s="60">
        <v>15846452</v>
      </c>
      <c r="M37" s="60">
        <v>15846452</v>
      </c>
      <c r="N37" s="60">
        <v>15846452</v>
      </c>
      <c r="O37" s="60">
        <v>15846452</v>
      </c>
      <c r="P37" s="60"/>
      <c r="Q37" s="60"/>
      <c r="R37" s="60"/>
      <c r="S37" s="60"/>
      <c r="T37" s="60"/>
      <c r="U37" s="60"/>
      <c r="V37" s="60"/>
      <c r="W37" s="60"/>
      <c r="X37" s="60">
        <v>6231</v>
      </c>
      <c r="Y37" s="60">
        <v>-6231</v>
      </c>
      <c r="Z37" s="140">
        <v>-100</v>
      </c>
      <c r="AA37" s="62">
        <v>6231</v>
      </c>
    </row>
    <row r="38" spans="1:27" ht="13.5">
      <c r="A38" s="249" t="s">
        <v>165</v>
      </c>
      <c r="B38" s="182"/>
      <c r="C38" s="155">
        <v>30848232</v>
      </c>
      <c r="D38" s="155"/>
      <c r="E38" s="59"/>
      <c r="F38" s="60">
        <v>30848</v>
      </c>
      <c r="G38" s="60">
        <v>6126788</v>
      </c>
      <c r="H38" s="60"/>
      <c r="I38" s="60">
        <v>814485</v>
      </c>
      <c r="J38" s="60">
        <v>814485</v>
      </c>
      <c r="K38" s="60">
        <v>814485</v>
      </c>
      <c r="L38" s="60">
        <v>826080</v>
      </c>
      <c r="M38" s="60">
        <v>814485</v>
      </c>
      <c r="N38" s="60">
        <v>814485</v>
      </c>
      <c r="O38" s="60">
        <v>814485</v>
      </c>
      <c r="P38" s="60"/>
      <c r="Q38" s="60"/>
      <c r="R38" s="60"/>
      <c r="S38" s="60"/>
      <c r="T38" s="60"/>
      <c r="U38" s="60"/>
      <c r="V38" s="60"/>
      <c r="W38" s="60"/>
      <c r="X38" s="60">
        <v>30848</v>
      </c>
      <c r="Y38" s="60">
        <v>-30848</v>
      </c>
      <c r="Z38" s="140">
        <v>-100</v>
      </c>
      <c r="AA38" s="62">
        <v>30848</v>
      </c>
    </row>
    <row r="39" spans="1:27" ht="13.5">
      <c r="A39" s="250" t="s">
        <v>59</v>
      </c>
      <c r="B39" s="253"/>
      <c r="C39" s="168">
        <f aca="true" t="shared" si="4" ref="C39:Y39">SUM(C37:C38)</f>
        <v>47453427</v>
      </c>
      <c r="D39" s="168">
        <f>SUM(D37:D38)</f>
        <v>0</v>
      </c>
      <c r="E39" s="76">
        <f t="shared" si="4"/>
        <v>42068000</v>
      </c>
      <c r="F39" s="77">
        <f t="shared" si="4"/>
        <v>37079</v>
      </c>
      <c r="G39" s="77">
        <f t="shared" si="4"/>
        <v>22508789</v>
      </c>
      <c r="H39" s="77">
        <f t="shared" si="4"/>
        <v>16475338</v>
      </c>
      <c r="I39" s="77">
        <f t="shared" si="4"/>
        <v>16769491</v>
      </c>
      <c r="J39" s="77">
        <f t="shared" si="4"/>
        <v>16769491</v>
      </c>
      <c r="K39" s="77">
        <f t="shared" si="4"/>
        <v>16168530</v>
      </c>
      <c r="L39" s="77">
        <f t="shared" si="4"/>
        <v>16672532</v>
      </c>
      <c r="M39" s="77">
        <f t="shared" si="4"/>
        <v>16660937</v>
      </c>
      <c r="N39" s="77">
        <f t="shared" si="4"/>
        <v>16660937</v>
      </c>
      <c r="O39" s="77">
        <f t="shared" si="4"/>
        <v>16660937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37079</v>
      </c>
      <c r="Y39" s="77">
        <f t="shared" si="4"/>
        <v>-37079</v>
      </c>
      <c r="Z39" s="212">
        <f>+IF(X39&lt;&gt;0,+(Y39/X39)*100,0)</f>
        <v>-100</v>
      </c>
      <c r="AA39" s="79">
        <f>SUM(AA37:AA38)</f>
        <v>37079</v>
      </c>
    </row>
    <row r="40" spans="1:27" ht="13.5">
      <c r="A40" s="250" t="s">
        <v>167</v>
      </c>
      <c r="B40" s="251"/>
      <c r="C40" s="168">
        <f aca="true" t="shared" si="5" ref="C40:Y40">+C34+C39</f>
        <v>171170595</v>
      </c>
      <c r="D40" s="168">
        <f>+D34+D39</f>
        <v>0</v>
      </c>
      <c r="E40" s="72">
        <f t="shared" si="5"/>
        <v>86643000</v>
      </c>
      <c r="F40" s="73">
        <f t="shared" si="5"/>
        <v>165356</v>
      </c>
      <c r="G40" s="73">
        <f t="shared" si="5"/>
        <v>128507563</v>
      </c>
      <c r="H40" s="73">
        <f t="shared" si="5"/>
        <v>124883017</v>
      </c>
      <c r="I40" s="73">
        <f t="shared" si="5"/>
        <v>121779472</v>
      </c>
      <c r="J40" s="73">
        <f t="shared" si="5"/>
        <v>121779472</v>
      </c>
      <c r="K40" s="73">
        <f t="shared" si="5"/>
        <v>123435108</v>
      </c>
      <c r="L40" s="73">
        <f t="shared" si="5"/>
        <v>134773637</v>
      </c>
      <c r="M40" s="73">
        <f t="shared" si="5"/>
        <v>140219981</v>
      </c>
      <c r="N40" s="73">
        <f t="shared" si="5"/>
        <v>140219981</v>
      </c>
      <c r="O40" s="73">
        <f t="shared" si="5"/>
        <v>140219981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165356</v>
      </c>
      <c r="Y40" s="73">
        <f t="shared" si="5"/>
        <v>-165356</v>
      </c>
      <c r="Z40" s="170">
        <f>+IF(X40&lt;&gt;0,+(Y40/X40)*100,0)</f>
        <v>-100</v>
      </c>
      <c r="AA40" s="74">
        <f>+AA34+AA39</f>
        <v>165356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1256010557</v>
      </c>
      <c r="D42" s="257">
        <f>+D25-D40</f>
        <v>0</v>
      </c>
      <c r="E42" s="258">
        <f t="shared" si="6"/>
        <v>1291103000</v>
      </c>
      <c r="F42" s="259">
        <f t="shared" si="6"/>
        <v>3542564</v>
      </c>
      <c r="G42" s="259">
        <f t="shared" si="6"/>
        <v>1388134021</v>
      </c>
      <c r="H42" s="259">
        <f t="shared" si="6"/>
        <v>1360382547</v>
      </c>
      <c r="I42" s="259">
        <f t="shared" si="6"/>
        <v>1294272040</v>
      </c>
      <c r="J42" s="259">
        <f t="shared" si="6"/>
        <v>1294272040</v>
      </c>
      <c r="K42" s="259">
        <f t="shared" si="6"/>
        <v>1327114092</v>
      </c>
      <c r="L42" s="259">
        <f t="shared" si="6"/>
        <v>1299613183</v>
      </c>
      <c r="M42" s="259">
        <f t="shared" si="6"/>
        <v>1323278087</v>
      </c>
      <c r="N42" s="259">
        <f t="shared" si="6"/>
        <v>1323278087</v>
      </c>
      <c r="O42" s="259">
        <f t="shared" si="6"/>
        <v>1323278087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3542564</v>
      </c>
      <c r="Y42" s="259">
        <f t="shared" si="6"/>
        <v>-3542564</v>
      </c>
      <c r="Z42" s="260">
        <f>+IF(X42&lt;&gt;0,+(Y42/X42)*100,0)</f>
        <v>-100</v>
      </c>
      <c r="AA42" s="261">
        <f>+AA25-AA40</f>
        <v>3542564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1256010557</v>
      </c>
      <c r="D45" s="155"/>
      <c r="E45" s="59">
        <v>1291103000</v>
      </c>
      <c r="F45" s="60">
        <v>3542564</v>
      </c>
      <c r="G45" s="60">
        <v>1388134021</v>
      </c>
      <c r="H45" s="60">
        <v>1360382547</v>
      </c>
      <c r="I45" s="60">
        <v>1294272040</v>
      </c>
      <c r="J45" s="60">
        <v>1294272040</v>
      </c>
      <c r="K45" s="60">
        <v>1327114092</v>
      </c>
      <c r="L45" s="60">
        <v>1299613183</v>
      </c>
      <c r="M45" s="60">
        <v>1323278087</v>
      </c>
      <c r="N45" s="60">
        <v>1323278087</v>
      </c>
      <c r="O45" s="60">
        <v>1323278087</v>
      </c>
      <c r="P45" s="60"/>
      <c r="Q45" s="60"/>
      <c r="R45" s="60"/>
      <c r="S45" s="60"/>
      <c r="T45" s="60"/>
      <c r="U45" s="60"/>
      <c r="V45" s="60"/>
      <c r="W45" s="60"/>
      <c r="X45" s="60">
        <v>3542564</v>
      </c>
      <c r="Y45" s="60">
        <v>-3542564</v>
      </c>
      <c r="Z45" s="139">
        <v>-100</v>
      </c>
      <c r="AA45" s="62">
        <v>3542564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1256010557</v>
      </c>
      <c r="D48" s="217">
        <f>SUM(D45:D47)</f>
        <v>0</v>
      </c>
      <c r="E48" s="264">
        <f t="shared" si="7"/>
        <v>1291103000</v>
      </c>
      <c r="F48" s="219">
        <f t="shared" si="7"/>
        <v>3542564</v>
      </c>
      <c r="G48" s="219">
        <f t="shared" si="7"/>
        <v>1388134021</v>
      </c>
      <c r="H48" s="219">
        <f t="shared" si="7"/>
        <v>1360382547</v>
      </c>
      <c r="I48" s="219">
        <f t="shared" si="7"/>
        <v>1294272040</v>
      </c>
      <c r="J48" s="219">
        <f t="shared" si="7"/>
        <v>1294272040</v>
      </c>
      <c r="K48" s="219">
        <f t="shared" si="7"/>
        <v>1327114092</v>
      </c>
      <c r="L48" s="219">
        <f t="shared" si="7"/>
        <v>1299613183</v>
      </c>
      <c r="M48" s="219">
        <f t="shared" si="7"/>
        <v>1323278087</v>
      </c>
      <c r="N48" s="219">
        <f t="shared" si="7"/>
        <v>1323278087</v>
      </c>
      <c r="O48" s="219">
        <f t="shared" si="7"/>
        <v>1323278087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3542564</v>
      </c>
      <c r="Y48" s="219">
        <f t="shared" si="7"/>
        <v>-3542564</v>
      </c>
      <c r="Z48" s="265">
        <f>+IF(X48&lt;&gt;0,+(Y48/X48)*100,0)</f>
        <v>-100</v>
      </c>
      <c r="AA48" s="232">
        <f>SUM(AA45:AA47)</f>
        <v>3542564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248305125</v>
      </c>
      <c r="D6" s="155"/>
      <c r="E6" s="59">
        <v>353350992</v>
      </c>
      <c r="F6" s="60">
        <v>266972433</v>
      </c>
      <c r="G6" s="60">
        <v>21284627</v>
      </c>
      <c r="H6" s="60">
        <v>18660413</v>
      </c>
      <c r="I6" s="60">
        <v>23097592</v>
      </c>
      <c r="J6" s="60">
        <v>63042632</v>
      </c>
      <c r="K6" s="60">
        <v>19062308</v>
      </c>
      <c r="L6" s="60">
        <v>19054650</v>
      </c>
      <c r="M6" s="60">
        <v>17837148</v>
      </c>
      <c r="N6" s="60">
        <v>55954106</v>
      </c>
      <c r="O6" s="60">
        <v>40273347</v>
      </c>
      <c r="P6" s="60">
        <v>18482343</v>
      </c>
      <c r="Q6" s="60">
        <v>15317549</v>
      </c>
      <c r="R6" s="60">
        <v>74073239</v>
      </c>
      <c r="S6" s="60">
        <v>19333235</v>
      </c>
      <c r="T6" s="60">
        <v>21846448</v>
      </c>
      <c r="U6" s="60">
        <v>42728055</v>
      </c>
      <c r="V6" s="60">
        <v>83907738</v>
      </c>
      <c r="W6" s="60">
        <v>276977715</v>
      </c>
      <c r="X6" s="60">
        <v>266972433</v>
      </c>
      <c r="Y6" s="60">
        <v>10005282</v>
      </c>
      <c r="Z6" s="140">
        <v>3.75</v>
      </c>
      <c r="AA6" s="62">
        <v>266972433</v>
      </c>
    </row>
    <row r="7" spans="1:27" ht="13.5">
      <c r="A7" s="249" t="s">
        <v>178</v>
      </c>
      <c r="B7" s="182"/>
      <c r="C7" s="155">
        <v>175465858</v>
      </c>
      <c r="D7" s="155"/>
      <c r="E7" s="59">
        <v>106089000</v>
      </c>
      <c r="F7" s="60">
        <v>115514000</v>
      </c>
      <c r="G7" s="60">
        <v>45032000</v>
      </c>
      <c r="H7" s="60">
        <v>3490000</v>
      </c>
      <c r="I7" s="60"/>
      <c r="J7" s="60">
        <v>48522000</v>
      </c>
      <c r="K7" s="60"/>
      <c r="L7" s="60">
        <v>35786000</v>
      </c>
      <c r="M7" s="60"/>
      <c r="N7" s="60">
        <v>35786000</v>
      </c>
      <c r="O7" s="60">
        <v>2800000</v>
      </c>
      <c r="P7" s="60">
        <v>300000</v>
      </c>
      <c r="Q7" s="60">
        <v>26239000</v>
      </c>
      <c r="R7" s="60">
        <v>29339000</v>
      </c>
      <c r="S7" s="60"/>
      <c r="T7" s="60"/>
      <c r="U7" s="60">
        <v>1468686</v>
      </c>
      <c r="V7" s="60">
        <v>1468686</v>
      </c>
      <c r="W7" s="60">
        <v>115115686</v>
      </c>
      <c r="X7" s="60">
        <v>115514000</v>
      </c>
      <c r="Y7" s="60">
        <v>-398314</v>
      </c>
      <c r="Z7" s="140">
        <v>-0.34</v>
      </c>
      <c r="AA7" s="62">
        <v>115514000</v>
      </c>
    </row>
    <row r="8" spans="1:27" ht="13.5">
      <c r="A8" s="249" t="s">
        <v>179</v>
      </c>
      <c r="B8" s="182"/>
      <c r="C8" s="155">
        <v>-100424456</v>
      </c>
      <c r="D8" s="155"/>
      <c r="E8" s="59">
        <v>59481000</v>
      </c>
      <c r="F8" s="60">
        <v>72482000</v>
      </c>
      <c r="G8" s="60">
        <v>10470000</v>
      </c>
      <c r="H8" s="60"/>
      <c r="I8" s="60">
        <v>1575000</v>
      </c>
      <c r="J8" s="60">
        <v>12045000</v>
      </c>
      <c r="K8" s="60">
        <v>35219000</v>
      </c>
      <c r="L8" s="60">
        <v>1018000</v>
      </c>
      <c r="M8" s="60"/>
      <c r="N8" s="60">
        <v>36237000</v>
      </c>
      <c r="O8" s="60"/>
      <c r="P8" s="60"/>
      <c r="Q8" s="60">
        <v>25836000</v>
      </c>
      <c r="R8" s="60">
        <v>25836000</v>
      </c>
      <c r="S8" s="60"/>
      <c r="T8" s="60"/>
      <c r="U8" s="60"/>
      <c r="V8" s="60"/>
      <c r="W8" s="60">
        <v>74118000</v>
      </c>
      <c r="X8" s="60">
        <v>72482000</v>
      </c>
      <c r="Y8" s="60">
        <v>1636000</v>
      </c>
      <c r="Z8" s="140">
        <v>2.26</v>
      </c>
      <c r="AA8" s="62">
        <v>72482000</v>
      </c>
    </row>
    <row r="9" spans="1:27" ht="13.5">
      <c r="A9" s="249" t="s">
        <v>180</v>
      </c>
      <c r="B9" s="182"/>
      <c r="C9" s="155">
        <v>14798501</v>
      </c>
      <c r="D9" s="155"/>
      <c r="E9" s="59"/>
      <c r="F9" s="60">
        <v>350000</v>
      </c>
      <c r="G9" s="60">
        <v>1421588</v>
      </c>
      <c r="H9" s="60">
        <v>1416056</v>
      </c>
      <c r="I9" s="60">
        <v>1353005</v>
      </c>
      <c r="J9" s="60">
        <v>4190649</v>
      </c>
      <c r="K9" s="60">
        <v>1470222</v>
      </c>
      <c r="L9" s="60">
        <v>1508428</v>
      </c>
      <c r="M9" s="60">
        <v>190711</v>
      </c>
      <c r="N9" s="60">
        <v>3169361</v>
      </c>
      <c r="O9" s="60">
        <v>154078</v>
      </c>
      <c r="P9" s="60"/>
      <c r="Q9" s="60"/>
      <c r="R9" s="60">
        <v>154078</v>
      </c>
      <c r="S9" s="60">
        <v>1391033</v>
      </c>
      <c r="T9" s="60">
        <v>1382977</v>
      </c>
      <c r="U9" s="60"/>
      <c r="V9" s="60">
        <v>2774010</v>
      </c>
      <c r="W9" s="60">
        <v>10288098</v>
      </c>
      <c r="X9" s="60">
        <v>350000</v>
      </c>
      <c r="Y9" s="60">
        <v>9938098</v>
      </c>
      <c r="Z9" s="140">
        <v>2839.46</v>
      </c>
      <c r="AA9" s="62">
        <v>350000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452508687</v>
      </c>
      <c r="D12" s="155"/>
      <c r="E12" s="59">
        <v>-427668000</v>
      </c>
      <c r="F12" s="60">
        <v>-322438127</v>
      </c>
      <c r="G12" s="60">
        <v>-32944511</v>
      </c>
      <c r="H12" s="60">
        <v>-34002078</v>
      </c>
      <c r="I12" s="60">
        <v>-33674428</v>
      </c>
      <c r="J12" s="60">
        <v>-100621017</v>
      </c>
      <c r="K12" s="60">
        <v>-23913115</v>
      </c>
      <c r="L12" s="60">
        <v>-32266740</v>
      </c>
      <c r="M12" s="60">
        <v>-41779754</v>
      </c>
      <c r="N12" s="60">
        <v>-97959609</v>
      </c>
      <c r="O12" s="60">
        <v>-29712493</v>
      </c>
      <c r="P12" s="60"/>
      <c r="Q12" s="60">
        <v>-32789345</v>
      </c>
      <c r="R12" s="60">
        <v>-62501838</v>
      </c>
      <c r="S12" s="60">
        <v>-26650716</v>
      </c>
      <c r="T12" s="60">
        <v>-34934900</v>
      </c>
      <c r="U12" s="60">
        <v>-34001623</v>
      </c>
      <c r="V12" s="60">
        <v>-95587239</v>
      </c>
      <c r="W12" s="60">
        <v>-356669703</v>
      </c>
      <c r="X12" s="60">
        <v>-322438127</v>
      </c>
      <c r="Y12" s="60">
        <v>-34231576</v>
      </c>
      <c r="Z12" s="140">
        <v>10.62</v>
      </c>
      <c r="AA12" s="62">
        <v>-322438127</v>
      </c>
    </row>
    <row r="13" spans="1:27" ht="13.5">
      <c r="A13" s="249" t="s">
        <v>40</v>
      </c>
      <c r="B13" s="182"/>
      <c r="C13" s="155">
        <v>2890165</v>
      </c>
      <c r="D13" s="155"/>
      <c r="E13" s="59">
        <v>-9300996</v>
      </c>
      <c r="F13" s="60">
        <v>-15069521</v>
      </c>
      <c r="G13" s="60">
        <v>-337727</v>
      </c>
      <c r="H13" s="60">
        <v>-336408</v>
      </c>
      <c r="I13" s="60">
        <v>-137371</v>
      </c>
      <c r="J13" s="60">
        <v>-811506</v>
      </c>
      <c r="K13" s="60">
        <v>-138941</v>
      </c>
      <c r="L13" s="60">
        <v>-133354</v>
      </c>
      <c r="M13" s="60">
        <v>-515893</v>
      </c>
      <c r="N13" s="60">
        <v>-788188</v>
      </c>
      <c r="O13" s="60">
        <v>-116024</v>
      </c>
      <c r="P13" s="60"/>
      <c r="Q13" s="60"/>
      <c r="R13" s="60">
        <v>-116024</v>
      </c>
      <c r="S13" s="60">
        <v>-1400410</v>
      </c>
      <c r="T13" s="60">
        <v>-844640</v>
      </c>
      <c r="U13" s="60">
        <v>-422320</v>
      </c>
      <c r="V13" s="60">
        <v>-2667370</v>
      </c>
      <c r="W13" s="60">
        <v>-4383088</v>
      </c>
      <c r="X13" s="60">
        <v>-15069521</v>
      </c>
      <c r="Y13" s="60">
        <v>10686433</v>
      </c>
      <c r="Z13" s="140">
        <v>-70.91</v>
      </c>
      <c r="AA13" s="62">
        <v>-15069521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793543880</v>
      </c>
      <c r="D15" s="168">
        <f>SUM(D6:D14)</f>
        <v>0</v>
      </c>
      <c r="E15" s="72">
        <f t="shared" si="0"/>
        <v>81951996</v>
      </c>
      <c r="F15" s="73">
        <f t="shared" si="0"/>
        <v>117810785</v>
      </c>
      <c r="G15" s="73">
        <f t="shared" si="0"/>
        <v>44925977</v>
      </c>
      <c r="H15" s="73">
        <f t="shared" si="0"/>
        <v>-10772017</v>
      </c>
      <c r="I15" s="73">
        <f t="shared" si="0"/>
        <v>-7786202</v>
      </c>
      <c r="J15" s="73">
        <f t="shared" si="0"/>
        <v>26367758</v>
      </c>
      <c r="K15" s="73">
        <f t="shared" si="0"/>
        <v>31699474</v>
      </c>
      <c r="L15" s="73">
        <f t="shared" si="0"/>
        <v>24966984</v>
      </c>
      <c r="M15" s="73">
        <f t="shared" si="0"/>
        <v>-24267788</v>
      </c>
      <c r="N15" s="73">
        <f t="shared" si="0"/>
        <v>32398670</v>
      </c>
      <c r="O15" s="73">
        <f t="shared" si="0"/>
        <v>13398908</v>
      </c>
      <c r="P15" s="73">
        <f t="shared" si="0"/>
        <v>18782343</v>
      </c>
      <c r="Q15" s="73">
        <f t="shared" si="0"/>
        <v>34603204</v>
      </c>
      <c r="R15" s="73">
        <f t="shared" si="0"/>
        <v>66784455</v>
      </c>
      <c r="S15" s="73">
        <f t="shared" si="0"/>
        <v>-7326858</v>
      </c>
      <c r="T15" s="73">
        <f t="shared" si="0"/>
        <v>-12550115</v>
      </c>
      <c r="U15" s="73">
        <f t="shared" si="0"/>
        <v>9772798</v>
      </c>
      <c r="V15" s="73">
        <f t="shared" si="0"/>
        <v>-10104175</v>
      </c>
      <c r="W15" s="73">
        <f t="shared" si="0"/>
        <v>115446708</v>
      </c>
      <c r="X15" s="73">
        <f t="shared" si="0"/>
        <v>117810785</v>
      </c>
      <c r="Y15" s="73">
        <f t="shared" si="0"/>
        <v>-2364077</v>
      </c>
      <c r="Z15" s="170">
        <f>+IF(X15&lt;&gt;0,+(Y15/X15)*100,0)</f>
        <v>-2.0066728186218263</v>
      </c>
      <c r="AA15" s="74">
        <f>SUM(AA6:AA14)</f>
        <v>117810785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2034941</v>
      </c>
      <c r="D19" s="155"/>
      <c r="E19" s="59">
        <v>-250992</v>
      </c>
      <c r="F19" s="60">
        <v>251000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251000</v>
      </c>
      <c r="Y19" s="159">
        <v>-251000</v>
      </c>
      <c r="Z19" s="141">
        <v>-100</v>
      </c>
      <c r="AA19" s="225">
        <v>251000</v>
      </c>
    </row>
    <row r="20" spans="1:27" ht="13.5">
      <c r="A20" s="249" t="s">
        <v>187</v>
      </c>
      <c r="B20" s="182"/>
      <c r="C20" s="155">
        <v>-4483162</v>
      </c>
      <c r="D20" s="155"/>
      <c r="E20" s="268">
        <v>-270996</v>
      </c>
      <c r="F20" s="159">
        <v>480852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480852</v>
      </c>
      <c r="Y20" s="60">
        <v>-480852</v>
      </c>
      <c r="Z20" s="140">
        <v>-100</v>
      </c>
      <c r="AA20" s="62">
        <v>480852</v>
      </c>
    </row>
    <row r="21" spans="1:27" ht="13.5">
      <c r="A21" s="249" t="s">
        <v>188</v>
      </c>
      <c r="B21" s="182"/>
      <c r="C21" s="157"/>
      <c r="D21" s="157"/>
      <c r="E21" s="59">
        <v>-1069992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32004797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-59481996</v>
      </c>
      <c r="F24" s="60">
        <v>-77792900</v>
      </c>
      <c r="G24" s="60">
        <v>-16096323</v>
      </c>
      <c r="H24" s="60">
        <v>-2688084</v>
      </c>
      <c r="I24" s="60">
        <v>-6741408</v>
      </c>
      <c r="J24" s="60">
        <v>-25525815</v>
      </c>
      <c r="K24" s="60">
        <v>-1889794</v>
      </c>
      <c r="L24" s="60">
        <v>-5892993</v>
      </c>
      <c r="M24" s="60">
        <v>-6957864</v>
      </c>
      <c r="N24" s="60">
        <v>-14740651</v>
      </c>
      <c r="O24" s="60"/>
      <c r="P24" s="60"/>
      <c r="Q24" s="60">
        <v>-3127738</v>
      </c>
      <c r="R24" s="60">
        <v>-3127738</v>
      </c>
      <c r="S24" s="60">
        <v>-7882092</v>
      </c>
      <c r="T24" s="60">
        <v>-15350234</v>
      </c>
      <c r="U24" s="60">
        <v>-16569534</v>
      </c>
      <c r="V24" s="60">
        <v>-39801860</v>
      </c>
      <c r="W24" s="60">
        <v>-83196064</v>
      </c>
      <c r="X24" s="60">
        <v>-77792900</v>
      </c>
      <c r="Y24" s="60">
        <v>-5403164</v>
      </c>
      <c r="Z24" s="140">
        <v>6.95</v>
      </c>
      <c r="AA24" s="62">
        <v>-77792900</v>
      </c>
    </row>
    <row r="25" spans="1:27" ht="13.5">
      <c r="A25" s="250" t="s">
        <v>191</v>
      </c>
      <c r="B25" s="251"/>
      <c r="C25" s="168">
        <f aca="true" t="shared" si="1" ref="C25:Y25">SUM(C19:C24)</f>
        <v>29556576</v>
      </c>
      <c r="D25" s="168">
        <f>SUM(D19:D24)</f>
        <v>0</v>
      </c>
      <c r="E25" s="72">
        <f t="shared" si="1"/>
        <v>-61073976</v>
      </c>
      <c r="F25" s="73">
        <f t="shared" si="1"/>
        <v>-77061048</v>
      </c>
      <c r="G25" s="73">
        <f t="shared" si="1"/>
        <v>-16096323</v>
      </c>
      <c r="H25" s="73">
        <f t="shared" si="1"/>
        <v>-2688084</v>
      </c>
      <c r="I25" s="73">
        <f t="shared" si="1"/>
        <v>-6741408</v>
      </c>
      <c r="J25" s="73">
        <f t="shared" si="1"/>
        <v>-25525815</v>
      </c>
      <c r="K25" s="73">
        <f t="shared" si="1"/>
        <v>-1889794</v>
      </c>
      <c r="L25" s="73">
        <f t="shared" si="1"/>
        <v>-5892993</v>
      </c>
      <c r="M25" s="73">
        <f t="shared" si="1"/>
        <v>-6957864</v>
      </c>
      <c r="N25" s="73">
        <f t="shared" si="1"/>
        <v>-14740651</v>
      </c>
      <c r="O25" s="73">
        <f t="shared" si="1"/>
        <v>0</v>
      </c>
      <c r="P25" s="73">
        <f t="shared" si="1"/>
        <v>0</v>
      </c>
      <c r="Q25" s="73">
        <f t="shared" si="1"/>
        <v>-3127738</v>
      </c>
      <c r="R25" s="73">
        <f t="shared" si="1"/>
        <v>-3127738</v>
      </c>
      <c r="S25" s="73">
        <f t="shared" si="1"/>
        <v>-7882092</v>
      </c>
      <c r="T25" s="73">
        <f t="shared" si="1"/>
        <v>-15350234</v>
      </c>
      <c r="U25" s="73">
        <f t="shared" si="1"/>
        <v>-16569534</v>
      </c>
      <c r="V25" s="73">
        <f t="shared" si="1"/>
        <v>-39801860</v>
      </c>
      <c r="W25" s="73">
        <f t="shared" si="1"/>
        <v>-83196064</v>
      </c>
      <c r="X25" s="73">
        <f t="shared" si="1"/>
        <v>-77061048</v>
      </c>
      <c r="Y25" s="73">
        <f t="shared" si="1"/>
        <v>-6135016</v>
      </c>
      <c r="Z25" s="170">
        <f>+IF(X25&lt;&gt;0,+(Y25/X25)*100,0)</f>
        <v>7.961241326487022</v>
      </c>
      <c r="AA25" s="74">
        <f>SUM(AA19:AA24)</f>
        <v>-77061048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>
        <v>324051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>
        <v>554602</v>
      </c>
      <c r="T31" s="60">
        <v>2475</v>
      </c>
      <c r="U31" s="60"/>
      <c r="V31" s="159">
        <v>557077</v>
      </c>
      <c r="W31" s="159">
        <v>557077</v>
      </c>
      <c r="X31" s="159">
        <v>324051</v>
      </c>
      <c r="Y31" s="60">
        <v>233026</v>
      </c>
      <c r="Z31" s="140">
        <v>71.91</v>
      </c>
      <c r="AA31" s="62">
        <v>324051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-5690186</v>
      </c>
      <c r="D33" s="155"/>
      <c r="E33" s="59">
        <v>-6507000</v>
      </c>
      <c r="F33" s="60">
        <v>-5694253</v>
      </c>
      <c r="G33" s="60">
        <v>-1819636</v>
      </c>
      <c r="H33" s="60">
        <v>-632366</v>
      </c>
      <c r="I33" s="60">
        <v>-313015</v>
      </c>
      <c r="J33" s="60">
        <v>-2765017</v>
      </c>
      <c r="K33" s="60">
        <v>-311444</v>
      </c>
      <c r="L33" s="60">
        <v>-331166</v>
      </c>
      <c r="M33" s="60">
        <v>-1895272</v>
      </c>
      <c r="N33" s="60">
        <v>-2537882</v>
      </c>
      <c r="O33" s="60">
        <v>-334830</v>
      </c>
      <c r="P33" s="60"/>
      <c r="Q33" s="60">
        <v>-450387</v>
      </c>
      <c r="R33" s="60">
        <v>-785217</v>
      </c>
      <c r="S33" s="60">
        <v>-434044</v>
      </c>
      <c r="T33" s="60">
        <v>-333243</v>
      </c>
      <c r="U33" s="60"/>
      <c r="V33" s="60">
        <v>-767287</v>
      </c>
      <c r="W33" s="60">
        <v>-6855403</v>
      </c>
      <c r="X33" s="60">
        <v>-5694253</v>
      </c>
      <c r="Y33" s="60">
        <v>-1161150</v>
      </c>
      <c r="Z33" s="140">
        <v>20.39</v>
      </c>
      <c r="AA33" s="62">
        <v>-5694253</v>
      </c>
    </row>
    <row r="34" spans="1:27" ht="13.5">
      <c r="A34" s="250" t="s">
        <v>197</v>
      </c>
      <c r="B34" s="251"/>
      <c r="C34" s="168">
        <f aca="true" t="shared" si="2" ref="C34:Y34">SUM(C29:C33)</f>
        <v>-5690186</v>
      </c>
      <c r="D34" s="168">
        <f>SUM(D29:D33)</f>
        <v>0</v>
      </c>
      <c r="E34" s="72">
        <f t="shared" si="2"/>
        <v>-6507000</v>
      </c>
      <c r="F34" s="73">
        <f t="shared" si="2"/>
        <v>-5370202</v>
      </c>
      <c r="G34" s="73">
        <f t="shared" si="2"/>
        <v>-1819636</v>
      </c>
      <c r="H34" s="73">
        <f t="shared" si="2"/>
        <v>-632366</v>
      </c>
      <c r="I34" s="73">
        <f t="shared" si="2"/>
        <v>-313015</v>
      </c>
      <c r="J34" s="73">
        <f t="shared" si="2"/>
        <v>-2765017</v>
      </c>
      <c r="K34" s="73">
        <f t="shared" si="2"/>
        <v>-311444</v>
      </c>
      <c r="L34" s="73">
        <f t="shared" si="2"/>
        <v>-331166</v>
      </c>
      <c r="M34" s="73">
        <f t="shared" si="2"/>
        <v>-1895272</v>
      </c>
      <c r="N34" s="73">
        <f t="shared" si="2"/>
        <v>-2537882</v>
      </c>
      <c r="O34" s="73">
        <f t="shared" si="2"/>
        <v>-334830</v>
      </c>
      <c r="P34" s="73">
        <f t="shared" si="2"/>
        <v>0</v>
      </c>
      <c r="Q34" s="73">
        <f t="shared" si="2"/>
        <v>-450387</v>
      </c>
      <c r="R34" s="73">
        <f t="shared" si="2"/>
        <v>-785217</v>
      </c>
      <c r="S34" s="73">
        <f t="shared" si="2"/>
        <v>120558</v>
      </c>
      <c r="T34" s="73">
        <f t="shared" si="2"/>
        <v>-330768</v>
      </c>
      <c r="U34" s="73">
        <f t="shared" si="2"/>
        <v>0</v>
      </c>
      <c r="V34" s="73">
        <f t="shared" si="2"/>
        <v>-210210</v>
      </c>
      <c r="W34" s="73">
        <f t="shared" si="2"/>
        <v>-6298326</v>
      </c>
      <c r="X34" s="73">
        <f t="shared" si="2"/>
        <v>-5370202</v>
      </c>
      <c r="Y34" s="73">
        <f t="shared" si="2"/>
        <v>-928124</v>
      </c>
      <c r="Z34" s="170">
        <f>+IF(X34&lt;&gt;0,+(Y34/X34)*100,0)</f>
        <v>17.28285081268824</v>
      </c>
      <c r="AA34" s="74">
        <f>SUM(AA29:AA33)</f>
        <v>-5370202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817410270</v>
      </c>
      <c r="D36" s="153">
        <f>+D15+D25+D34</f>
        <v>0</v>
      </c>
      <c r="E36" s="99">
        <f t="shared" si="3"/>
        <v>14371020</v>
      </c>
      <c r="F36" s="100">
        <f t="shared" si="3"/>
        <v>35379535</v>
      </c>
      <c r="G36" s="100">
        <f t="shared" si="3"/>
        <v>27010018</v>
      </c>
      <c r="H36" s="100">
        <f t="shared" si="3"/>
        <v>-14092467</v>
      </c>
      <c r="I36" s="100">
        <f t="shared" si="3"/>
        <v>-14840625</v>
      </c>
      <c r="J36" s="100">
        <f t="shared" si="3"/>
        <v>-1923074</v>
      </c>
      <c r="K36" s="100">
        <f t="shared" si="3"/>
        <v>29498236</v>
      </c>
      <c r="L36" s="100">
        <f t="shared" si="3"/>
        <v>18742825</v>
      </c>
      <c r="M36" s="100">
        <f t="shared" si="3"/>
        <v>-33120924</v>
      </c>
      <c r="N36" s="100">
        <f t="shared" si="3"/>
        <v>15120137</v>
      </c>
      <c r="O36" s="100">
        <f t="shared" si="3"/>
        <v>13064078</v>
      </c>
      <c r="P36" s="100">
        <f t="shared" si="3"/>
        <v>18782343</v>
      </c>
      <c r="Q36" s="100">
        <f t="shared" si="3"/>
        <v>31025079</v>
      </c>
      <c r="R36" s="100">
        <f t="shared" si="3"/>
        <v>62871500</v>
      </c>
      <c r="S36" s="100">
        <f t="shared" si="3"/>
        <v>-15088392</v>
      </c>
      <c r="T36" s="100">
        <f t="shared" si="3"/>
        <v>-28231117</v>
      </c>
      <c r="U36" s="100">
        <f t="shared" si="3"/>
        <v>-6796736</v>
      </c>
      <c r="V36" s="100">
        <f t="shared" si="3"/>
        <v>-50116245</v>
      </c>
      <c r="W36" s="100">
        <f t="shared" si="3"/>
        <v>25952318</v>
      </c>
      <c r="X36" s="100">
        <f t="shared" si="3"/>
        <v>35379535</v>
      </c>
      <c r="Y36" s="100">
        <f t="shared" si="3"/>
        <v>-9427217</v>
      </c>
      <c r="Z36" s="137">
        <f>+IF(X36&lt;&gt;0,+(Y36/X36)*100,0)</f>
        <v>-26.645960722773772</v>
      </c>
      <c r="AA36" s="102">
        <f>+AA15+AA25+AA34</f>
        <v>35379535</v>
      </c>
    </row>
    <row r="37" spans="1:27" ht="13.5">
      <c r="A37" s="249" t="s">
        <v>199</v>
      </c>
      <c r="B37" s="182"/>
      <c r="C37" s="153">
        <v>-29996792</v>
      </c>
      <c r="D37" s="153"/>
      <c r="E37" s="99">
        <v>32065000</v>
      </c>
      <c r="F37" s="100">
        <v>5328254</v>
      </c>
      <c r="G37" s="100">
        <v>5328000</v>
      </c>
      <c r="H37" s="100">
        <v>32338018</v>
      </c>
      <c r="I37" s="100">
        <v>18245551</v>
      </c>
      <c r="J37" s="100">
        <v>5328000</v>
      </c>
      <c r="K37" s="100">
        <v>3404926</v>
      </c>
      <c r="L37" s="100">
        <v>32903162</v>
      </c>
      <c r="M37" s="100">
        <v>51645987</v>
      </c>
      <c r="N37" s="100">
        <v>3404926</v>
      </c>
      <c r="O37" s="100">
        <v>18525063</v>
      </c>
      <c r="P37" s="100">
        <v>31589141</v>
      </c>
      <c r="Q37" s="100">
        <v>50371484</v>
      </c>
      <c r="R37" s="100">
        <v>18525063</v>
      </c>
      <c r="S37" s="100">
        <v>81396563</v>
      </c>
      <c r="T37" s="100">
        <v>66308171</v>
      </c>
      <c r="U37" s="100">
        <v>38077054</v>
      </c>
      <c r="V37" s="100">
        <v>81396563</v>
      </c>
      <c r="W37" s="100">
        <v>5328000</v>
      </c>
      <c r="X37" s="100">
        <v>5328254</v>
      </c>
      <c r="Y37" s="100">
        <v>-254</v>
      </c>
      <c r="Z37" s="137"/>
      <c r="AA37" s="102">
        <v>5328254</v>
      </c>
    </row>
    <row r="38" spans="1:27" ht="13.5">
      <c r="A38" s="269" t="s">
        <v>200</v>
      </c>
      <c r="B38" s="256"/>
      <c r="C38" s="257">
        <v>787413478</v>
      </c>
      <c r="D38" s="257"/>
      <c r="E38" s="258">
        <v>46436020</v>
      </c>
      <c r="F38" s="259">
        <v>40707789</v>
      </c>
      <c r="G38" s="259">
        <v>32338018</v>
      </c>
      <c r="H38" s="259">
        <v>18245551</v>
      </c>
      <c r="I38" s="259">
        <v>3404926</v>
      </c>
      <c r="J38" s="259">
        <v>3404926</v>
      </c>
      <c r="K38" s="259">
        <v>32903162</v>
      </c>
      <c r="L38" s="259">
        <v>51645987</v>
      </c>
      <c r="M38" s="259">
        <v>18525063</v>
      </c>
      <c r="N38" s="259">
        <v>18525063</v>
      </c>
      <c r="O38" s="259">
        <v>31589141</v>
      </c>
      <c r="P38" s="259">
        <v>50371484</v>
      </c>
      <c r="Q38" s="259">
        <v>81396563</v>
      </c>
      <c r="R38" s="259">
        <v>31589141</v>
      </c>
      <c r="S38" s="259">
        <v>66308171</v>
      </c>
      <c r="T38" s="259">
        <v>38077054</v>
      </c>
      <c r="U38" s="259">
        <v>31280318</v>
      </c>
      <c r="V38" s="259">
        <v>31280318</v>
      </c>
      <c r="W38" s="259">
        <v>31280318</v>
      </c>
      <c r="X38" s="259">
        <v>40707789</v>
      </c>
      <c r="Y38" s="259">
        <v>-9427471</v>
      </c>
      <c r="Z38" s="260">
        <v>-23.16</v>
      </c>
      <c r="AA38" s="261">
        <v>40707789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79220000</v>
      </c>
      <c r="D5" s="200">
        <f t="shared" si="0"/>
        <v>0</v>
      </c>
      <c r="E5" s="106">
        <f t="shared" si="0"/>
        <v>84901000</v>
      </c>
      <c r="F5" s="106">
        <f t="shared" si="0"/>
        <v>84901000</v>
      </c>
      <c r="G5" s="106">
        <f t="shared" si="0"/>
        <v>5484866</v>
      </c>
      <c r="H5" s="106">
        <f t="shared" si="0"/>
        <v>2688085</v>
      </c>
      <c r="I5" s="106">
        <f t="shared" si="0"/>
        <v>6741408</v>
      </c>
      <c r="J5" s="106">
        <f t="shared" si="0"/>
        <v>14914359</v>
      </c>
      <c r="K5" s="106">
        <f t="shared" si="0"/>
        <v>1889794</v>
      </c>
      <c r="L5" s="106">
        <f t="shared" si="0"/>
        <v>17874993</v>
      </c>
      <c r="M5" s="106">
        <f t="shared" si="0"/>
        <v>7777144</v>
      </c>
      <c r="N5" s="106">
        <f t="shared" si="0"/>
        <v>27541931</v>
      </c>
      <c r="O5" s="106">
        <f t="shared" si="0"/>
        <v>0</v>
      </c>
      <c r="P5" s="106">
        <f t="shared" si="0"/>
        <v>3477951</v>
      </c>
      <c r="Q5" s="106">
        <f t="shared" si="0"/>
        <v>3127738</v>
      </c>
      <c r="R5" s="106">
        <f t="shared" si="0"/>
        <v>6605689</v>
      </c>
      <c r="S5" s="106">
        <f t="shared" si="0"/>
        <v>4150629</v>
      </c>
      <c r="T5" s="106">
        <f t="shared" si="0"/>
        <v>0</v>
      </c>
      <c r="U5" s="106">
        <f t="shared" si="0"/>
        <v>16569534</v>
      </c>
      <c r="V5" s="106">
        <f t="shared" si="0"/>
        <v>20720163</v>
      </c>
      <c r="W5" s="106">
        <f t="shared" si="0"/>
        <v>69782142</v>
      </c>
      <c r="X5" s="106">
        <f t="shared" si="0"/>
        <v>84901000</v>
      </c>
      <c r="Y5" s="106">
        <f t="shared" si="0"/>
        <v>-15118858</v>
      </c>
      <c r="Z5" s="201">
        <f>+IF(X5&lt;&gt;0,+(Y5/X5)*100,0)</f>
        <v>-17.807632418934997</v>
      </c>
      <c r="AA5" s="199">
        <f>SUM(AA11:AA18)</f>
        <v>84901000</v>
      </c>
    </row>
    <row r="6" spans="1:27" ht="13.5">
      <c r="A6" s="291" t="s">
        <v>204</v>
      </c>
      <c r="B6" s="142"/>
      <c r="C6" s="62">
        <v>34013000</v>
      </c>
      <c r="D6" s="156"/>
      <c r="E6" s="60">
        <v>5000000</v>
      </c>
      <c r="F6" s="60">
        <v>5000000</v>
      </c>
      <c r="G6" s="60">
        <v>3152173</v>
      </c>
      <c r="H6" s="60">
        <v>709413</v>
      </c>
      <c r="I6" s="60">
        <v>677196</v>
      </c>
      <c r="J6" s="60">
        <v>4538782</v>
      </c>
      <c r="K6" s="60"/>
      <c r="L6" s="60">
        <v>2225792</v>
      </c>
      <c r="M6" s="60">
        <v>2051318</v>
      </c>
      <c r="N6" s="60">
        <v>4277110</v>
      </c>
      <c r="O6" s="60"/>
      <c r="P6" s="60">
        <v>1674544</v>
      </c>
      <c r="Q6" s="60"/>
      <c r="R6" s="60">
        <v>1674544</v>
      </c>
      <c r="S6" s="60"/>
      <c r="T6" s="60"/>
      <c r="U6" s="60">
        <v>2410548</v>
      </c>
      <c r="V6" s="60">
        <v>2410548</v>
      </c>
      <c r="W6" s="60">
        <v>12900984</v>
      </c>
      <c r="X6" s="60">
        <v>5000000</v>
      </c>
      <c r="Y6" s="60">
        <v>7900984</v>
      </c>
      <c r="Z6" s="140">
        <v>158.02</v>
      </c>
      <c r="AA6" s="155">
        <v>5000000</v>
      </c>
    </row>
    <row r="7" spans="1:27" ht="13.5">
      <c r="A7" s="291" t="s">
        <v>205</v>
      </c>
      <c r="B7" s="142"/>
      <c r="C7" s="62">
        <v>6024000</v>
      </c>
      <c r="D7" s="156"/>
      <c r="E7" s="60">
        <v>13000000</v>
      </c>
      <c r="F7" s="60">
        <v>13000000</v>
      </c>
      <c r="G7" s="60"/>
      <c r="H7" s="60"/>
      <c r="I7" s="60">
        <v>1575000</v>
      </c>
      <c r="J7" s="60">
        <v>1575000</v>
      </c>
      <c r="K7" s="60"/>
      <c r="L7" s="60">
        <v>13000000</v>
      </c>
      <c r="M7" s="60">
        <v>103286</v>
      </c>
      <c r="N7" s="60">
        <v>13103286</v>
      </c>
      <c r="O7" s="60"/>
      <c r="P7" s="60"/>
      <c r="Q7" s="60"/>
      <c r="R7" s="60"/>
      <c r="S7" s="60"/>
      <c r="T7" s="60"/>
      <c r="U7" s="60"/>
      <c r="V7" s="60"/>
      <c r="W7" s="60">
        <v>14678286</v>
      </c>
      <c r="X7" s="60">
        <v>13000000</v>
      </c>
      <c r="Y7" s="60">
        <v>1678286</v>
      </c>
      <c r="Z7" s="140">
        <v>12.91</v>
      </c>
      <c r="AA7" s="155">
        <v>13000000</v>
      </c>
    </row>
    <row r="8" spans="1:27" ht="13.5">
      <c r="A8" s="291" t="s">
        <v>206</v>
      </c>
      <c r="B8" s="142"/>
      <c r="C8" s="62">
        <v>6737000</v>
      </c>
      <c r="D8" s="156"/>
      <c r="E8" s="60">
        <v>23003000</v>
      </c>
      <c r="F8" s="60">
        <v>23003000</v>
      </c>
      <c r="G8" s="60">
        <v>1099914</v>
      </c>
      <c r="H8" s="60">
        <v>917250</v>
      </c>
      <c r="I8" s="60">
        <v>484609</v>
      </c>
      <c r="J8" s="60">
        <v>2501773</v>
      </c>
      <c r="K8" s="60">
        <v>135712</v>
      </c>
      <c r="L8" s="60">
        <v>2334974</v>
      </c>
      <c r="M8" s="60">
        <v>1315672</v>
      </c>
      <c r="N8" s="60">
        <v>3786358</v>
      </c>
      <c r="O8" s="60"/>
      <c r="P8" s="60"/>
      <c r="Q8" s="60">
        <v>1274124</v>
      </c>
      <c r="R8" s="60">
        <v>1274124</v>
      </c>
      <c r="S8" s="60">
        <v>952923</v>
      </c>
      <c r="T8" s="60"/>
      <c r="U8" s="60">
        <v>2686562</v>
      </c>
      <c r="V8" s="60">
        <v>3639485</v>
      </c>
      <c r="W8" s="60">
        <v>11201740</v>
      </c>
      <c r="X8" s="60">
        <v>23003000</v>
      </c>
      <c r="Y8" s="60">
        <v>-11801260</v>
      </c>
      <c r="Z8" s="140">
        <v>-51.3</v>
      </c>
      <c r="AA8" s="155">
        <v>23003000</v>
      </c>
    </row>
    <row r="9" spans="1:27" ht="13.5">
      <c r="A9" s="291" t="s">
        <v>207</v>
      </c>
      <c r="B9" s="142"/>
      <c r="C9" s="62">
        <v>5000000</v>
      </c>
      <c r="D9" s="156"/>
      <c r="E9" s="60">
        <v>2271000</v>
      </c>
      <c r="F9" s="60">
        <v>2271000</v>
      </c>
      <c r="G9" s="60"/>
      <c r="H9" s="60"/>
      <c r="I9" s="60">
        <v>2756102</v>
      </c>
      <c r="J9" s="60">
        <v>2756102</v>
      </c>
      <c r="K9" s="60">
        <v>58907</v>
      </c>
      <c r="L9" s="60"/>
      <c r="M9" s="60">
        <v>1284687</v>
      </c>
      <c r="N9" s="60">
        <v>1343594</v>
      </c>
      <c r="O9" s="60"/>
      <c r="P9" s="60"/>
      <c r="Q9" s="60"/>
      <c r="R9" s="60"/>
      <c r="S9" s="60">
        <v>81649</v>
      </c>
      <c r="T9" s="60"/>
      <c r="U9" s="60">
        <v>331302</v>
      </c>
      <c r="V9" s="60">
        <v>412951</v>
      </c>
      <c r="W9" s="60">
        <v>4512647</v>
      </c>
      <c r="X9" s="60">
        <v>2271000</v>
      </c>
      <c r="Y9" s="60">
        <v>2241647</v>
      </c>
      <c r="Z9" s="140">
        <v>98.71</v>
      </c>
      <c r="AA9" s="155">
        <v>2271000</v>
      </c>
    </row>
    <row r="10" spans="1:27" ht="13.5">
      <c r="A10" s="291" t="s">
        <v>208</v>
      </c>
      <c r="B10" s="142"/>
      <c r="C10" s="62">
        <v>7000000</v>
      </c>
      <c r="D10" s="156"/>
      <c r="E10" s="60">
        <v>4495000</v>
      </c>
      <c r="F10" s="60">
        <v>4495000</v>
      </c>
      <c r="G10" s="60"/>
      <c r="H10" s="60">
        <v>210409</v>
      </c>
      <c r="I10" s="60">
        <v>298657</v>
      </c>
      <c r="J10" s="60">
        <v>509066</v>
      </c>
      <c r="K10" s="60">
        <v>497683</v>
      </c>
      <c r="L10" s="60"/>
      <c r="M10" s="60">
        <v>87165</v>
      </c>
      <c r="N10" s="60">
        <v>584848</v>
      </c>
      <c r="O10" s="60"/>
      <c r="P10" s="60"/>
      <c r="Q10" s="60"/>
      <c r="R10" s="60"/>
      <c r="S10" s="60"/>
      <c r="T10" s="60"/>
      <c r="U10" s="60">
        <v>3908390</v>
      </c>
      <c r="V10" s="60">
        <v>3908390</v>
      </c>
      <c r="W10" s="60">
        <v>5002304</v>
      </c>
      <c r="X10" s="60">
        <v>4495000</v>
      </c>
      <c r="Y10" s="60">
        <v>507304</v>
      </c>
      <c r="Z10" s="140">
        <v>11.29</v>
      </c>
      <c r="AA10" s="155">
        <v>4495000</v>
      </c>
    </row>
    <row r="11" spans="1:27" ht="13.5">
      <c r="A11" s="292" t="s">
        <v>209</v>
      </c>
      <c r="B11" s="142"/>
      <c r="C11" s="293">
        <f aca="true" t="shared" si="1" ref="C11:Y11">SUM(C6:C10)</f>
        <v>58774000</v>
      </c>
      <c r="D11" s="294">
        <f t="shared" si="1"/>
        <v>0</v>
      </c>
      <c r="E11" s="295">
        <f t="shared" si="1"/>
        <v>47769000</v>
      </c>
      <c r="F11" s="295">
        <f t="shared" si="1"/>
        <v>47769000</v>
      </c>
      <c r="G11" s="295">
        <f t="shared" si="1"/>
        <v>4252087</v>
      </c>
      <c r="H11" s="295">
        <f t="shared" si="1"/>
        <v>1837072</v>
      </c>
      <c r="I11" s="295">
        <f t="shared" si="1"/>
        <v>5791564</v>
      </c>
      <c r="J11" s="295">
        <f t="shared" si="1"/>
        <v>11880723</v>
      </c>
      <c r="K11" s="295">
        <f t="shared" si="1"/>
        <v>692302</v>
      </c>
      <c r="L11" s="295">
        <f t="shared" si="1"/>
        <v>17560766</v>
      </c>
      <c r="M11" s="295">
        <f t="shared" si="1"/>
        <v>4842128</v>
      </c>
      <c r="N11" s="295">
        <f t="shared" si="1"/>
        <v>23095196</v>
      </c>
      <c r="O11" s="295">
        <f t="shared" si="1"/>
        <v>0</v>
      </c>
      <c r="P11" s="295">
        <f t="shared" si="1"/>
        <v>1674544</v>
      </c>
      <c r="Q11" s="295">
        <f t="shared" si="1"/>
        <v>1274124</v>
      </c>
      <c r="R11" s="295">
        <f t="shared" si="1"/>
        <v>2948668</v>
      </c>
      <c r="S11" s="295">
        <f t="shared" si="1"/>
        <v>1034572</v>
      </c>
      <c r="T11" s="295">
        <f t="shared" si="1"/>
        <v>0</v>
      </c>
      <c r="U11" s="295">
        <f t="shared" si="1"/>
        <v>9336802</v>
      </c>
      <c r="V11" s="295">
        <f t="shared" si="1"/>
        <v>10371374</v>
      </c>
      <c r="W11" s="295">
        <f t="shared" si="1"/>
        <v>48295961</v>
      </c>
      <c r="X11" s="295">
        <f t="shared" si="1"/>
        <v>47769000</v>
      </c>
      <c r="Y11" s="295">
        <f t="shared" si="1"/>
        <v>526961</v>
      </c>
      <c r="Z11" s="296">
        <f>+IF(X11&lt;&gt;0,+(Y11/X11)*100,0)</f>
        <v>1.103144298603697</v>
      </c>
      <c r="AA11" s="297">
        <f>SUM(AA6:AA10)</f>
        <v>47769000</v>
      </c>
    </row>
    <row r="12" spans="1:27" ht="13.5">
      <c r="A12" s="298" t="s">
        <v>210</v>
      </c>
      <c r="B12" s="136"/>
      <c r="C12" s="62">
        <v>15162000</v>
      </c>
      <c r="D12" s="156"/>
      <c r="E12" s="60">
        <v>16174000</v>
      </c>
      <c r="F12" s="60">
        <v>16174000</v>
      </c>
      <c r="G12" s="60">
        <v>1232779</v>
      </c>
      <c r="H12" s="60">
        <v>851013</v>
      </c>
      <c r="I12" s="60">
        <v>949844</v>
      </c>
      <c r="J12" s="60">
        <v>3033636</v>
      </c>
      <c r="K12" s="60">
        <v>1197492</v>
      </c>
      <c r="L12" s="60">
        <v>314227</v>
      </c>
      <c r="M12" s="60">
        <v>2803123</v>
      </c>
      <c r="N12" s="60">
        <v>4314842</v>
      </c>
      <c r="O12" s="60"/>
      <c r="P12" s="60">
        <v>1663514</v>
      </c>
      <c r="Q12" s="60">
        <v>1853614</v>
      </c>
      <c r="R12" s="60">
        <v>3517128</v>
      </c>
      <c r="S12" s="60">
        <v>3116057</v>
      </c>
      <c r="T12" s="60"/>
      <c r="U12" s="60">
        <v>7232732</v>
      </c>
      <c r="V12" s="60">
        <v>10348789</v>
      </c>
      <c r="W12" s="60">
        <v>21214395</v>
      </c>
      <c r="X12" s="60">
        <v>16174000</v>
      </c>
      <c r="Y12" s="60">
        <v>5040395</v>
      </c>
      <c r="Z12" s="140">
        <v>31.16</v>
      </c>
      <c r="AA12" s="155">
        <v>16174000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5284000</v>
      </c>
      <c r="D15" s="156"/>
      <c r="E15" s="60">
        <v>20958000</v>
      </c>
      <c r="F15" s="60">
        <v>20958000</v>
      </c>
      <c r="G15" s="60"/>
      <c r="H15" s="60"/>
      <c r="I15" s="60"/>
      <c r="J15" s="60"/>
      <c r="K15" s="60"/>
      <c r="L15" s="60"/>
      <c r="M15" s="60">
        <v>131893</v>
      </c>
      <c r="N15" s="60">
        <v>131893</v>
      </c>
      <c r="O15" s="60"/>
      <c r="P15" s="60">
        <v>139893</v>
      </c>
      <c r="Q15" s="60"/>
      <c r="R15" s="60">
        <v>139893</v>
      </c>
      <c r="S15" s="60"/>
      <c r="T15" s="60"/>
      <c r="U15" s="60"/>
      <c r="V15" s="60"/>
      <c r="W15" s="60">
        <v>271786</v>
      </c>
      <c r="X15" s="60">
        <v>20958000</v>
      </c>
      <c r="Y15" s="60">
        <v>-20686214</v>
      </c>
      <c r="Z15" s="140">
        <v>-98.7</v>
      </c>
      <c r="AA15" s="155">
        <v>20958000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34013000</v>
      </c>
      <c r="D36" s="156">
        <f t="shared" si="4"/>
        <v>0</v>
      </c>
      <c r="E36" s="60">
        <f t="shared" si="4"/>
        <v>5000000</v>
      </c>
      <c r="F36" s="60">
        <f t="shared" si="4"/>
        <v>5000000</v>
      </c>
      <c r="G36" s="60">
        <f t="shared" si="4"/>
        <v>3152173</v>
      </c>
      <c r="H36" s="60">
        <f t="shared" si="4"/>
        <v>709413</v>
      </c>
      <c r="I36" s="60">
        <f t="shared" si="4"/>
        <v>677196</v>
      </c>
      <c r="J36" s="60">
        <f t="shared" si="4"/>
        <v>4538782</v>
      </c>
      <c r="K36" s="60">
        <f t="shared" si="4"/>
        <v>0</v>
      </c>
      <c r="L36" s="60">
        <f t="shared" si="4"/>
        <v>2225792</v>
      </c>
      <c r="M36" s="60">
        <f t="shared" si="4"/>
        <v>2051318</v>
      </c>
      <c r="N36" s="60">
        <f t="shared" si="4"/>
        <v>4277110</v>
      </c>
      <c r="O36" s="60">
        <f t="shared" si="4"/>
        <v>0</v>
      </c>
      <c r="P36" s="60">
        <f t="shared" si="4"/>
        <v>1674544</v>
      </c>
      <c r="Q36" s="60">
        <f t="shared" si="4"/>
        <v>0</v>
      </c>
      <c r="R36" s="60">
        <f t="shared" si="4"/>
        <v>1674544</v>
      </c>
      <c r="S36" s="60">
        <f t="shared" si="4"/>
        <v>0</v>
      </c>
      <c r="T36" s="60">
        <f t="shared" si="4"/>
        <v>0</v>
      </c>
      <c r="U36" s="60">
        <f t="shared" si="4"/>
        <v>2410548</v>
      </c>
      <c r="V36" s="60">
        <f t="shared" si="4"/>
        <v>2410548</v>
      </c>
      <c r="W36" s="60">
        <f t="shared" si="4"/>
        <v>12900984</v>
      </c>
      <c r="X36" s="60">
        <f t="shared" si="4"/>
        <v>5000000</v>
      </c>
      <c r="Y36" s="60">
        <f t="shared" si="4"/>
        <v>7900984</v>
      </c>
      <c r="Z36" s="140">
        <f aca="true" t="shared" si="5" ref="Z36:Z49">+IF(X36&lt;&gt;0,+(Y36/X36)*100,0)</f>
        <v>158.01968</v>
      </c>
      <c r="AA36" s="155">
        <f>AA6+AA21</f>
        <v>5000000</v>
      </c>
    </row>
    <row r="37" spans="1:27" ht="13.5">
      <c r="A37" s="291" t="s">
        <v>205</v>
      </c>
      <c r="B37" s="142"/>
      <c r="C37" s="62">
        <f t="shared" si="4"/>
        <v>6024000</v>
      </c>
      <c r="D37" s="156">
        <f t="shared" si="4"/>
        <v>0</v>
      </c>
      <c r="E37" s="60">
        <f t="shared" si="4"/>
        <v>13000000</v>
      </c>
      <c r="F37" s="60">
        <f t="shared" si="4"/>
        <v>13000000</v>
      </c>
      <c r="G37" s="60">
        <f t="shared" si="4"/>
        <v>0</v>
      </c>
      <c r="H37" s="60">
        <f t="shared" si="4"/>
        <v>0</v>
      </c>
      <c r="I37" s="60">
        <f t="shared" si="4"/>
        <v>1575000</v>
      </c>
      <c r="J37" s="60">
        <f t="shared" si="4"/>
        <v>1575000</v>
      </c>
      <c r="K37" s="60">
        <f t="shared" si="4"/>
        <v>0</v>
      </c>
      <c r="L37" s="60">
        <f t="shared" si="4"/>
        <v>13000000</v>
      </c>
      <c r="M37" s="60">
        <f t="shared" si="4"/>
        <v>103286</v>
      </c>
      <c r="N37" s="60">
        <f t="shared" si="4"/>
        <v>13103286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14678286</v>
      </c>
      <c r="X37" s="60">
        <f t="shared" si="4"/>
        <v>13000000</v>
      </c>
      <c r="Y37" s="60">
        <f t="shared" si="4"/>
        <v>1678286</v>
      </c>
      <c r="Z37" s="140">
        <f t="shared" si="5"/>
        <v>12.909892307692308</v>
      </c>
      <c r="AA37" s="155">
        <f>AA7+AA22</f>
        <v>13000000</v>
      </c>
    </row>
    <row r="38" spans="1:27" ht="13.5">
      <c r="A38" s="291" t="s">
        <v>206</v>
      </c>
      <c r="B38" s="142"/>
      <c r="C38" s="62">
        <f t="shared" si="4"/>
        <v>6737000</v>
      </c>
      <c r="D38" s="156">
        <f t="shared" si="4"/>
        <v>0</v>
      </c>
      <c r="E38" s="60">
        <f t="shared" si="4"/>
        <v>23003000</v>
      </c>
      <c r="F38" s="60">
        <f t="shared" si="4"/>
        <v>23003000</v>
      </c>
      <c r="G38" s="60">
        <f t="shared" si="4"/>
        <v>1099914</v>
      </c>
      <c r="H38" s="60">
        <f t="shared" si="4"/>
        <v>917250</v>
      </c>
      <c r="I38" s="60">
        <f t="shared" si="4"/>
        <v>484609</v>
      </c>
      <c r="J38" s="60">
        <f t="shared" si="4"/>
        <v>2501773</v>
      </c>
      <c r="K38" s="60">
        <f t="shared" si="4"/>
        <v>135712</v>
      </c>
      <c r="L38" s="60">
        <f t="shared" si="4"/>
        <v>2334974</v>
      </c>
      <c r="M38" s="60">
        <f t="shared" si="4"/>
        <v>1315672</v>
      </c>
      <c r="N38" s="60">
        <f t="shared" si="4"/>
        <v>3786358</v>
      </c>
      <c r="O38" s="60">
        <f t="shared" si="4"/>
        <v>0</v>
      </c>
      <c r="P38" s="60">
        <f t="shared" si="4"/>
        <v>0</v>
      </c>
      <c r="Q38" s="60">
        <f t="shared" si="4"/>
        <v>1274124</v>
      </c>
      <c r="R38" s="60">
        <f t="shared" si="4"/>
        <v>1274124</v>
      </c>
      <c r="S38" s="60">
        <f t="shared" si="4"/>
        <v>952923</v>
      </c>
      <c r="T38" s="60">
        <f t="shared" si="4"/>
        <v>0</v>
      </c>
      <c r="U38" s="60">
        <f t="shared" si="4"/>
        <v>2686562</v>
      </c>
      <c r="V38" s="60">
        <f t="shared" si="4"/>
        <v>3639485</v>
      </c>
      <c r="W38" s="60">
        <f t="shared" si="4"/>
        <v>11201740</v>
      </c>
      <c r="X38" s="60">
        <f t="shared" si="4"/>
        <v>23003000</v>
      </c>
      <c r="Y38" s="60">
        <f t="shared" si="4"/>
        <v>-11801260</v>
      </c>
      <c r="Z38" s="140">
        <f t="shared" si="5"/>
        <v>-51.30313437377734</v>
      </c>
      <c r="AA38" s="155">
        <f>AA8+AA23</f>
        <v>23003000</v>
      </c>
    </row>
    <row r="39" spans="1:27" ht="13.5">
      <c r="A39" s="291" t="s">
        <v>207</v>
      </c>
      <c r="B39" s="142"/>
      <c r="C39" s="62">
        <f t="shared" si="4"/>
        <v>5000000</v>
      </c>
      <c r="D39" s="156">
        <f t="shared" si="4"/>
        <v>0</v>
      </c>
      <c r="E39" s="60">
        <f t="shared" si="4"/>
        <v>2271000</v>
      </c>
      <c r="F39" s="60">
        <f t="shared" si="4"/>
        <v>2271000</v>
      </c>
      <c r="G39" s="60">
        <f t="shared" si="4"/>
        <v>0</v>
      </c>
      <c r="H39" s="60">
        <f t="shared" si="4"/>
        <v>0</v>
      </c>
      <c r="I39" s="60">
        <f t="shared" si="4"/>
        <v>2756102</v>
      </c>
      <c r="J39" s="60">
        <f t="shared" si="4"/>
        <v>2756102</v>
      </c>
      <c r="K39" s="60">
        <f t="shared" si="4"/>
        <v>58907</v>
      </c>
      <c r="L39" s="60">
        <f t="shared" si="4"/>
        <v>0</v>
      </c>
      <c r="M39" s="60">
        <f t="shared" si="4"/>
        <v>1284687</v>
      </c>
      <c r="N39" s="60">
        <f t="shared" si="4"/>
        <v>1343594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81649</v>
      </c>
      <c r="T39" s="60">
        <f t="shared" si="4"/>
        <v>0</v>
      </c>
      <c r="U39" s="60">
        <f t="shared" si="4"/>
        <v>331302</v>
      </c>
      <c r="V39" s="60">
        <f t="shared" si="4"/>
        <v>412951</v>
      </c>
      <c r="W39" s="60">
        <f t="shared" si="4"/>
        <v>4512647</v>
      </c>
      <c r="X39" s="60">
        <f t="shared" si="4"/>
        <v>2271000</v>
      </c>
      <c r="Y39" s="60">
        <f t="shared" si="4"/>
        <v>2241647</v>
      </c>
      <c r="Z39" s="140">
        <f t="shared" si="5"/>
        <v>98.70748568912373</v>
      </c>
      <c r="AA39" s="155">
        <f>AA9+AA24</f>
        <v>2271000</v>
      </c>
    </row>
    <row r="40" spans="1:27" ht="13.5">
      <c r="A40" s="291" t="s">
        <v>208</v>
      </c>
      <c r="B40" s="142"/>
      <c r="C40" s="62">
        <f t="shared" si="4"/>
        <v>7000000</v>
      </c>
      <c r="D40" s="156">
        <f t="shared" si="4"/>
        <v>0</v>
      </c>
      <c r="E40" s="60">
        <f t="shared" si="4"/>
        <v>4495000</v>
      </c>
      <c r="F40" s="60">
        <f t="shared" si="4"/>
        <v>4495000</v>
      </c>
      <c r="G40" s="60">
        <f t="shared" si="4"/>
        <v>0</v>
      </c>
      <c r="H40" s="60">
        <f t="shared" si="4"/>
        <v>210409</v>
      </c>
      <c r="I40" s="60">
        <f t="shared" si="4"/>
        <v>298657</v>
      </c>
      <c r="J40" s="60">
        <f t="shared" si="4"/>
        <v>509066</v>
      </c>
      <c r="K40" s="60">
        <f t="shared" si="4"/>
        <v>497683</v>
      </c>
      <c r="L40" s="60">
        <f t="shared" si="4"/>
        <v>0</v>
      </c>
      <c r="M40" s="60">
        <f t="shared" si="4"/>
        <v>87165</v>
      </c>
      <c r="N40" s="60">
        <f t="shared" si="4"/>
        <v>584848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3908390</v>
      </c>
      <c r="V40" s="60">
        <f t="shared" si="4"/>
        <v>3908390</v>
      </c>
      <c r="W40" s="60">
        <f t="shared" si="4"/>
        <v>5002304</v>
      </c>
      <c r="X40" s="60">
        <f t="shared" si="4"/>
        <v>4495000</v>
      </c>
      <c r="Y40" s="60">
        <f t="shared" si="4"/>
        <v>507304</v>
      </c>
      <c r="Z40" s="140">
        <f t="shared" si="5"/>
        <v>11.285962180200222</v>
      </c>
      <c r="AA40" s="155">
        <f>AA10+AA25</f>
        <v>4495000</v>
      </c>
    </row>
    <row r="41" spans="1:27" ht="13.5">
      <c r="A41" s="292" t="s">
        <v>209</v>
      </c>
      <c r="B41" s="142"/>
      <c r="C41" s="293">
        <f aca="true" t="shared" si="6" ref="C41:Y41">SUM(C36:C40)</f>
        <v>58774000</v>
      </c>
      <c r="D41" s="294">
        <f t="shared" si="6"/>
        <v>0</v>
      </c>
      <c r="E41" s="295">
        <f t="shared" si="6"/>
        <v>47769000</v>
      </c>
      <c r="F41" s="295">
        <f t="shared" si="6"/>
        <v>47769000</v>
      </c>
      <c r="G41" s="295">
        <f t="shared" si="6"/>
        <v>4252087</v>
      </c>
      <c r="H41" s="295">
        <f t="shared" si="6"/>
        <v>1837072</v>
      </c>
      <c r="I41" s="295">
        <f t="shared" si="6"/>
        <v>5791564</v>
      </c>
      <c r="J41" s="295">
        <f t="shared" si="6"/>
        <v>11880723</v>
      </c>
      <c r="K41" s="295">
        <f t="shared" si="6"/>
        <v>692302</v>
      </c>
      <c r="L41" s="295">
        <f t="shared" si="6"/>
        <v>17560766</v>
      </c>
      <c r="M41" s="295">
        <f t="shared" si="6"/>
        <v>4842128</v>
      </c>
      <c r="N41" s="295">
        <f t="shared" si="6"/>
        <v>23095196</v>
      </c>
      <c r="O41" s="295">
        <f t="shared" si="6"/>
        <v>0</v>
      </c>
      <c r="P41" s="295">
        <f t="shared" si="6"/>
        <v>1674544</v>
      </c>
      <c r="Q41" s="295">
        <f t="shared" si="6"/>
        <v>1274124</v>
      </c>
      <c r="R41" s="295">
        <f t="shared" si="6"/>
        <v>2948668</v>
      </c>
      <c r="S41" s="295">
        <f t="shared" si="6"/>
        <v>1034572</v>
      </c>
      <c r="T41" s="295">
        <f t="shared" si="6"/>
        <v>0</v>
      </c>
      <c r="U41" s="295">
        <f t="shared" si="6"/>
        <v>9336802</v>
      </c>
      <c r="V41" s="295">
        <f t="shared" si="6"/>
        <v>10371374</v>
      </c>
      <c r="W41" s="295">
        <f t="shared" si="6"/>
        <v>48295961</v>
      </c>
      <c r="X41" s="295">
        <f t="shared" si="6"/>
        <v>47769000</v>
      </c>
      <c r="Y41" s="295">
        <f t="shared" si="6"/>
        <v>526961</v>
      </c>
      <c r="Z41" s="296">
        <f t="shared" si="5"/>
        <v>1.103144298603697</v>
      </c>
      <c r="AA41" s="297">
        <f>SUM(AA36:AA40)</f>
        <v>47769000</v>
      </c>
    </row>
    <row r="42" spans="1:27" ht="13.5">
      <c r="A42" s="298" t="s">
        <v>210</v>
      </c>
      <c r="B42" s="136"/>
      <c r="C42" s="95">
        <f aca="true" t="shared" si="7" ref="C42:Y48">C12+C27</f>
        <v>15162000</v>
      </c>
      <c r="D42" s="129">
        <f t="shared" si="7"/>
        <v>0</v>
      </c>
      <c r="E42" s="54">
        <f t="shared" si="7"/>
        <v>16174000</v>
      </c>
      <c r="F42" s="54">
        <f t="shared" si="7"/>
        <v>16174000</v>
      </c>
      <c r="G42" s="54">
        <f t="shared" si="7"/>
        <v>1232779</v>
      </c>
      <c r="H42" s="54">
        <f t="shared" si="7"/>
        <v>851013</v>
      </c>
      <c r="I42" s="54">
        <f t="shared" si="7"/>
        <v>949844</v>
      </c>
      <c r="J42" s="54">
        <f t="shared" si="7"/>
        <v>3033636</v>
      </c>
      <c r="K42" s="54">
        <f t="shared" si="7"/>
        <v>1197492</v>
      </c>
      <c r="L42" s="54">
        <f t="shared" si="7"/>
        <v>314227</v>
      </c>
      <c r="M42" s="54">
        <f t="shared" si="7"/>
        <v>2803123</v>
      </c>
      <c r="N42" s="54">
        <f t="shared" si="7"/>
        <v>4314842</v>
      </c>
      <c r="O42" s="54">
        <f t="shared" si="7"/>
        <v>0</v>
      </c>
      <c r="P42" s="54">
        <f t="shared" si="7"/>
        <v>1663514</v>
      </c>
      <c r="Q42" s="54">
        <f t="shared" si="7"/>
        <v>1853614</v>
      </c>
      <c r="R42" s="54">
        <f t="shared" si="7"/>
        <v>3517128</v>
      </c>
      <c r="S42" s="54">
        <f t="shared" si="7"/>
        <v>3116057</v>
      </c>
      <c r="T42" s="54">
        <f t="shared" si="7"/>
        <v>0</v>
      </c>
      <c r="U42" s="54">
        <f t="shared" si="7"/>
        <v>7232732</v>
      </c>
      <c r="V42" s="54">
        <f t="shared" si="7"/>
        <v>10348789</v>
      </c>
      <c r="W42" s="54">
        <f t="shared" si="7"/>
        <v>21214395</v>
      </c>
      <c r="X42" s="54">
        <f t="shared" si="7"/>
        <v>16174000</v>
      </c>
      <c r="Y42" s="54">
        <f t="shared" si="7"/>
        <v>5040395</v>
      </c>
      <c r="Z42" s="184">
        <f t="shared" si="5"/>
        <v>31.163564980833435</v>
      </c>
      <c r="AA42" s="130">
        <f aca="true" t="shared" si="8" ref="AA42:AA48">AA12+AA27</f>
        <v>16174000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5284000</v>
      </c>
      <c r="D45" s="129">
        <f t="shared" si="7"/>
        <v>0</v>
      </c>
      <c r="E45" s="54">
        <f t="shared" si="7"/>
        <v>20958000</v>
      </c>
      <c r="F45" s="54">
        <f t="shared" si="7"/>
        <v>20958000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131893</v>
      </c>
      <c r="N45" s="54">
        <f t="shared" si="7"/>
        <v>131893</v>
      </c>
      <c r="O45" s="54">
        <f t="shared" si="7"/>
        <v>0</v>
      </c>
      <c r="P45" s="54">
        <f t="shared" si="7"/>
        <v>139893</v>
      </c>
      <c r="Q45" s="54">
        <f t="shared" si="7"/>
        <v>0</v>
      </c>
      <c r="R45" s="54">
        <f t="shared" si="7"/>
        <v>139893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271786</v>
      </c>
      <c r="X45" s="54">
        <f t="shared" si="7"/>
        <v>20958000</v>
      </c>
      <c r="Y45" s="54">
        <f t="shared" si="7"/>
        <v>-20686214</v>
      </c>
      <c r="Z45" s="184">
        <f t="shared" si="5"/>
        <v>-98.70318732703502</v>
      </c>
      <c r="AA45" s="130">
        <f t="shared" si="8"/>
        <v>20958000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79220000</v>
      </c>
      <c r="D49" s="218">
        <f t="shared" si="9"/>
        <v>0</v>
      </c>
      <c r="E49" s="220">
        <f t="shared" si="9"/>
        <v>84901000</v>
      </c>
      <c r="F49" s="220">
        <f t="shared" si="9"/>
        <v>84901000</v>
      </c>
      <c r="G49" s="220">
        <f t="shared" si="9"/>
        <v>5484866</v>
      </c>
      <c r="H49" s="220">
        <f t="shared" si="9"/>
        <v>2688085</v>
      </c>
      <c r="I49" s="220">
        <f t="shared" si="9"/>
        <v>6741408</v>
      </c>
      <c r="J49" s="220">
        <f t="shared" si="9"/>
        <v>14914359</v>
      </c>
      <c r="K49" s="220">
        <f t="shared" si="9"/>
        <v>1889794</v>
      </c>
      <c r="L49" s="220">
        <f t="shared" si="9"/>
        <v>17874993</v>
      </c>
      <c r="M49" s="220">
        <f t="shared" si="9"/>
        <v>7777144</v>
      </c>
      <c r="N49" s="220">
        <f t="shared" si="9"/>
        <v>27541931</v>
      </c>
      <c r="O49" s="220">
        <f t="shared" si="9"/>
        <v>0</v>
      </c>
      <c r="P49" s="220">
        <f t="shared" si="9"/>
        <v>3477951</v>
      </c>
      <c r="Q49" s="220">
        <f t="shared" si="9"/>
        <v>3127738</v>
      </c>
      <c r="R49" s="220">
        <f t="shared" si="9"/>
        <v>6605689</v>
      </c>
      <c r="S49" s="220">
        <f t="shared" si="9"/>
        <v>4150629</v>
      </c>
      <c r="T49" s="220">
        <f t="shared" si="9"/>
        <v>0</v>
      </c>
      <c r="U49" s="220">
        <f t="shared" si="9"/>
        <v>16569534</v>
      </c>
      <c r="V49" s="220">
        <f t="shared" si="9"/>
        <v>20720163</v>
      </c>
      <c r="W49" s="220">
        <f t="shared" si="9"/>
        <v>69782142</v>
      </c>
      <c r="X49" s="220">
        <f t="shared" si="9"/>
        <v>84901000</v>
      </c>
      <c r="Y49" s="220">
        <f t="shared" si="9"/>
        <v>-15118858</v>
      </c>
      <c r="Z49" s="221">
        <f t="shared" si="5"/>
        <v>-17.807632418934997</v>
      </c>
      <c r="AA49" s="222">
        <f>SUM(AA41:AA48)</f>
        <v>84901000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11557656</v>
      </c>
      <c r="F51" s="54">
        <f t="shared" si="10"/>
        <v>11557656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11557656</v>
      </c>
      <c r="Y51" s="54">
        <f t="shared" si="10"/>
        <v>-11557656</v>
      </c>
      <c r="Z51" s="184">
        <f>+IF(X51&lt;&gt;0,+(Y51/X51)*100,0)</f>
        <v>-100</v>
      </c>
      <c r="AA51" s="130">
        <f>SUM(AA57:AA61)</f>
        <v>11557656</v>
      </c>
    </row>
    <row r="52" spans="1:27" ht="13.5">
      <c r="A52" s="310" t="s">
        <v>204</v>
      </c>
      <c r="B52" s="142"/>
      <c r="C52" s="62"/>
      <c r="D52" s="156"/>
      <c r="E52" s="60">
        <v>677365</v>
      </c>
      <c r="F52" s="60">
        <v>677365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677365</v>
      </c>
      <c r="Y52" s="60">
        <v>-677365</v>
      </c>
      <c r="Z52" s="140">
        <v>-100</v>
      </c>
      <c r="AA52" s="155">
        <v>677365</v>
      </c>
    </row>
    <row r="53" spans="1:27" ht="13.5">
      <c r="A53" s="310" t="s">
        <v>205</v>
      </c>
      <c r="B53" s="142"/>
      <c r="C53" s="62"/>
      <c r="D53" s="156"/>
      <c r="E53" s="60">
        <v>1394903</v>
      </c>
      <c r="F53" s="60">
        <v>1394903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1394903</v>
      </c>
      <c r="Y53" s="60">
        <v>-1394903</v>
      </c>
      <c r="Z53" s="140">
        <v>-100</v>
      </c>
      <c r="AA53" s="155">
        <v>1394903</v>
      </c>
    </row>
    <row r="54" spans="1:27" ht="13.5">
      <c r="A54" s="310" t="s">
        <v>206</v>
      </c>
      <c r="B54" s="142"/>
      <c r="C54" s="62"/>
      <c r="D54" s="156"/>
      <c r="E54" s="60">
        <v>620071</v>
      </c>
      <c r="F54" s="60">
        <v>620071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620071</v>
      </c>
      <c r="Y54" s="60">
        <v>-620071</v>
      </c>
      <c r="Z54" s="140">
        <v>-100</v>
      </c>
      <c r="AA54" s="155">
        <v>620071</v>
      </c>
    </row>
    <row r="55" spans="1:27" ht="13.5">
      <c r="A55" s="310" t="s">
        <v>207</v>
      </c>
      <c r="B55" s="142"/>
      <c r="C55" s="62"/>
      <c r="D55" s="156"/>
      <c r="E55" s="60">
        <v>813236</v>
      </c>
      <c r="F55" s="60">
        <v>813236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813236</v>
      </c>
      <c r="Y55" s="60">
        <v>-813236</v>
      </c>
      <c r="Z55" s="140">
        <v>-100</v>
      </c>
      <c r="AA55" s="155">
        <v>813236</v>
      </c>
    </row>
    <row r="56" spans="1:27" ht="13.5">
      <c r="A56" s="310" t="s">
        <v>208</v>
      </c>
      <c r="B56" s="142"/>
      <c r="C56" s="62"/>
      <c r="D56" s="156"/>
      <c r="E56" s="60">
        <v>1297761</v>
      </c>
      <c r="F56" s="60">
        <v>1297761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1297761</v>
      </c>
      <c r="Y56" s="60">
        <v>-1297761</v>
      </c>
      <c r="Z56" s="140">
        <v>-100</v>
      </c>
      <c r="AA56" s="155">
        <v>1297761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4803336</v>
      </c>
      <c r="F57" s="295">
        <f t="shared" si="11"/>
        <v>4803336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4803336</v>
      </c>
      <c r="Y57" s="295">
        <f t="shared" si="11"/>
        <v>-4803336</v>
      </c>
      <c r="Z57" s="296">
        <f>+IF(X57&lt;&gt;0,+(Y57/X57)*100,0)</f>
        <v>-100</v>
      </c>
      <c r="AA57" s="297">
        <f>SUM(AA52:AA56)</f>
        <v>4803336</v>
      </c>
    </row>
    <row r="58" spans="1:27" ht="13.5">
      <c r="A58" s="311" t="s">
        <v>210</v>
      </c>
      <c r="B58" s="136"/>
      <c r="C58" s="62"/>
      <c r="D58" s="156"/>
      <c r="E58" s="60">
        <v>1378000</v>
      </c>
      <c r="F58" s="60">
        <v>1378000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1378000</v>
      </c>
      <c r="Y58" s="60">
        <v>-1378000</v>
      </c>
      <c r="Z58" s="140">
        <v>-100</v>
      </c>
      <c r="AA58" s="155">
        <v>1378000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5376320</v>
      </c>
      <c r="F61" s="60">
        <v>5376320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5376320</v>
      </c>
      <c r="Y61" s="60">
        <v>-5376320</v>
      </c>
      <c r="Z61" s="140">
        <v>-100</v>
      </c>
      <c r="AA61" s="155">
        <v>5376320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336684</v>
      </c>
      <c r="H66" s="275">
        <v>440503</v>
      </c>
      <c r="I66" s="275">
        <v>401337</v>
      </c>
      <c r="J66" s="275">
        <v>1178524</v>
      </c>
      <c r="K66" s="275">
        <v>613000</v>
      </c>
      <c r="L66" s="275"/>
      <c r="M66" s="275">
        <v>1244000</v>
      </c>
      <c r="N66" s="275">
        <v>1857000</v>
      </c>
      <c r="O66" s="275">
        <v>659000</v>
      </c>
      <c r="P66" s="275">
        <v>262308</v>
      </c>
      <c r="Q66" s="275"/>
      <c r="R66" s="275">
        <v>921308</v>
      </c>
      <c r="S66" s="275"/>
      <c r="T66" s="275"/>
      <c r="U66" s="275"/>
      <c r="V66" s="275"/>
      <c r="W66" s="275">
        <v>3956832</v>
      </c>
      <c r="X66" s="275"/>
      <c r="Y66" s="275">
        <v>3956832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336684</v>
      </c>
      <c r="H69" s="220">
        <f t="shared" si="12"/>
        <v>440503</v>
      </c>
      <c r="I69" s="220">
        <f t="shared" si="12"/>
        <v>401337</v>
      </c>
      <c r="J69" s="220">
        <f t="shared" si="12"/>
        <v>1178524</v>
      </c>
      <c r="K69" s="220">
        <f t="shared" si="12"/>
        <v>613000</v>
      </c>
      <c r="L69" s="220">
        <f t="shared" si="12"/>
        <v>0</v>
      </c>
      <c r="M69" s="220">
        <f t="shared" si="12"/>
        <v>1244000</v>
      </c>
      <c r="N69" s="220">
        <f t="shared" si="12"/>
        <v>1857000</v>
      </c>
      <c r="O69" s="220">
        <f t="shared" si="12"/>
        <v>659000</v>
      </c>
      <c r="P69" s="220">
        <f t="shared" si="12"/>
        <v>262308</v>
      </c>
      <c r="Q69" s="220">
        <f t="shared" si="12"/>
        <v>0</v>
      </c>
      <c r="R69" s="220">
        <f t="shared" si="12"/>
        <v>921308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3956832</v>
      </c>
      <c r="X69" s="220">
        <f t="shared" si="12"/>
        <v>0</v>
      </c>
      <c r="Y69" s="220">
        <f t="shared" si="12"/>
        <v>3956832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58774000</v>
      </c>
      <c r="D5" s="357">
        <f t="shared" si="0"/>
        <v>0</v>
      </c>
      <c r="E5" s="356">
        <f t="shared" si="0"/>
        <v>47769000</v>
      </c>
      <c r="F5" s="358">
        <f t="shared" si="0"/>
        <v>47769000</v>
      </c>
      <c r="G5" s="358">
        <f t="shared" si="0"/>
        <v>4252087</v>
      </c>
      <c r="H5" s="356">
        <f t="shared" si="0"/>
        <v>1837072</v>
      </c>
      <c r="I5" s="356">
        <f t="shared" si="0"/>
        <v>5791564</v>
      </c>
      <c r="J5" s="358">
        <f t="shared" si="0"/>
        <v>11880723</v>
      </c>
      <c r="K5" s="358">
        <f t="shared" si="0"/>
        <v>692302</v>
      </c>
      <c r="L5" s="356">
        <f t="shared" si="0"/>
        <v>17560766</v>
      </c>
      <c r="M5" s="356">
        <f t="shared" si="0"/>
        <v>4842128</v>
      </c>
      <c r="N5" s="358">
        <f t="shared" si="0"/>
        <v>23095196</v>
      </c>
      <c r="O5" s="358">
        <f t="shared" si="0"/>
        <v>0</v>
      </c>
      <c r="P5" s="356">
        <f t="shared" si="0"/>
        <v>1674544</v>
      </c>
      <c r="Q5" s="356">
        <f t="shared" si="0"/>
        <v>1274124</v>
      </c>
      <c r="R5" s="358">
        <f t="shared" si="0"/>
        <v>2948668</v>
      </c>
      <c r="S5" s="358">
        <f t="shared" si="0"/>
        <v>1034572</v>
      </c>
      <c r="T5" s="356">
        <f t="shared" si="0"/>
        <v>0</v>
      </c>
      <c r="U5" s="356">
        <f t="shared" si="0"/>
        <v>9336802</v>
      </c>
      <c r="V5" s="358">
        <f t="shared" si="0"/>
        <v>10371374</v>
      </c>
      <c r="W5" s="358">
        <f t="shared" si="0"/>
        <v>48295961</v>
      </c>
      <c r="X5" s="356">
        <f t="shared" si="0"/>
        <v>47769000</v>
      </c>
      <c r="Y5" s="358">
        <f t="shared" si="0"/>
        <v>526961</v>
      </c>
      <c r="Z5" s="359">
        <f>+IF(X5&lt;&gt;0,+(Y5/X5)*100,0)</f>
        <v>1.103144298603697</v>
      </c>
      <c r="AA5" s="360">
        <f>+AA6+AA8+AA11+AA13+AA15</f>
        <v>47769000</v>
      </c>
    </row>
    <row r="6" spans="1:27" ht="13.5">
      <c r="A6" s="361" t="s">
        <v>204</v>
      </c>
      <c r="B6" s="142"/>
      <c r="C6" s="60">
        <f>+C7</f>
        <v>34013000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5000000</v>
      </c>
      <c r="G6" s="59">
        <f t="shared" si="1"/>
        <v>3152173</v>
      </c>
      <c r="H6" s="60">
        <f t="shared" si="1"/>
        <v>709413</v>
      </c>
      <c r="I6" s="60">
        <f t="shared" si="1"/>
        <v>677196</v>
      </c>
      <c r="J6" s="59">
        <f t="shared" si="1"/>
        <v>4538782</v>
      </c>
      <c r="K6" s="59">
        <f t="shared" si="1"/>
        <v>0</v>
      </c>
      <c r="L6" s="60">
        <f t="shared" si="1"/>
        <v>2225792</v>
      </c>
      <c r="M6" s="60">
        <f t="shared" si="1"/>
        <v>2051318</v>
      </c>
      <c r="N6" s="59">
        <f t="shared" si="1"/>
        <v>4277110</v>
      </c>
      <c r="O6" s="59">
        <f t="shared" si="1"/>
        <v>0</v>
      </c>
      <c r="P6" s="60">
        <f t="shared" si="1"/>
        <v>1674544</v>
      </c>
      <c r="Q6" s="60">
        <f t="shared" si="1"/>
        <v>0</v>
      </c>
      <c r="R6" s="59">
        <f t="shared" si="1"/>
        <v>1674544</v>
      </c>
      <c r="S6" s="59">
        <f t="shared" si="1"/>
        <v>0</v>
      </c>
      <c r="T6" s="60">
        <f t="shared" si="1"/>
        <v>0</v>
      </c>
      <c r="U6" s="60">
        <f t="shared" si="1"/>
        <v>2410548</v>
      </c>
      <c r="V6" s="59">
        <f t="shared" si="1"/>
        <v>2410548</v>
      </c>
      <c r="W6" s="59">
        <f t="shared" si="1"/>
        <v>12900984</v>
      </c>
      <c r="X6" s="60">
        <f t="shared" si="1"/>
        <v>5000000</v>
      </c>
      <c r="Y6" s="59">
        <f t="shared" si="1"/>
        <v>7900984</v>
      </c>
      <c r="Z6" s="61">
        <f>+IF(X6&lt;&gt;0,+(Y6/X6)*100,0)</f>
        <v>158.01968</v>
      </c>
      <c r="AA6" s="62">
        <f t="shared" si="1"/>
        <v>5000000</v>
      </c>
    </row>
    <row r="7" spans="1:27" ht="13.5">
      <c r="A7" s="291" t="s">
        <v>228</v>
      </c>
      <c r="B7" s="142"/>
      <c r="C7" s="60">
        <v>34013000</v>
      </c>
      <c r="D7" s="340"/>
      <c r="E7" s="60">
        <v>5000000</v>
      </c>
      <c r="F7" s="59">
        <v>5000000</v>
      </c>
      <c r="G7" s="59">
        <v>3152173</v>
      </c>
      <c r="H7" s="60">
        <v>709413</v>
      </c>
      <c r="I7" s="60">
        <v>677196</v>
      </c>
      <c r="J7" s="59">
        <v>4538782</v>
      </c>
      <c r="K7" s="59"/>
      <c r="L7" s="60">
        <v>2225792</v>
      </c>
      <c r="M7" s="60">
        <v>2051318</v>
      </c>
      <c r="N7" s="59">
        <v>4277110</v>
      </c>
      <c r="O7" s="59"/>
      <c r="P7" s="60">
        <v>1674544</v>
      </c>
      <c r="Q7" s="60"/>
      <c r="R7" s="59">
        <v>1674544</v>
      </c>
      <c r="S7" s="59"/>
      <c r="T7" s="60"/>
      <c r="U7" s="60">
        <v>2410548</v>
      </c>
      <c r="V7" s="59">
        <v>2410548</v>
      </c>
      <c r="W7" s="59">
        <v>12900984</v>
      </c>
      <c r="X7" s="60">
        <v>5000000</v>
      </c>
      <c r="Y7" s="59">
        <v>7900984</v>
      </c>
      <c r="Z7" s="61">
        <v>158.02</v>
      </c>
      <c r="AA7" s="62">
        <v>5000000</v>
      </c>
    </row>
    <row r="8" spans="1:27" ht="13.5">
      <c r="A8" s="361" t="s">
        <v>205</v>
      </c>
      <c r="B8" s="142"/>
      <c r="C8" s="60">
        <f aca="true" t="shared" si="2" ref="C8:Y8">SUM(C9:C10)</f>
        <v>6024000</v>
      </c>
      <c r="D8" s="340">
        <f t="shared" si="2"/>
        <v>0</v>
      </c>
      <c r="E8" s="60">
        <f t="shared" si="2"/>
        <v>13000000</v>
      </c>
      <c r="F8" s="59">
        <f t="shared" si="2"/>
        <v>13000000</v>
      </c>
      <c r="G8" s="59">
        <f t="shared" si="2"/>
        <v>0</v>
      </c>
      <c r="H8" s="60">
        <f t="shared" si="2"/>
        <v>0</v>
      </c>
      <c r="I8" s="60">
        <f t="shared" si="2"/>
        <v>1575000</v>
      </c>
      <c r="J8" s="59">
        <f t="shared" si="2"/>
        <v>1575000</v>
      </c>
      <c r="K8" s="59">
        <f t="shared" si="2"/>
        <v>0</v>
      </c>
      <c r="L8" s="60">
        <f t="shared" si="2"/>
        <v>13000000</v>
      </c>
      <c r="M8" s="60">
        <f t="shared" si="2"/>
        <v>103286</v>
      </c>
      <c r="N8" s="59">
        <f t="shared" si="2"/>
        <v>13103286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14678286</v>
      </c>
      <c r="X8" s="60">
        <f t="shared" si="2"/>
        <v>13000000</v>
      </c>
      <c r="Y8" s="59">
        <f t="shared" si="2"/>
        <v>1678286</v>
      </c>
      <c r="Z8" s="61">
        <f>+IF(X8&lt;&gt;0,+(Y8/X8)*100,0)</f>
        <v>12.909892307692308</v>
      </c>
      <c r="AA8" s="62">
        <f>SUM(AA9:AA10)</f>
        <v>13000000</v>
      </c>
    </row>
    <row r="9" spans="1:27" ht="13.5">
      <c r="A9" s="291" t="s">
        <v>229</v>
      </c>
      <c r="B9" s="142"/>
      <c r="C9" s="60">
        <v>6024000</v>
      </c>
      <c r="D9" s="340"/>
      <c r="E9" s="60">
        <v>13000000</v>
      </c>
      <c r="F9" s="59">
        <v>13000000</v>
      </c>
      <c r="G9" s="59"/>
      <c r="H9" s="60"/>
      <c r="I9" s="60">
        <v>1575000</v>
      </c>
      <c r="J9" s="59">
        <v>1575000</v>
      </c>
      <c r="K9" s="59"/>
      <c r="L9" s="60">
        <v>13000000</v>
      </c>
      <c r="M9" s="60"/>
      <c r="N9" s="59">
        <v>13000000</v>
      </c>
      <c r="O9" s="59"/>
      <c r="P9" s="60"/>
      <c r="Q9" s="60"/>
      <c r="R9" s="59"/>
      <c r="S9" s="59"/>
      <c r="T9" s="60"/>
      <c r="U9" s="60"/>
      <c r="V9" s="59"/>
      <c r="W9" s="59">
        <v>14575000</v>
      </c>
      <c r="X9" s="60">
        <v>13000000</v>
      </c>
      <c r="Y9" s="59">
        <v>1575000</v>
      </c>
      <c r="Z9" s="61">
        <v>12.12</v>
      </c>
      <c r="AA9" s="62">
        <v>13000000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>
        <v>103286</v>
      </c>
      <c r="N10" s="59">
        <v>103286</v>
      </c>
      <c r="O10" s="59"/>
      <c r="P10" s="60"/>
      <c r="Q10" s="60"/>
      <c r="R10" s="59"/>
      <c r="S10" s="59"/>
      <c r="T10" s="60"/>
      <c r="U10" s="60"/>
      <c r="V10" s="59"/>
      <c r="W10" s="59">
        <v>103286</v>
      </c>
      <c r="X10" s="60"/>
      <c r="Y10" s="59">
        <v>103286</v>
      </c>
      <c r="Z10" s="61"/>
      <c r="AA10" s="62"/>
    </row>
    <row r="11" spans="1:27" ht="13.5">
      <c r="A11" s="361" t="s">
        <v>206</v>
      </c>
      <c r="B11" s="142"/>
      <c r="C11" s="362">
        <f>+C12</f>
        <v>6737000</v>
      </c>
      <c r="D11" s="363">
        <f aca="true" t="shared" si="3" ref="D11:AA11">+D12</f>
        <v>0</v>
      </c>
      <c r="E11" s="362">
        <f t="shared" si="3"/>
        <v>23003000</v>
      </c>
      <c r="F11" s="364">
        <f t="shared" si="3"/>
        <v>23003000</v>
      </c>
      <c r="G11" s="364">
        <f t="shared" si="3"/>
        <v>1099914</v>
      </c>
      <c r="H11" s="362">
        <f t="shared" si="3"/>
        <v>917250</v>
      </c>
      <c r="I11" s="362">
        <f t="shared" si="3"/>
        <v>484609</v>
      </c>
      <c r="J11" s="364">
        <f t="shared" si="3"/>
        <v>2501773</v>
      </c>
      <c r="K11" s="364">
        <f t="shared" si="3"/>
        <v>135712</v>
      </c>
      <c r="L11" s="362">
        <f t="shared" si="3"/>
        <v>2334974</v>
      </c>
      <c r="M11" s="362">
        <f t="shared" si="3"/>
        <v>1315672</v>
      </c>
      <c r="N11" s="364">
        <f t="shared" si="3"/>
        <v>3786358</v>
      </c>
      <c r="O11" s="364">
        <f t="shared" si="3"/>
        <v>0</v>
      </c>
      <c r="P11" s="362">
        <f t="shared" si="3"/>
        <v>0</v>
      </c>
      <c r="Q11" s="362">
        <f t="shared" si="3"/>
        <v>1274124</v>
      </c>
      <c r="R11" s="364">
        <f t="shared" si="3"/>
        <v>1274124</v>
      </c>
      <c r="S11" s="364">
        <f t="shared" si="3"/>
        <v>952923</v>
      </c>
      <c r="T11" s="362">
        <f t="shared" si="3"/>
        <v>0</v>
      </c>
      <c r="U11" s="362">
        <f t="shared" si="3"/>
        <v>2686562</v>
      </c>
      <c r="V11" s="364">
        <f t="shared" si="3"/>
        <v>3639485</v>
      </c>
      <c r="W11" s="364">
        <f t="shared" si="3"/>
        <v>11201740</v>
      </c>
      <c r="X11" s="362">
        <f t="shared" si="3"/>
        <v>23003000</v>
      </c>
      <c r="Y11" s="364">
        <f t="shared" si="3"/>
        <v>-11801260</v>
      </c>
      <c r="Z11" s="365">
        <f>+IF(X11&lt;&gt;0,+(Y11/X11)*100,0)</f>
        <v>-51.30313437377734</v>
      </c>
      <c r="AA11" s="366">
        <f t="shared" si="3"/>
        <v>23003000</v>
      </c>
    </row>
    <row r="12" spans="1:27" ht="13.5">
      <c r="A12" s="291" t="s">
        <v>231</v>
      </c>
      <c r="B12" s="136"/>
      <c r="C12" s="60">
        <v>6737000</v>
      </c>
      <c r="D12" s="340"/>
      <c r="E12" s="60">
        <v>23003000</v>
      </c>
      <c r="F12" s="59">
        <v>23003000</v>
      </c>
      <c r="G12" s="59">
        <v>1099914</v>
      </c>
      <c r="H12" s="60">
        <v>917250</v>
      </c>
      <c r="I12" s="60">
        <v>484609</v>
      </c>
      <c r="J12" s="59">
        <v>2501773</v>
      </c>
      <c r="K12" s="59">
        <v>135712</v>
      </c>
      <c r="L12" s="60">
        <v>2334974</v>
      </c>
      <c r="M12" s="60">
        <v>1315672</v>
      </c>
      <c r="N12" s="59">
        <v>3786358</v>
      </c>
      <c r="O12" s="59"/>
      <c r="P12" s="60"/>
      <c r="Q12" s="60">
        <v>1274124</v>
      </c>
      <c r="R12" s="59">
        <v>1274124</v>
      </c>
      <c r="S12" s="59">
        <v>952923</v>
      </c>
      <c r="T12" s="60"/>
      <c r="U12" s="60">
        <v>2686562</v>
      </c>
      <c r="V12" s="59">
        <v>3639485</v>
      </c>
      <c r="W12" s="59">
        <v>11201740</v>
      </c>
      <c r="X12" s="60">
        <v>23003000</v>
      </c>
      <c r="Y12" s="59">
        <v>-11801260</v>
      </c>
      <c r="Z12" s="61">
        <v>-51.3</v>
      </c>
      <c r="AA12" s="62">
        <v>23003000</v>
      </c>
    </row>
    <row r="13" spans="1:27" ht="13.5">
      <c r="A13" s="361" t="s">
        <v>207</v>
      </c>
      <c r="B13" s="136"/>
      <c r="C13" s="275">
        <f>+C14</f>
        <v>5000000</v>
      </c>
      <c r="D13" s="341">
        <f aca="true" t="shared" si="4" ref="D13:AA13">+D14</f>
        <v>0</v>
      </c>
      <c r="E13" s="275">
        <f t="shared" si="4"/>
        <v>2271000</v>
      </c>
      <c r="F13" s="342">
        <f t="shared" si="4"/>
        <v>2271000</v>
      </c>
      <c r="G13" s="342">
        <f t="shared" si="4"/>
        <v>0</v>
      </c>
      <c r="H13" s="275">
        <f t="shared" si="4"/>
        <v>0</v>
      </c>
      <c r="I13" s="275">
        <f t="shared" si="4"/>
        <v>2756102</v>
      </c>
      <c r="J13" s="342">
        <f t="shared" si="4"/>
        <v>2756102</v>
      </c>
      <c r="K13" s="342">
        <f t="shared" si="4"/>
        <v>58907</v>
      </c>
      <c r="L13" s="275">
        <f t="shared" si="4"/>
        <v>0</v>
      </c>
      <c r="M13" s="275">
        <f t="shared" si="4"/>
        <v>1284687</v>
      </c>
      <c r="N13" s="342">
        <f t="shared" si="4"/>
        <v>1343594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81649</v>
      </c>
      <c r="T13" s="275">
        <f t="shared" si="4"/>
        <v>0</v>
      </c>
      <c r="U13" s="275">
        <f t="shared" si="4"/>
        <v>331302</v>
      </c>
      <c r="V13" s="342">
        <f t="shared" si="4"/>
        <v>412951</v>
      </c>
      <c r="W13" s="342">
        <f t="shared" si="4"/>
        <v>4512647</v>
      </c>
      <c r="X13" s="275">
        <f t="shared" si="4"/>
        <v>2271000</v>
      </c>
      <c r="Y13" s="342">
        <f t="shared" si="4"/>
        <v>2241647</v>
      </c>
      <c r="Z13" s="335">
        <f>+IF(X13&lt;&gt;0,+(Y13/X13)*100,0)</f>
        <v>98.70748568912373</v>
      </c>
      <c r="AA13" s="273">
        <f t="shared" si="4"/>
        <v>2271000</v>
      </c>
    </row>
    <row r="14" spans="1:27" ht="13.5">
      <c r="A14" s="291" t="s">
        <v>232</v>
      </c>
      <c r="B14" s="136"/>
      <c r="C14" s="60">
        <v>5000000</v>
      </c>
      <c r="D14" s="340"/>
      <c r="E14" s="60">
        <v>2271000</v>
      </c>
      <c r="F14" s="59">
        <v>2271000</v>
      </c>
      <c r="G14" s="59"/>
      <c r="H14" s="60"/>
      <c r="I14" s="60">
        <v>2756102</v>
      </c>
      <c r="J14" s="59">
        <v>2756102</v>
      </c>
      <c r="K14" s="59">
        <v>58907</v>
      </c>
      <c r="L14" s="60"/>
      <c r="M14" s="60">
        <v>1284687</v>
      </c>
      <c r="N14" s="59">
        <v>1343594</v>
      </c>
      <c r="O14" s="59"/>
      <c r="P14" s="60"/>
      <c r="Q14" s="60"/>
      <c r="R14" s="59"/>
      <c r="S14" s="59">
        <v>81649</v>
      </c>
      <c r="T14" s="60"/>
      <c r="U14" s="60">
        <v>331302</v>
      </c>
      <c r="V14" s="59">
        <v>412951</v>
      </c>
      <c r="W14" s="59">
        <v>4512647</v>
      </c>
      <c r="X14" s="60">
        <v>2271000</v>
      </c>
      <c r="Y14" s="59">
        <v>2241647</v>
      </c>
      <c r="Z14" s="61">
        <v>98.71</v>
      </c>
      <c r="AA14" s="62">
        <v>2271000</v>
      </c>
    </row>
    <row r="15" spans="1:27" ht="13.5">
      <c r="A15" s="361" t="s">
        <v>208</v>
      </c>
      <c r="B15" s="136"/>
      <c r="C15" s="60">
        <f aca="true" t="shared" si="5" ref="C15:Y15">SUM(C16:C20)</f>
        <v>7000000</v>
      </c>
      <c r="D15" s="340">
        <f t="shared" si="5"/>
        <v>0</v>
      </c>
      <c r="E15" s="60">
        <f t="shared" si="5"/>
        <v>4495000</v>
      </c>
      <c r="F15" s="59">
        <f t="shared" si="5"/>
        <v>4495000</v>
      </c>
      <c r="G15" s="59">
        <f t="shared" si="5"/>
        <v>0</v>
      </c>
      <c r="H15" s="60">
        <f t="shared" si="5"/>
        <v>210409</v>
      </c>
      <c r="I15" s="60">
        <f t="shared" si="5"/>
        <v>298657</v>
      </c>
      <c r="J15" s="59">
        <f t="shared" si="5"/>
        <v>509066</v>
      </c>
      <c r="K15" s="59">
        <f t="shared" si="5"/>
        <v>497683</v>
      </c>
      <c r="L15" s="60">
        <f t="shared" si="5"/>
        <v>0</v>
      </c>
      <c r="M15" s="60">
        <f t="shared" si="5"/>
        <v>87165</v>
      </c>
      <c r="N15" s="59">
        <f t="shared" si="5"/>
        <v>584848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3908390</v>
      </c>
      <c r="V15" s="59">
        <f t="shared" si="5"/>
        <v>3908390</v>
      </c>
      <c r="W15" s="59">
        <f t="shared" si="5"/>
        <v>5002304</v>
      </c>
      <c r="X15" s="60">
        <f t="shared" si="5"/>
        <v>4495000</v>
      </c>
      <c r="Y15" s="59">
        <f t="shared" si="5"/>
        <v>507304</v>
      </c>
      <c r="Z15" s="61">
        <f>+IF(X15&lt;&gt;0,+(Y15/X15)*100,0)</f>
        <v>11.285962180200222</v>
      </c>
      <c r="AA15" s="62">
        <f>SUM(AA16:AA20)</f>
        <v>4495000</v>
      </c>
    </row>
    <row r="16" spans="1:27" ht="13.5">
      <c r="A16" s="291" t="s">
        <v>233</v>
      </c>
      <c r="B16" s="300"/>
      <c r="C16" s="60"/>
      <c r="D16" s="340"/>
      <c r="E16" s="60">
        <v>1260000</v>
      </c>
      <c r="F16" s="59">
        <v>1260000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>
        <v>1985105</v>
      </c>
      <c r="V16" s="59">
        <v>1985105</v>
      </c>
      <c r="W16" s="59">
        <v>1985105</v>
      </c>
      <c r="X16" s="60">
        <v>1260000</v>
      </c>
      <c r="Y16" s="59">
        <v>725105</v>
      </c>
      <c r="Z16" s="61">
        <v>57.55</v>
      </c>
      <c r="AA16" s="62">
        <v>1260000</v>
      </c>
    </row>
    <row r="17" spans="1:27" ht="13.5">
      <c r="A17" s="291" t="s">
        <v>234</v>
      </c>
      <c r="B17" s="136"/>
      <c r="C17" s="60">
        <v>2000000</v>
      </c>
      <c r="D17" s="340"/>
      <c r="E17" s="60">
        <v>975000</v>
      </c>
      <c r="F17" s="59">
        <v>975000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975000</v>
      </c>
      <c r="Y17" s="59">
        <v>-975000</v>
      </c>
      <c r="Z17" s="61">
        <v>-100</v>
      </c>
      <c r="AA17" s="62">
        <v>975000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5000000</v>
      </c>
      <c r="D20" s="340"/>
      <c r="E20" s="60">
        <v>2260000</v>
      </c>
      <c r="F20" s="59">
        <v>2260000</v>
      </c>
      <c r="G20" s="59"/>
      <c r="H20" s="60">
        <v>210409</v>
      </c>
      <c r="I20" s="60">
        <v>298657</v>
      </c>
      <c r="J20" s="59">
        <v>509066</v>
      </c>
      <c r="K20" s="59">
        <v>497683</v>
      </c>
      <c r="L20" s="60"/>
      <c r="M20" s="60">
        <v>87165</v>
      </c>
      <c r="N20" s="59">
        <v>584848</v>
      </c>
      <c r="O20" s="59"/>
      <c r="P20" s="60"/>
      <c r="Q20" s="60"/>
      <c r="R20" s="59"/>
      <c r="S20" s="59"/>
      <c r="T20" s="60"/>
      <c r="U20" s="60">
        <v>1923285</v>
      </c>
      <c r="V20" s="59">
        <v>1923285</v>
      </c>
      <c r="W20" s="59">
        <v>3017199</v>
      </c>
      <c r="X20" s="60">
        <v>2260000</v>
      </c>
      <c r="Y20" s="59">
        <v>757199</v>
      </c>
      <c r="Z20" s="61">
        <v>33.5</v>
      </c>
      <c r="AA20" s="62">
        <v>2260000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15162000</v>
      </c>
      <c r="D22" s="344">
        <f t="shared" si="6"/>
        <v>0</v>
      </c>
      <c r="E22" s="343">
        <f t="shared" si="6"/>
        <v>16174000</v>
      </c>
      <c r="F22" s="345">
        <f t="shared" si="6"/>
        <v>16174000</v>
      </c>
      <c r="G22" s="345">
        <f t="shared" si="6"/>
        <v>1232779</v>
      </c>
      <c r="H22" s="343">
        <f t="shared" si="6"/>
        <v>851013</v>
      </c>
      <c r="I22" s="343">
        <f t="shared" si="6"/>
        <v>949844</v>
      </c>
      <c r="J22" s="345">
        <f t="shared" si="6"/>
        <v>3033636</v>
      </c>
      <c r="K22" s="345">
        <f t="shared" si="6"/>
        <v>1197492</v>
      </c>
      <c r="L22" s="343">
        <f t="shared" si="6"/>
        <v>314227</v>
      </c>
      <c r="M22" s="343">
        <f t="shared" si="6"/>
        <v>2803123</v>
      </c>
      <c r="N22" s="345">
        <f t="shared" si="6"/>
        <v>4314842</v>
      </c>
      <c r="O22" s="345">
        <f t="shared" si="6"/>
        <v>0</v>
      </c>
      <c r="P22" s="343">
        <f t="shared" si="6"/>
        <v>1663514</v>
      </c>
      <c r="Q22" s="343">
        <f t="shared" si="6"/>
        <v>1853614</v>
      </c>
      <c r="R22" s="345">
        <f t="shared" si="6"/>
        <v>3517128</v>
      </c>
      <c r="S22" s="345">
        <f t="shared" si="6"/>
        <v>3116057</v>
      </c>
      <c r="T22" s="343">
        <f t="shared" si="6"/>
        <v>0</v>
      </c>
      <c r="U22" s="343">
        <f t="shared" si="6"/>
        <v>7232732</v>
      </c>
      <c r="V22" s="345">
        <f t="shared" si="6"/>
        <v>10348789</v>
      </c>
      <c r="W22" s="345">
        <f t="shared" si="6"/>
        <v>21214395</v>
      </c>
      <c r="X22" s="343">
        <f t="shared" si="6"/>
        <v>16174000</v>
      </c>
      <c r="Y22" s="345">
        <f t="shared" si="6"/>
        <v>5040395</v>
      </c>
      <c r="Z22" s="336">
        <f>+IF(X22&lt;&gt;0,+(Y22/X22)*100,0)</f>
        <v>31.163564980833435</v>
      </c>
      <c r="AA22" s="350">
        <f>SUM(AA23:AA32)</f>
        <v>16174000</v>
      </c>
    </row>
    <row r="23" spans="1:27" ht="13.5">
      <c r="A23" s="361" t="s">
        <v>236</v>
      </c>
      <c r="B23" s="142"/>
      <c r="C23" s="60">
        <v>1300000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16174000</v>
      </c>
      <c r="F24" s="59">
        <v>16174000</v>
      </c>
      <c r="G24" s="59"/>
      <c r="H24" s="60"/>
      <c r="I24" s="60"/>
      <c r="J24" s="59"/>
      <c r="K24" s="59"/>
      <c r="L24" s="60">
        <v>11050</v>
      </c>
      <c r="M24" s="60">
        <v>1196956</v>
      </c>
      <c r="N24" s="59">
        <v>1208006</v>
      </c>
      <c r="O24" s="59"/>
      <c r="P24" s="60"/>
      <c r="Q24" s="60">
        <v>196686</v>
      </c>
      <c r="R24" s="59">
        <v>196686</v>
      </c>
      <c r="S24" s="59"/>
      <c r="T24" s="60"/>
      <c r="U24" s="60">
        <v>1756240</v>
      </c>
      <c r="V24" s="59">
        <v>1756240</v>
      </c>
      <c r="W24" s="59">
        <v>3160932</v>
      </c>
      <c r="X24" s="60">
        <v>16174000</v>
      </c>
      <c r="Y24" s="59">
        <v>-13013068</v>
      </c>
      <c r="Z24" s="61">
        <v>-80.46</v>
      </c>
      <c r="AA24" s="62">
        <v>16174000</v>
      </c>
    </row>
    <row r="25" spans="1:27" ht="13.5">
      <c r="A25" s="361" t="s">
        <v>238</v>
      </c>
      <c r="B25" s="142"/>
      <c r="C25" s="60">
        <v>13762000</v>
      </c>
      <c r="D25" s="340"/>
      <c r="E25" s="60"/>
      <c r="F25" s="59"/>
      <c r="G25" s="59">
        <v>1232779</v>
      </c>
      <c r="H25" s="60">
        <v>312315</v>
      </c>
      <c r="I25" s="60">
        <v>248851</v>
      </c>
      <c r="J25" s="59">
        <v>1793945</v>
      </c>
      <c r="K25" s="59"/>
      <c r="L25" s="60">
        <v>20146</v>
      </c>
      <c r="M25" s="60"/>
      <c r="N25" s="59">
        <v>20146</v>
      </c>
      <c r="O25" s="59"/>
      <c r="P25" s="60"/>
      <c r="Q25" s="60">
        <v>497824</v>
      </c>
      <c r="R25" s="59">
        <v>497824</v>
      </c>
      <c r="S25" s="59">
        <v>2311229</v>
      </c>
      <c r="T25" s="60"/>
      <c r="U25" s="60"/>
      <c r="V25" s="59">
        <v>2311229</v>
      </c>
      <c r="W25" s="59">
        <v>4623144</v>
      </c>
      <c r="X25" s="60"/>
      <c r="Y25" s="59">
        <v>4623144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>
        <v>201315</v>
      </c>
      <c r="N26" s="364">
        <v>201315</v>
      </c>
      <c r="O26" s="364"/>
      <c r="P26" s="362"/>
      <c r="Q26" s="362"/>
      <c r="R26" s="364"/>
      <c r="S26" s="364"/>
      <c r="T26" s="362"/>
      <c r="U26" s="362"/>
      <c r="V26" s="364"/>
      <c r="W26" s="364">
        <v>201315</v>
      </c>
      <c r="X26" s="362"/>
      <c r="Y26" s="364">
        <v>201315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>
        <v>925131</v>
      </c>
      <c r="L27" s="60"/>
      <c r="M27" s="60">
        <v>180185</v>
      </c>
      <c r="N27" s="59">
        <v>1105316</v>
      </c>
      <c r="O27" s="59"/>
      <c r="P27" s="60">
        <v>532839</v>
      </c>
      <c r="Q27" s="60"/>
      <c r="R27" s="59">
        <v>532839</v>
      </c>
      <c r="S27" s="59"/>
      <c r="T27" s="60"/>
      <c r="U27" s="60">
        <v>4642204</v>
      </c>
      <c r="V27" s="59">
        <v>4642204</v>
      </c>
      <c r="W27" s="59">
        <v>6280359</v>
      </c>
      <c r="X27" s="60"/>
      <c r="Y27" s="59">
        <v>6280359</v>
      </c>
      <c r="Z27" s="61"/>
      <c r="AA27" s="62"/>
    </row>
    <row r="28" spans="1:27" ht="13.5">
      <c r="A28" s="361" t="s">
        <v>241</v>
      </c>
      <c r="B28" s="147"/>
      <c r="C28" s="275">
        <v>100000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>
        <v>538698</v>
      </c>
      <c r="I30" s="60">
        <v>700993</v>
      </c>
      <c r="J30" s="59">
        <v>1239691</v>
      </c>
      <c r="K30" s="59">
        <v>272361</v>
      </c>
      <c r="L30" s="60">
        <v>151138</v>
      </c>
      <c r="M30" s="60">
        <v>989161</v>
      </c>
      <c r="N30" s="59">
        <v>1412660</v>
      </c>
      <c r="O30" s="59"/>
      <c r="P30" s="60">
        <v>1130675</v>
      </c>
      <c r="Q30" s="60">
        <v>836981</v>
      </c>
      <c r="R30" s="59">
        <v>1967656</v>
      </c>
      <c r="S30" s="59">
        <v>804828</v>
      </c>
      <c r="T30" s="60"/>
      <c r="U30" s="60">
        <v>834288</v>
      </c>
      <c r="V30" s="59">
        <v>1639116</v>
      </c>
      <c r="W30" s="59">
        <v>6259123</v>
      </c>
      <c r="X30" s="60"/>
      <c r="Y30" s="59">
        <v>6259123</v>
      </c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>
        <v>131893</v>
      </c>
      <c r="M32" s="60">
        <v>235506</v>
      </c>
      <c r="N32" s="59">
        <v>367399</v>
      </c>
      <c r="O32" s="59"/>
      <c r="P32" s="60"/>
      <c r="Q32" s="60">
        <v>322123</v>
      </c>
      <c r="R32" s="59">
        <v>322123</v>
      </c>
      <c r="S32" s="59"/>
      <c r="T32" s="60"/>
      <c r="U32" s="60"/>
      <c r="V32" s="59"/>
      <c r="W32" s="59">
        <v>689522</v>
      </c>
      <c r="X32" s="60"/>
      <c r="Y32" s="59">
        <v>689522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5284000</v>
      </c>
      <c r="D40" s="344">
        <f t="shared" si="9"/>
        <v>0</v>
      </c>
      <c r="E40" s="343">
        <f t="shared" si="9"/>
        <v>20958000</v>
      </c>
      <c r="F40" s="345">
        <f t="shared" si="9"/>
        <v>20958000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131893</v>
      </c>
      <c r="N40" s="345">
        <f t="shared" si="9"/>
        <v>131893</v>
      </c>
      <c r="O40" s="345">
        <f t="shared" si="9"/>
        <v>0</v>
      </c>
      <c r="P40" s="343">
        <f t="shared" si="9"/>
        <v>139893</v>
      </c>
      <c r="Q40" s="343">
        <f t="shared" si="9"/>
        <v>0</v>
      </c>
      <c r="R40" s="345">
        <f t="shared" si="9"/>
        <v>139893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271786</v>
      </c>
      <c r="X40" s="343">
        <f t="shared" si="9"/>
        <v>20958000</v>
      </c>
      <c r="Y40" s="345">
        <f t="shared" si="9"/>
        <v>-20686214</v>
      </c>
      <c r="Z40" s="336">
        <f>+IF(X40&lt;&gt;0,+(Y40/X40)*100,0)</f>
        <v>-98.70318732703502</v>
      </c>
      <c r="AA40" s="350">
        <f>SUM(AA41:AA49)</f>
        <v>20958000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3491000</v>
      </c>
      <c r="F43" s="370">
        <v>3491000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3491000</v>
      </c>
      <c r="Y43" s="370">
        <v>-3491000</v>
      </c>
      <c r="Z43" s="371">
        <v>-100</v>
      </c>
      <c r="AA43" s="303">
        <v>3491000</v>
      </c>
    </row>
    <row r="44" spans="1:27" ht="13.5">
      <c r="A44" s="361" t="s">
        <v>250</v>
      </c>
      <c r="B44" s="136"/>
      <c r="C44" s="60">
        <v>3739000</v>
      </c>
      <c r="D44" s="368"/>
      <c r="E44" s="54">
        <v>6645000</v>
      </c>
      <c r="F44" s="53">
        <v>6645000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6645000</v>
      </c>
      <c r="Y44" s="53">
        <v>-6645000</v>
      </c>
      <c r="Z44" s="94">
        <v>-100</v>
      </c>
      <c r="AA44" s="95">
        <v>6645000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1345000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200000</v>
      </c>
      <c r="D49" s="368"/>
      <c r="E49" s="54">
        <v>10822000</v>
      </c>
      <c r="F49" s="53">
        <v>10822000</v>
      </c>
      <c r="G49" s="53"/>
      <c r="H49" s="54"/>
      <c r="I49" s="54"/>
      <c r="J49" s="53"/>
      <c r="K49" s="53"/>
      <c r="L49" s="54"/>
      <c r="M49" s="54">
        <v>131893</v>
      </c>
      <c r="N49" s="53">
        <v>131893</v>
      </c>
      <c r="O49" s="53"/>
      <c r="P49" s="54">
        <v>139893</v>
      </c>
      <c r="Q49" s="54"/>
      <c r="R49" s="53">
        <v>139893</v>
      </c>
      <c r="S49" s="53"/>
      <c r="T49" s="54"/>
      <c r="U49" s="54"/>
      <c r="V49" s="53"/>
      <c r="W49" s="53">
        <v>271786</v>
      </c>
      <c r="X49" s="54">
        <v>10822000</v>
      </c>
      <c r="Y49" s="53">
        <v>-10550214</v>
      </c>
      <c r="Z49" s="94">
        <v>-97.49</v>
      </c>
      <c r="AA49" s="95">
        <v>10822000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79220000</v>
      </c>
      <c r="D60" s="346">
        <f t="shared" si="14"/>
        <v>0</v>
      </c>
      <c r="E60" s="219">
        <f t="shared" si="14"/>
        <v>84901000</v>
      </c>
      <c r="F60" s="264">
        <f t="shared" si="14"/>
        <v>84901000</v>
      </c>
      <c r="G60" s="264">
        <f t="shared" si="14"/>
        <v>5484866</v>
      </c>
      <c r="H60" s="219">
        <f t="shared" si="14"/>
        <v>2688085</v>
      </c>
      <c r="I60" s="219">
        <f t="shared" si="14"/>
        <v>6741408</v>
      </c>
      <c r="J60" s="264">
        <f t="shared" si="14"/>
        <v>14914359</v>
      </c>
      <c r="K60" s="264">
        <f t="shared" si="14"/>
        <v>1889794</v>
      </c>
      <c r="L60" s="219">
        <f t="shared" si="14"/>
        <v>17874993</v>
      </c>
      <c r="M60" s="219">
        <f t="shared" si="14"/>
        <v>7777144</v>
      </c>
      <c r="N60" s="264">
        <f t="shared" si="14"/>
        <v>27541931</v>
      </c>
      <c r="O60" s="264">
        <f t="shared" si="14"/>
        <v>0</v>
      </c>
      <c r="P60" s="219">
        <f t="shared" si="14"/>
        <v>3477951</v>
      </c>
      <c r="Q60" s="219">
        <f t="shared" si="14"/>
        <v>3127738</v>
      </c>
      <c r="R60" s="264">
        <f t="shared" si="14"/>
        <v>6605689</v>
      </c>
      <c r="S60" s="264">
        <f t="shared" si="14"/>
        <v>4150629</v>
      </c>
      <c r="T60" s="219">
        <f t="shared" si="14"/>
        <v>0</v>
      </c>
      <c r="U60" s="219">
        <f t="shared" si="14"/>
        <v>16569534</v>
      </c>
      <c r="V60" s="264">
        <f t="shared" si="14"/>
        <v>20720163</v>
      </c>
      <c r="W60" s="264">
        <f t="shared" si="14"/>
        <v>69782142</v>
      </c>
      <c r="X60" s="219">
        <f t="shared" si="14"/>
        <v>84901000</v>
      </c>
      <c r="Y60" s="264">
        <f t="shared" si="14"/>
        <v>-15118858</v>
      </c>
      <c r="Z60" s="337">
        <f>+IF(X60&lt;&gt;0,+(Y60/X60)*100,0)</f>
        <v>-17.807632418934997</v>
      </c>
      <c r="AA60" s="232">
        <f>+AA57+AA54+AA51+AA40+AA37+AA34+AA22+AA5</f>
        <v>84901000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2014-08-06T08:37:56Z</dcterms:created>
  <dcterms:modified xsi:type="dcterms:W3CDTF">2014-08-06T08:37:59Z</dcterms:modified>
  <cp:category/>
  <cp:version/>
  <cp:contentType/>
  <cp:contentStatus/>
</cp:coreProperties>
</file>