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<sst xmlns="http://schemas.openxmlformats.org/spreadsheetml/2006/main" count="855" uniqueCount="302">
  <si>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Vulamehlo(KZN211)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</si>
  <si>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</si>
  <si>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</si>
  <si>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</si>
  <si>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</si>
  <si>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</si>
  <si>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</si>
  <si>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</si>
  <si>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</si>
  <si>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</si>
  <si>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</si>
  <si>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</si>
  <si>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</si>
  <si>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</si>
  <si>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</si>
  <si>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</si>
  <si>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</si>
  <si>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</si>
  <si>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</si>
  <si>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</si>
  <si>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</si>
  <si>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</si>
  <si>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</si>
  <si>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</si>
  <si>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</si>
  <si>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</si>
  <si>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</si>
  <si>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</si>
  <si>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</si>
  <si>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</si>
  <si>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</si>
  <si>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</si>
  <si>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</si>
  <si>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</si>
  <si>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</si>
  <si>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</si>
  <si>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</si>
  <si>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</si>
  <si>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</si>
  <si>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</si>
  <si>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</si>
  <si>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</si>
  <si>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</si>
  <si>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</si>
  <si>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</si>
  <si>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</si>
  <si>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</si>
  <si>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</si>
  <si>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</si>
  <si>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</si>
  <si>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</si>
  <si>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</si>
  <si>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</si>
  <si>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</si>
  <si>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</si>
  <si>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</si>
  <si>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</si>
  <si>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</si>
  <si>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</si>
  <si>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</si>
  <si>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</si>
  <si>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</si>
  <si>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</si>
  <si>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</si>
  <si>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</si>
  <si>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</si>
  <si>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</si>
  <si>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</si>
  <si>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</si>
  <si>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</si>
  <si>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Vulamehlo(KZN211)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</si>
  <si>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</si>
  <si>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</si>
  <si>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</si>
  <si>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</si>
  <si>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</si>
  <si>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</si>
  <si>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</si>
  <si>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</si>
  <si>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</si>
  <si>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</si>
  <si>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</si>
  <si>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</si>
  <si>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</si>
  <si>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</si>
  <si>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</si>
  <si>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</si>
  <si>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</si>
  <si>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</si>
  <si>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</si>
  <si>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</si>
  <si>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</si>
  <si>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</si>
  <si>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</si>
  <si>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</si>
  <si>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</si>
  <si>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</si>
  <si>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</si>
  <si>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</si>
  <si>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</si>
  <si>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Vulamehlo(KZN211)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</si>
  <si>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</si>
  <si>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</si>
  <si>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</si>
  <si>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</si>
  <si>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</si>
  <si>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</si>
  <si>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</si>
  <si>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</si>
  <si>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</si>
  <si>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</si>
  <si>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</si>
  <si>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</si>
  <si>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</si>
  <si>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</si>
  <si>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</si>
  <si>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</si>
  <si>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</si>
  <si>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</si>
  <si>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</si>
  <si>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</si>
  <si>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</si>
  <si>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</si>
  <si>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</si>
  <si>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</si>
  <si>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</si>
  <si>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</si>
  <si>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</si>
  <si>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</si>
  <si>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Vulamehlo(KZN211)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</si>
  <si>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</si>
  <si>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</si>
  <si>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</si>
  <si>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</si>
  <si>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</si>
  <si>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</si>
  <si>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</si>
  <si>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</si>
  <si>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</si>
  <si>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</si>
  <si>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Vulamehlo(KZN211)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</si>
  <si>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</si>
  <si>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</si>
  <si>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</si>
  <si>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</si>
  <si>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</si>
  <si>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</si>
  <si>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</si>
  <si>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</si>
  <si>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</si>
  <si>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</si>
  <si>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</si>
  <si>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</si>
  <si>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</si>
  <si>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</si>
  <si>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</si>
  <si>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</si>
  <si>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</si>
  <si>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</si>
  <si>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</si>
  <si>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</si>
  <si>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</si>
  <si>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</si>
  <si>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</si>
  <si>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</si>
  <si>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</si>
  <si>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</si>
  <si>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</si>
  <si>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</si>
  <si>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</si>
  <si>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</si>
  <si>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</si>
  <si>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</si>
  <si>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</si>
  <si>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Vulamehlo(KZN211)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</si>
  <si>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</si>
  <si>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</si>
  <si>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</si>
  <si>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</si>
  <si>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</si>
  <si>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</si>
  <si>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</si>
  <si>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</si>
  <si>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</si>
  <si>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</si>
  <si>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</si>
  <si>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</si>
  <si>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</si>
  <si>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</si>
  <si>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</si>
  <si>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</si>
  <si>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</si>
  <si>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</si>
  <si>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</si>
  <si>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</si>
  <si>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</si>
  <si>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</si>
  <si>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</si>
  <si>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</si>
  <si>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</si>
  <si>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</si>
  <si>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Vulamehlo(KZN211)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</si>
  <si>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</si>
  <si>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</si>
  <si>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</si>
  <si>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</si>
  <si>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</si>
  <si>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</si>
  <si>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</si>
  <si>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</si>
  <si>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</si>
  <si>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</si>
  <si>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</si>
  <si>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</si>
  <si>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</si>
  <si>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</si>
  <si>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</si>
  <si>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</si>
  <si>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</si>
  <si>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</si>
  <si>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</si>
  <si>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</si>
  <si>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</si>
  <si>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</si>
  <si>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</si>
  <si>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</si>
  <si>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Vulamehlo(KZN211)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</si>
  <si>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</si>
  <si>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</si>
  <si>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</si>
  <si>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</si>
  <si>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</si>
  <si>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</si>
  <si>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</si>
  <si>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</si>
  <si>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</si>
  <si>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</si>
  <si>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</si>
  <si>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</si>
  <si>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</si>
  <si>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</si>
  <si>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</si>
  <si>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</si>
  <si>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</si>
  <si>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</si>
  <si>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</si>
  <si>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</si>
  <si>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</si>
  <si>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</si>
  <si>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</si>
  <si>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</si>
  <si>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</si>
  <si>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</si>
  <si>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</si>
  <si>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</si>
  <si>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</si>
  <si>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</si>
  <si>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</si>
  <si>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</si>
  <si>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</si>
  <si>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</si>
  <si>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</si>
  <si>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Vulamehlo(KZN211)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</si>
  <si>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</si>
  <si>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</si>
  <si>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Kwazulu-Natal: Vulamehlo(KZN211)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</si>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</sst>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1847388</v>
      </c>
      <c r="C5" s="19">
        <v>0</v>
      </c>
      <c r="D5" s="59">
        <v>2243890</v>
      </c>
      <c r="E5" s="60">
        <v>2243890</v>
      </c>
      <c r="F5" s="60">
        <v>186376</v>
      </c>
      <c r="G5" s="60">
        <v>186376</v>
      </c>
      <c r="H5" s="60">
        <v>189711</v>
      </c>
      <c r="I5" s="60">
        <v>562463</v>
      </c>
      <c r="J5" s="60">
        <v>186376</v>
      </c>
      <c r="K5" s="60">
        <v>186376</v>
      </c>
      <c r="L5" s="60">
        <v>186376</v>
      </c>
      <c r="M5" s="60">
        <v>559128</v>
      </c>
      <c r="N5" s="60">
        <v>186375</v>
      </c>
      <c r="O5" s="60">
        <v>186375</v>
      </c>
      <c r="P5" s="60">
        <v>186375</v>
      </c>
      <c r="Q5" s="60">
        <v>559125</v>
      </c>
      <c r="R5" s="60">
        <v>186375</v>
      </c>
      <c r="S5" s="60">
        <v>186375</v>
      </c>
      <c r="T5" s="60">
        <v>163170</v>
      </c>
      <c r="U5" s="60">
        <v>535920</v>
      </c>
      <c r="V5" s="60">
        <v>2216636</v>
      </c>
      <c r="W5" s="60">
        <v>2243890</v>
      </c>
      <c r="X5" s="60">
        <v>-27254</v>
      </c>
      <c r="Y5" s="61">
        <v>-1.21</v>
      </c>
      <c r="Z5" s="62">
        <v>2243890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482072</v>
      </c>
      <c r="C7" s="19">
        <v>0</v>
      </c>
      <c r="D7" s="59">
        <v>300000</v>
      </c>
      <c r="E7" s="60">
        <v>0</v>
      </c>
      <c r="F7" s="60">
        <v>48798</v>
      </c>
      <c r="G7" s="60">
        <v>51012</v>
      </c>
      <c r="H7" s="60">
        <v>64439</v>
      </c>
      <c r="I7" s="60">
        <v>164249</v>
      </c>
      <c r="J7" s="60">
        <v>69304</v>
      </c>
      <c r="K7" s="60">
        <v>80203</v>
      </c>
      <c r="L7" s="60">
        <v>73017</v>
      </c>
      <c r="M7" s="60">
        <v>222524</v>
      </c>
      <c r="N7" s="60">
        <v>97606</v>
      </c>
      <c r="O7" s="60">
        <v>68362</v>
      </c>
      <c r="P7" s="60">
        <v>31052</v>
      </c>
      <c r="Q7" s="60">
        <v>197020</v>
      </c>
      <c r="R7" s="60">
        <v>51213</v>
      </c>
      <c r="S7" s="60">
        <v>83030</v>
      </c>
      <c r="T7" s="60">
        <v>60659</v>
      </c>
      <c r="U7" s="60">
        <v>194902</v>
      </c>
      <c r="V7" s="60">
        <v>778695</v>
      </c>
      <c r="W7" s="60">
        <v>0</v>
      </c>
      <c r="X7" s="60">
        <v>778695</v>
      </c>
      <c r="Y7" s="61">
        <v>0</v>
      </c>
      <c r="Z7" s="62">
        <v>0</v>
      </c>
    </row>
    <row r="8" spans="1:26" ht="13.5">
      <c r="A8" s="58" t="s">
        <v>34</v>
      </c>
      <c r="B8" s="19">
        <v>38284048</v>
      </c>
      <c r="C8" s="19">
        <v>0</v>
      </c>
      <c r="D8" s="59">
        <v>41542960</v>
      </c>
      <c r="E8" s="60">
        <v>63410873</v>
      </c>
      <c r="F8" s="60">
        <v>15523667</v>
      </c>
      <c r="G8" s="60">
        <v>2323846</v>
      </c>
      <c r="H8" s="60">
        <v>388671</v>
      </c>
      <c r="I8" s="60">
        <v>18236184</v>
      </c>
      <c r="J8" s="60">
        <v>156366</v>
      </c>
      <c r="K8" s="60">
        <v>8757929</v>
      </c>
      <c r="L8" s="60">
        <v>232043</v>
      </c>
      <c r="M8" s="60">
        <v>9146338</v>
      </c>
      <c r="N8" s="60">
        <v>748964</v>
      </c>
      <c r="O8" s="60">
        <v>57550</v>
      </c>
      <c r="P8" s="60">
        <v>10286255</v>
      </c>
      <c r="Q8" s="60">
        <v>11092769</v>
      </c>
      <c r="R8" s="60">
        <v>477171</v>
      </c>
      <c r="S8" s="60">
        <v>1233275</v>
      </c>
      <c r="T8" s="60">
        <v>1855117</v>
      </c>
      <c r="U8" s="60">
        <v>3565563</v>
      </c>
      <c r="V8" s="60">
        <v>42040854</v>
      </c>
      <c r="W8" s="60">
        <v>63410873</v>
      </c>
      <c r="X8" s="60">
        <v>-21370019</v>
      </c>
      <c r="Y8" s="61">
        <v>-33.7</v>
      </c>
      <c r="Z8" s="62">
        <v>63410873</v>
      </c>
    </row>
    <row r="9" spans="1:26" ht="13.5">
      <c r="A9" s="58" t="s">
        <v>35</v>
      </c>
      <c r="B9" s="19">
        <v>663839</v>
      </c>
      <c r="C9" s="19">
        <v>0</v>
      </c>
      <c r="D9" s="59">
        <v>1441071</v>
      </c>
      <c r="E9" s="60">
        <v>4309977</v>
      </c>
      <c r="F9" s="60">
        <v>17232</v>
      </c>
      <c r="G9" s="60">
        <v>18276</v>
      </c>
      <c r="H9" s="60">
        <v>27501</v>
      </c>
      <c r="I9" s="60">
        <v>63009</v>
      </c>
      <c r="J9" s="60">
        <v>52316</v>
      </c>
      <c r="K9" s="60">
        <v>40147</v>
      </c>
      <c r="L9" s="60">
        <v>36330</v>
      </c>
      <c r="M9" s="60">
        <v>128793</v>
      </c>
      <c r="N9" s="60">
        <v>50533</v>
      </c>
      <c r="O9" s="60">
        <v>38311</v>
      </c>
      <c r="P9" s="60">
        <v>19580</v>
      </c>
      <c r="Q9" s="60">
        <v>108424</v>
      </c>
      <c r="R9" s="60">
        <v>19127</v>
      </c>
      <c r="S9" s="60">
        <v>20882</v>
      </c>
      <c r="T9" s="60">
        <v>75676</v>
      </c>
      <c r="U9" s="60">
        <v>115685</v>
      </c>
      <c r="V9" s="60">
        <v>415911</v>
      </c>
      <c r="W9" s="60">
        <v>4309977</v>
      </c>
      <c r="X9" s="60">
        <v>-3894066</v>
      </c>
      <c r="Y9" s="61">
        <v>-90.35</v>
      </c>
      <c r="Z9" s="62">
        <v>4309977</v>
      </c>
    </row>
    <row r="10" spans="1:26" ht="25.5">
      <c r="A10" s="63" t="s">
        <v>277</v>
      </c>
      <c r="B10" s="64">
        <f>SUM(B5:B9)</f>
        <v>41277347</v>
      </c>
      <c r="C10" s="64">
        <f>SUM(C5:C9)</f>
        <v>0</v>
      </c>
      <c r="D10" s="65">
        <f aca="true" t="shared" si="0" ref="D10:Z10">SUM(D5:D9)</f>
        <v>45527921</v>
      </c>
      <c r="E10" s="66">
        <f t="shared" si="0"/>
        <v>69964740</v>
      </c>
      <c r="F10" s="66">
        <f t="shared" si="0"/>
        <v>15776073</v>
      </c>
      <c r="G10" s="66">
        <f t="shared" si="0"/>
        <v>2579510</v>
      </c>
      <c r="H10" s="66">
        <f t="shared" si="0"/>
        <v>670322</v>
      </c>
      <c r="I10" s="66">
        <f t="shared" si="0"/>
        <v>19025905</v>
      </c>
      <c r="J10" s="66">
        <f t="shared" si="0"/>
        <v>464362</v>
      </c>
      <c r="K10" s="66">
        <f t="shared" si="0"/>
        <v>9064655</v>
      </c>
      <c r="L10" s="66">
        <f t="shared" si="0"/>
        <v>527766</v>
      </c>
      <c r="M10" s="66">
        <f t="shared" si="0"/>
        <v>10056783</v>
      </c>
      <c r="N10" s="66">
        <f t="shared" si="0"/>
        <v>1083478</v>
      </c>
      <c r="O10" s="66">
        <f t="shared" si="0"/>
        <v>350598</v>
      </c>
      <c r="P10" s="66">
        <f t="shared" si="0"/>
        <v>10523262</v>
      </c>
      <c r="Q10" s="66">
        <f t="shared" si="0"/>
        <v>11957338</v>
      </c>
      <c r="R10" s="66">
        <f t="shared" si="0"/>
        <v>733886</v>
      </c>
      <c r="S10" s="66">
        <f t="shared" si="0"/>
        <v>1523562</v>
      </c>
      <c r="T10" s="66">
        <f t="shared" si="0"/>
        <v>2154622</v>
      </c>
      <c r="U10" s="66">
        <f t="shared" si="0"/>
        <v>4412070</v>
      </c>
      <c r="V10" s="66">
        <f t="shared" si="0"/>
        <v>45452096</v>
      </c>
      <c r="W10" s="66">
        <f t="shared" si="0"/>
        <v>69964740</v>
      </c>
      <c r="X10" s="66">
        <f t="shared" si="0"/>
        <v>-24512644</v>
      </c>
      <c r="Y10" s="67">
        <f>+IF(W10&lt;&gt;0,(X10/W10)*100,0)</f>
        <v>-35.03571084520574</v>
      </c>
      <c r="Z10" s="68">
        <f t="shared" si="0"/>
        <v>69964740</v>
      </c>
    </row>
    <row r="11" spans="1:26" ht="13.5">
      <c r="A11" s="58" t="s">
        <v>37</v>
      </c>
      <c r="B11" s="19">
        <v>13294410</v>
      </c>
      <c r="C11" s="19">
        <v>0</v>
      </c>
      <c r="D11" s="59">
        <v>16206163</v>
      </c>
      <c r="E11" s="60">
        <v>16585921</v>
      </c>
      <c r="F11" s="60">
        <v>1133847</v>
      </c>
      <c r="G11" s="60">
        <v>1695042</v>
      </c>
      <c r="H11" s="60">
        <v>1424385</v>
      </c>
      <c r="I11" s="60">
        <v>4253274</v>
      </c>
      <c r="J11" s="60">
        <v>1209969</v>
      </c>
      <c r="K11" s="60">
        <v>1192315</v>
      </c>
      <c r="L11" s="60">
        <v>1278585</v>
      </c>
      <c r="M11" s="60">
        <v>3680869</v>
      </c>
      <c r="N11" s="60">
        <v>1173135</v>
      </c>
      <c r="O11" s="60">
        <v>1180409</v>
      </c>
      <c r="P11" s="60">
        <v>1218448</v>
      </c>
      <c r="Q11" s="60">
        <v>3571992</v>
      </c>
      <c r="R11" s="60">
        <v>1174005</v>
      </c>
      <c r="S11" s="60">
        <v>1180426</v>
      </c>
      <c r="T11" s="60">
        <v>1167617</v>
      </c>
      <c r="U11" s="60">
        <v>3522048</v>
      </c>
      <c r="V11" s="60">
        <v>15028183</v>
      </c>
      <c r="W11" s="60">
        <v>16585921</v>
      </c>
      <c r="X11" s="60">
        <v>-1557738</v>
      </c>
      <c r="Y11" s="61">
        <v>-9.39</v>
      </c>
      <c r="Z11" s="62">
        <v>16585921</v>
      </c>
    </row>
    <row r="12" spans="1:26" ht="13.5">
      <c r="A12" s="58" t="s">
        <v>38</v>
      </c>
      <c r="B12" s="19">
        <v>6668893</v>
      </c>
      <c r="C12" s="19">
        <v>0</v>
      </c>
      <c r="D12" s="59">
        <v>7079772</v>
      </c>
      <c r="E12" s="60">
        <v>7905967</v>
      </c>
      <c r="F12" s="60">
        <v>625389</v>
      </c>
      <c r="G12" s="60">
        <v>536826</v>
      </c>
      <c r="H12" s="60">
        <v>598650</v>
      </c>
      <c r="I12" s="60">
        <v>1760865</v>
      </c>
      <c r="J12" s="60">
        <v>536339</v>
      </c>
      <c r="K12" s="60">
        <v>554323</v>
      </c>
      <c r="L12" s="60">
        <v>607219</v>
      </c>
      <c r="M12" s="60">
        <v>1697881</v>
      </c>
      <c r="N12" s="60">
        <v>525062</v>
      </c>
      <c r="O12" s="60">
        <v>529148</v>
      </c>
      <c r="P12" s="60">
        <v>518153</v>
      </c>
      <c r="Q12" s="60">
        <v>1572363</v>
      </c>
      <c r="R12" s="60">
        <v>671390</v>
      </c>
      <c r="S12" s="60">
        <v>567765</v>
      </c>
      <c r="T12" s="60">
        <v>536735</v>
      </c>
      <c r="U12" s="60">
        <v>1775890</v>
      </c>
      <c r="V12" s="60">
        <v>6806999</v>
      </c>
      <c r="W12" s="60">
        <v>7905967</v>
      </c>
      <c r="X12" s="60">
        <v>-1098968</v>
      </c>
      <c r="Y12" s="61">
        <v>-13.9</v>
      </c>
      <c r="Z12" s="62">
        <v>7905967</v>
      </c>
    </row>
    <row r="13" spans="1:26" ht="13.5">
      <c r="A13" s="58" t="s">
        <v>278</v>
      </c>
      <c r="B13" s="19">
        <v>6536129</v>
      </c>
      <c r="C13" s="19">
        <v>0</v>
      </c>
      <c r="D13" s="59">
        <v>13000000</v>
      </c>
      <c r="E13" s="60">
        <v>13000000</v>
      </c>
      <c r="F13" s="60">
        <v>671790</v>
      </c>
      <c r="G13" s="60">
        <v>672817</v>
      </c>
      <c r="H13" s="60">
        <v>0</v>
      </c>
      <c r="I13" s="60">
        <v>1344607</v>
      </c>
      <c r="J13" s="60">
        <v>674970</v>
      </c>
      <c r="K13" s="60">
        <v>680291</v>
      </c>
      <c r="L13" s="60">
        <v>0</v>
      </c>
      <c r="M13" s="60">
        <v>1355261</v>
      </c>
      <c r="N13" s="60">
        <v>710116</v>
      </c>
      <c r="O13" s="60">
        <v>679932</v>
      </c>
      <c r="P13" s="60">
        <v>680047</v>
      </c>
      <c r="Q13" s="60">
        <v>2070095</v>
      </c>
      <c r="R13" s="60">
        <v>680033</v>
      </c>
      <c r="S13" s="60">
        <v>679540</v>
      </c>
      <c r="T13" s="60">
        <v>0</v>
      </c>
      <c r="U13" s="60">
        <v>1359573</v>
      </c>
      <c r="V13" s="60">
        <v>6129536</v>
      </c>
      <c r="W13" s="60">
        <v>13000000</v>
      </c>
      <c r="X13" s="60">
        <v>-6870464</v>
      </c>
      <c r="Y13" s="61">
        <v>-52.85</v>
      </c>
      <c r="Z13" s="62">
        <v>13000000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653760</v>
      </c>
      <c r="E15" s="60">
        <v>0</v>
      </c>
      <c r="F15" s="60">
        <v>45030</v>
      </c>
      <c r="G15" s="60">
        <v>0</v>
      </c>
      <c r="H15" s="60">
        <v>0</v>
      </c>
      <c r="I15" s="60">
        <v>45030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45030</v>
      </c>
      <c r="W15" s="60">
        <v>0</v>
      </c>
      <c r="X15" s="60">
        <v>45030</v>
      </c>
      <c r="Y15" s="61">
        <v>0</v>
      </c>
      <c r="Z15" s="62">
        <v>0</v>
      </c>
    </row>
    <row r="16" spans="1:26" ht="13.5">
      <c r="A16" s="69" t="s">
        <v>42</v>
      </c>
      <c r="B16" s="19">
        <v>8890445</v>
      </c>
      <c r="C16" s="19">
        <v>0</v>
      </c>
      <c r="D16" s="59">
        <v>0</v>
      </c>
      <c r="E16" s="60">
        <v>46763962</v>
      </c>
      <c r="F16" s="60">
        <v>0</v>
      </c>
      <c r="G16" s="60">
        <v>0</v>
      </c>
      <c r="H16" s="60">
        <v>406714</v>
      </c>
      <c r="I16" s="60">
        <v>406714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1429258</v>
      </c>
      <c r="S16" s="60">
        <v>241336</v>
      </c>
      <c r="T16" s="60">
        <v>489777</v>
      </c>
      <c r="U16" s="60">
        <v>2160371</v>
      </c>
      <c r="V16" s="60">
        <v>2567085</v>
      </c>
      <c r="W16" s="60">
        <v>46763962</v>
      </c>
      <c r="X16" s="60">
        <v>-44196877</v>
      </c>
      <c r="Y16" s="61">
        <v>-94.51</v>
      </c>
      <c r="Z16" s="62">
        <v>46763962</v>
      </c>
    </row>
    <row r="17" spans="1:26" ht="13.5">
      <c r="A17" s="58" t="s">
        <v>43</v>
      </c>
      <c r="B17" s="19">
        <v>16159557</v>
      </c>
      <c r="C17" s="19">
        <v>0</v>
      </c>
      <c r="D17" s="59">
        <v>21588225</v>
      </c>
      <c r="E17" s="60">
        <v>10532996</v>
      </c>
      <c r="F17" s="60">
        <v>752807</v>
      </c>
      <c r="G17" s="60">
        <v>2873356</v>
      </c>
      <c r="H17" s="60">
        <v>460392</v>
      </c>
      <c r="I17" s="60">
        <v>4086555</v>
      </c>
      <c r="J17" s="60">
        <v>1043572</v>
      </c>
      <c r="K17" s="60">
        <v>1802479</v>
      </c>
      <c r="L17" s="60">
        <v>698527</v>
      </c>
      <c r="M17" s="60">
        <v>3544578</v>
      </c>
      <c r="N17" s="60">
        <v>1787903</v>
      </c>
      <c r="O17" s="60">
        <v>1300321</v>
      </c>
      <c r="P17" s="60">
        <v>2461624</v>
      </c>
      <c r="Q17" s="60">
        <v>5549848</v>
      </c>
      <c r="R17" s="60">
        <v>664427</v>
      </c>
      <c r="S17" s="60">
        <v>545991</v>
      </c>
      <c r="T17" s="60">
        <v>1303398</v>
      </c>
      <c r="U17" s="60">
        <v>2513816</v>
      </c>
      <c r="V17" s="60">
        <v>15694797</v>
      </c>
      <c r="W17" s="60">
        <v>10532996</v>
      </c>
      <c r="X17" s="60">
        <v>5161801</v>
      </c>
      <c r="Y17" s="61">
        <v>49.01</v>
      </c>
      <c r="Z17" s="62">
        <v>10532996</v>
      </c>
    </row>
    <row r="18" spans="1:26" ht="13.5">
      <c r="A18" s="70" t="s">
        <v>44</v>
      </c>
      <c r="B18" s="71">
        <f>SUM(B11:B17)</f>
        <v>51549434</v>
      </c>
      <c r="C18" s="71">
        <f>SUM(C11:C17)</f>
        <v>0</v>
      </c>
      <c r="D18" s="72">
        <f aca="true" t="shared" si="1" ref="D18:Z18">SUM(D11:D17)</f>
        <v>58527920</v>
      </c>
      <c r="E18" s="73">
        <f t="shared" si="1"/>
        <v>94788846</v>
      </c>
      <c r="F18" s="73">
        <f t="shared" si="1"/>
        <v>3228863</v>
      </c>
      <c r="G18" s="73">
        <f t="shared" si="1"/>
        <v>5778041</v>
      </c>
      <c r="H18" s="73">
        <f t="shared" si="1"/>
        <v>2890141</v>
      </c>
      <c r="I18" s="73">
        <f t="shared" si="1"/>
        <v>11897045</v>
      </c>
      <c r="J18" s="73">
        <f t="shared" si="1"/>
        <v>3464850</v>
      </c>
      <c r="K18" s="73">
        <f t="shared" si="1"/>
        <v>4229408</v>
      </c>
      <c r="L18" s="73">
        <f t="shared" si="1"/>
        <v>2584331</v>
      </c>
      <c r="M18" s="73">
        <f t="shared" si="1"/>
        <v>10278589</v>
      </c>
      <c r="N18" s="73">
        <f t="shared" si="1"/>
        <v>4196216</v>
      </c>
      <c r="O18" s="73">
        <f t="shared" si="1"/>
        <v>3689810</v>
      </c>
      <c r="P18" s="73">
        <f t="shared" si="1"/>
        <v>4878272</v>
      </c>
      <c r="Q18" s="73">
        <f t="shared" si="1"/>
        <v>12764298</v>
      </c>
      <c r="R18" s="73">
        <f t="shared" si="1"/>
        <v>4619113</v>
      </c>
      <c r="S18" s="73">
        <f t="shared" si="1"/>
        <v>3215058</v>
      </c>
      <c r="T18" s="73">
        <f t="shared" si="1"/>
        <v>3497527</v>
      </c>
      <c r="U18" s="73">
        <f t="shared" si="1"/>
        <v>11331698</v>
      </c>
      <c r="V18" s="73">
        <f t="shared" si="1"/>
        <v>46271630</v>
      </c>
      <c r="W18" s="73">
        <f t="shared" si="1"/>
        <v>94788846</v>
      </c>
      <c r="X18" s="73">
        <f t="shared" si="1"/>
        <v>-48517216</v>
      </c>
      <c r="Y18" s="67">
        <f>+IF(W18&lt;&gt;0,(X18/W18)*100,0)</f>
        <v>-51.18452017023184</v>
      </c>
      <c r="Z18" s="74">
        <f t="shared" si="1"/>
        <v>94788846</v>
      </c>
    </row>
    <row r="19" spans="1:26" ht="13.5">
      <c r="A19" s="70" t="s">
        <v>45</v>
      </c>
      <c r="B19" s="75">
        <f>+B10-B18</f>
        <v>-10272087</v>
      </c>
      <c r="C19" s="75">
        <f>+C10-C18</f>
        <v>0</v>
      </c>
      <c r="D19" s="76">
        <f aca="true" t="shared" si="2" ref="D19:Z19">+D10-D18</f>
        <v>-12999999</v>
      </c>
      <c r="E19" s="77">
        <f t="shared" si="2"/>
        <v>-24824106</v>
      </c>
      <c r="F19" s="77">
        <f t="shared" si="2"/>
        <v>12547210</v>
      </c>
      <c r="G19" s="77">
        <f t="shared" si="2"/>
        <v>-3198531</v>
      </c>
      <c r="H19" s="77">
        <f t="shared" si="2"/>
        <v>-2219819</v>
      </c>
      <c r="I19" s="77">
        <f t="shared" si="2"/>
        <v>7128860</v>
      </c>
      <c r="J19" s="77">
        <f t="shared" si="2"/>
        <v>-3000488</v>
      </c>
      <c r="K19" s="77">
        <f t="shared" si="2"/>
        <v>4835247</v>
      </c>
      <c r="L19" s="77">
        <f t="shared" si="2"/>
        <v>-2056565</v>
      </c>
      <c r="M19" s="77">
        <f t="shared" si="2"/>
        <v>-221806</v>
      </c>
      <c r="N19" s="77">
        <f t="shared" si="2"/>
        <v>-3112738</v>
      </c>
      <c r="O19" s="77">
        <f t="shared" si="2"/>
        <v>-3339212</v>
      </c>
      <c r="P19" s="77">
        <f t="shared" si="2"/>
        <v>5644990</v>
      </c>
      <c r="Q19" s="77">
        <f t="shared" si="2"/>
        <v>-806960</v>
      </c>
      <c r="R19" s="77">
        <f t="shared" si="2"/>
        <v>-3885227</v>
      </c>
      <c r="S19" s="77">
        <f t="shared" si="2"/>
        <v>-1691496</v>
      </c>
      <c r="T19" s="77">
        <f t="shared" si="2"/>
        <v>-1342905</v>
      </c>
      <c r="U19" s="77">
        <f t="shared" si="2"/>
        <v>-6919628</v>
      </c>
      <c r="V19" s="77">
        <f t="shared" si="2"/>
        <v>-819534</v>
      </c>
      <c r="W19" s="77">
        <f>IF(E10=E18,0,W10-W18)</f>
        <v>-24824106</v>
      </c>
      <c r="X19" s="77">
        <f t="shared" si="2"/>
        <v>24004572</v>
      </c>
      <c r="Y19" s="78">
        <f>+IF(W19&lt;&gt;0,(X19/W19)*100,0)</f>
        <v>-96.69863639802377</v>
      </c>
      <c r="Z19" s="79">
        <f t="shared" si="2"/>
        <v>-24824106</v>
      </c>
    </row>
    <row r="20" spans="1:26" ht="13.5">
      <c r="A20" s="58" t="s">
        <v>46</v>
      </c>
      <c r="B20" s="19">
        <v>16797060</v>
      </c>
      <c r="C20" s="19">
        <v>0</v>
      </c>
      <c r="D20" s="59">
        <v>23613586</v>
      </c>
      <c r="E20" s="60">
        <v>11824106</v>
      </c>
      <c r="F20" s="60">
        <v>2809231</v>
      </c>
      <c r="G20" s="60">
        <v>484749</v>
      </c>
      <c r="H20" s="60">
        <v>2573647</v>
      </c>
      <c r="I20" s="60">
        <v>5867627</v>
      </c>
      <c r="J20" s="60">
        <v>3293653</v>
      </c>
      <c r="K20" s="60">
        <v>1847133</v>
      </c>
      <c r="L20" s="60">
        <v>2740909</v>
      </c>
      <c r="M20" s="60">
        <v>7881695</v>
      </c>
      <c r="N20" s="60">
        <v>2198472</v>
      </c>
      <c r="O20" s="60">
        <v>805139</v>
      </c>
      <c r="P20" s="60">
        <v>2120285</v>
      </c>
      <c r="Q20" s="60">
        <v>5123896</v>
      </c>
      <c r="R20" s="60">
        <v>784721</v>
      </c>
      <c r="S20" s="60">
        <v>1906933</v>
      </c>
      <c r="T20" s="60">
        <v>741000</v>
      </c>
      <c r="U20" s="60">
        <v>3432654</v>
      </c>
      <c r="V20" s="60">
        <v>22305872</v>
      </c>
      <c r="W20" s="60">
        <v>11824106</v>
      </c>
      <c r="X20" s="60">
        <v>10481766</v>
      </c>
      <c r="Y20" s="61">
        <v>88.65</v>
      </c>
      <c r="Z20" s="62">
        <v>11824106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6524973</v>
      </c>
      <c r="C22" s="86">
        <f>SUM(C19:C21)</f>
        <v>0</v>
      </c>
      <c r="D22" s="87">
        <f aca="true" t="shared" si="3" ref="D22:Z22">SUM(D19:D21)</f>
        <v>10613587</v>
      </c>
      <c r="E22" s="88">
        <f t="shared" si="3"/>
        <v>-13000000</v>
      </c>
      <c r="F22" s="88">
        <f t="shared" si="3"/>
        <v>15356441</v>
      </c>
      <c r="G22" s="88">
        <f t="shared" si="3"/>
        <v>-2713782</v>
      </c>
      <c r="H22" s="88">
        <f t="shared" si="3"/>
        <v>353828</v>
      </c>
      <c r="I22" s="88">
        <f t="shared" si="3"/>
        <v>12996487</v>
      </c>
      <c r="J22" s="88">
        <f t="shared" si="3"/>
        <v>293165</v>
      </c>
      <c r="K22" s="88">
        <f t="shared" si="3"/>
        <v>6682380</v>
      </c>
      <c r="L22" s="88">
        <f t="shared" si="3"/>
        <v>684344</v>
      </c>
      <c r="M22" s="88">
        <f t="shared" si="3"/>
        <v>7659889</v>
      </c>
      <c r="N22" s="88">
        <f t="shared" si="3"/>
        <v>-914266</v>
      </c>
      <c r="O22" s="88">
        <f t="shared" si="3"/>
        <v>-2534073</v>
      </c>
      <c r="P22" s="88">
        <f t="shared" si="3"/>
        <v>7765275</v>
      </c>
      <c r="Q22" s="88">
        <f t="shared" si="3"/>
        <v>4316936</v>
      </c>
      <c r="R22" s="88">
        <f t="shared" si="3"/>
        <v>-3100506</v>
      </c>
      <c r="S22" s="88">
        <f t="shared" si="3"/>
        <v>215437</v>
      </c>
      <c r="T22" s="88">
        <f t="shared" si="3"/>
        <v>-601905</v>
      </c>
      <c r="U22" s="88">
        <f t="shared" si="3"/>
        <v>-3486974</v>
      </c>
      <c r="V22" s="88">
        <f t="shared" si="3"/>
        <v>21486338</v>
      </c>
      <c r="W22" s="88">
        <f t="shared" si="3"/>
        <v>-13000000</v>
      </c>
      <c r="X22" s="88">
        <f t="shared" si="3"/>
        <v>34486338</v>
      </c>
      <c r="Y22" s="89">
        <f>+IF(W22&lt;&gt;0,(X22/W22)*100,0)</f>
        <v>-265.27952307692306</v>
      </c>
      <c r="Z22" s="90">
        <f t="shared" si="3"/>
        <v>-13000000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6524973</v>
      </c>
      <c r="C24" s="75">
        <f>SUM(C22:C23)</f>
        <v>0</v>
      </c>
      <c r="D24" s="76">
        <f aca="true" t="shared" si="4" ref="D24:Z24">SUM(D22:D23)</f>
        <v>10613587</v>
      </c>
      <c r="E24" s="77">
        <f t="shared" si="4"/>
        <v>-13000000</v>
      </c>
      <c r="F24" s="77">
        <f t="shared" si="4"/>
        <v>15356441</v>
      </c>
      <c r="G24" s="77">
        <f t="shared" si="4"/>
        <v>-2713782</v>
      </c>
      <c r="H24" s="77">
        <f t="shared" si="4"/>
        <v>353828</v>
      </c>
      <c r="I24" s="77">
        <f t="shared" si="4"/>
        <v>12996487</v>
      </c>
      <c r="J24" s="77">
        <f t="shared" si="4"/>
        <v>293165</v>
      </c>
      <c r="K24" s="77">
        <f t="shared" si="4"/>
        <v>6682380</v>
      </c>
      <c r="L24" s="77">
        <f t="shared" si="4"/>
        <v>684344</v>
      </c>
      <c r="M24" s="77">
        <f t="shared" si="4"/>
        <v>7659889</v>
      </c>
      <c r="N24" s="77">
        <f t="shared" si="4"/>
        <v>-914266</v>
      </c>
      <c r="O24" s="77">
        <f t="shared" si="4"/>
        <v>-2534073</v>
      </c>
      <c r="P24" s="77">
        <f t="shared" si="4"/>
        <v>7765275</v>
      </c>
      <c r="Q24" s="77">
        <f t="shared" si="4"/>
        <v>4316936</v>
      </c>
      <c r="R24" s="77">
        <f t="shared" si="4"/>
        <v>-3100506</v>
      </c>
      <c r="S24" s="77">
        <f t="shared" si="4"/>
        <v>215437</v>
      </c>
      <c r="T24" s="77">
        <f t="shared" si="4"/>
        <v>-601905</v>
      </c>
      <c r="U24" s="77">
        <f t="shared" si="4"/>
        <v>-3486974</v>
      </c>
      <c r="V24" s="77">
        <f t="shared" si="4"/>
        <v>21486338</v>
      </c>
      <c r="W24" s="77">
        <f t="shared" si="4"/>
        <v>-13000000</v>
      </c>
      <c r="X24" s="77">
        <f t="shared" si="4"/>
        <v>34486338</v>
      </c>
      <c r="Y24" s="78">
        <f>+IF(W24&lt;&gt;0,(X24/W24)*100,0)</f>
        <v>-265.27952307692306</v>
      </c>
      <c r="Z24" s="79">
        <f t="shared" si="4"/>
        <v>-13000000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12453391</v>
      </c>
      <c r="C27" s="22">
        <v>0</v>
      </c>
      <c r="D27" s="99">
        <v>23613586</v>
      </c>
      <c r="E27" s="100">
        <v>31914189</v>
      </c>
      <c r="F27" s="100">
        <v>2786264</v>
      </c>
      <c r="G27" s="100">
        <v>0</v>
      </c>
      <c r="H27" s="100">
        <v>2568547</v>
      </c>
      <c r="I27" s="100">
        <v>5354811</v>
      </c>
      <c r="J27" s="100">
        <v>2964523</v>
      </c>
      <c r="K27" s="100">
        <v>1599820</v>
      </c>
      <c r="L27" s="100">
        <v>2383834</v>
      </c>
      <c r="M27" s="100">
        <v>6948177</v>
      </c>
      <c r="N27" s="100">
        <v>1639572</v>
      </c>
      <c r="O27" s="100">
        <v>685790</v>
      </c>
      <c r="P27" s="100">
        <v>1822570</v>
      </c>
      <c r="Q27" s="100">
        <v>4147932</v>
      </c>
      <c r="R27" s="100">
        <v>663780</v>
      </c>
      <c r="S27" s="100">
        <v>1343660</v>
      </c>
      <c r="T27" s="100">
        <v>749039</v>
      </c>
      <c r="U27" s="100">
        <v>2756479</v>
      </c>
      <c r="V27" s="100">
        <v>19207399</v>
      </c>
      <c r="W27" s="100">
        <v>31914189</v>
      </c>
      <c r="X27" s="100">
        <v>-12706790</v>
      </c>
      <c r="Y27" s="101">
        <v>-39.82</v>
      </c>
      <c r="Z27" s="102">
        <v>31914189</v>
      </c>
    </row>
    <row r="28" spans="1:26" ht="13.5">
      <c r="A28" s="103" t="s">
        <v>46</v>
      </c>
      <c r="B28" s="19">
        <v>12453391</v>
      </c>
      <c r="C28" s="19">
        <v>0</v>
      </c>
      <c r="D28" s="59">
        <v>23613586</v>
      </c>
      <c r="E28" s="60">
        <v>28598649</v>
      </c>
      <c r="F28" s="60">
        <v>2786264</v>
      </c>
      <c r="G28" s="60">
        <v>0</v>
      </c>
      <c r="H28" s="60">
        <v>2568547</v>
      </c>
      <c r="I28" s="60">
        <v>5354811</v>
      </c>
      <c r="J28" s="60">
        <v>2964523</v>
      </c>
      <c r="K28" s="60">
        <v>1599820</v>
      </c>
      <c r="L28" s="60">
        <v>2383834</v>
      </c>
      <c r="M28" s="60">
        <v>6948177</v>
      </c>
      <c r="N28" s="60">
        <v>1639572</v>
      </c>
      <c r="O28" s="60">
        <v>685790</v>
      </c>
      <c r="P28" s="60">
        <v>1822570</v>
      </c>
      <c r="Q28" s="60">
        <v>4147932</v>
      </c>
      <c r="R28" s="60">
        <v>663780</v>
      </c>
      <c r="S28" s="60">
        <v>1343660</v>
      </c>
      <c r="T28" s="60">
        <v>749039</v>
      </c>
      <c r="U28" s="60">
        <v>2756479</v>
      </c>
      <c r="V28" s="60">
        <v>19207399</v>
      </c>
      <c r="W28" s="60">
        <v>28598649</v>
      </c>
      <c r="X28" s="60">
        <v>-9391250</v>
      </c>
      <c r="Y28" s="61">
        <v>-32.84</v>
      </c>
      <c r="Z28" s="62">
        <v>28598649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2315540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2315540</v>
      </c>
      <c r="X29" s="60">
        <v>-2315540</v>
      </c>
      <c r="Y29" s="61">
        <v>-100</v>
      </c>
      <c r="Z29" s="62">
        <v>2315540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1000000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1000000</v>
      </c>
      <c r="X30" s="60">
        <v>-1000000</v>
      </c>
      <c r="Y30" s="61">
        <v>-100</v>
      </c>
      <c r="Z30" s="62">
        <v>1000000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12453391</v>
      </c>
      <c r="C32" s="22">
        <f>SUM(C28:C31)</f>
        <v>0</v>
      </c>
      <c r="D32" s="99">
        <f aca="true" t="shared" si="5" ref="D32:Z32">SUM(D28:D31)</f>
        <v>23613586</v>
      </c>
      <c r="E32" s="100">
        <f t="shared" si="5"/>
        <v>31914189</v>
      </c>
      <c r="F32" s="100">
        <f t="shared" si="5"/>
        <v>2786264</v>
      </c>
      <c r="G32" s="100">
        <f t="shared" si="5"/>
        <v>0</v>
      </c>
      <c r="H32" s="100">
        <f t="shared" si="5"/>
        <v>2568547</v>
      </c>
      <c r="I32" s="100">
        <f t="shared" si="5"/>
        <v>5354811</v>
      </c>
      <c r="J32" s="100">
        <f t="shared" si="5"/>
        <v>2964523</v>
      </c>
      <c r="K32" s="100">
        <f t="shared" si="5"/>
        <v>1599820</v>
      </c>
      <c r="L32" s="100">
        <f t="shared" si="5"/>
        <v>2383834</v>
      </c>
      <c r="M32" s="100">
        <f t="shared" si="5"/>
        <v>6948177</v>
      </c>
      <c r="N32" s="100">
        <f t="shared" si="5"/>
        <v>1639572</v>
      </c>
      <c r="O32" s="100">
        <f t="shared" si="5"/>
        <v>685790</v>
      </c>
      <c r="P32" s="100">
        <f t="shared" si="5"/>
        <v>1822570</v>
      </c>
      <c r="Q32" s="100">
        <f t="shared" si="5"/>
        <v>4147932</v>
      </c>
      <c r="R32" s="100">
        <f t="shared" si="5"/>
        <v>663780</v>
      </c>
      <c r="S32" s="100">
        <f t="shared" si="5"/>
        <v>1343660</v>
      </c>
      <c r="T32" s="100">
        <f t="shared" si="5"/>
        <v>749039</v>
      </c>
      <c r="U32" s="100">
        <f t="shared" si="5"/>
        <v>2756479</v>
      </c>
      <c r="V32" s="100">
        <f t="shared" si="5"/>
        <v>19207399</v>
      </c>
      <c r="W32" s="100">
        <f t="shared" si="5"/>
        <v>31914189</v>
      </c>
      <c r="X32" s="100">
        <f t="shared" si="5"/>
        <v>-12706790</v>
      </c>
      <c r="Y32" s="101">
        <f>+IF(W32&lt;&gt;0,(X32/W32)*100,0)</f>
        <v>-39.815487713004394</v>
      </c>
      <c r="Z32" s="102">
        <f t="shared" si="5"/>
        <v>31914189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15715252</v>
      </c>
      <c r="C35" s="19">
        <v>0</v>
      </c>
      <c r="D35" s="59">
        <v>16088287</v>
      </c>
      <c r="E35" s="60">
        <v>16088287</v>
      </c>
      <c r="F35" s="60">
        <v>38123920</v>
      </c>
      <c r="G35" s="60">
        <v>31968788</v>
      </c>
      <c r="H35" s="60">
        <v>33723556</v>
      </c>
      <c r="I35" s="60">
        <v>33723556</v>
      </c>
      <c r="J35" s="60">
        <v>28113976</v>
      </c>
      <c r="K35" s="60">
        <v>30103403</v>
      </c>
      <c r="L35" s="60">
        <v>23170577</v>
      </c>
      <c r="M35" s="60">
        <v>23170577</v>
      </c>
      <c r="N35" s="60">
        <v>19347604</v>
      </c>
      <c r="O35" s="60">
        <v>17399189</v>
      </c>
      <c r="P35" s="60">
        <v>26483920</v>
      </c>
      <c r="Q35" s="60">
        <v>26483920</v>
      </c>
      <c r="R35" s="60">
        <v>25921888</v>
      </c>
      <c r="S35" s="60">
        <v>19970925</v>
      </c>
      <c r="T35" s="60">
        <v>8805732</v>
      </c>
      <c r="U35" s="60">
        <v>8805732</v>
      </c>
      <c r="V35" s="60">
        <v>8805732</v>
      </c>
      <c r="W35" s="60">
        <v>16088287</v>
      </c>
      <c r="X35" s="60">
        <v>-7282555</v>
      </c>
      <c r="Y35" s="61">
        <v>-45.27</v>
      </c>
      <c r="Z35" s="62">
        <v>16088287</v>
      </c>
    </row>
    <row r="36" spans="1:26" ht="13.5">
      <c r="A36" s="58" t="s">
        <v>57</v>
      </c>
      <c r="B36" s="19">
        <v>111871433</v>
      </c>
      <c r="C36" s="19">
        <v>0</v>
      </c>
      <c r="D36" s="59">
        <v>162200301</v>
      </c>
      <c r="E36" s="60">
        <v>162200301</v>
      </c>
      <c r="F36" s="60">
        <v>115234406</v>
      </c>
      <c r="G36" s="60">
        <v>115478761</v>
      </c>
      <c r="H36" s="60">
        <v>117977212</v>
      </c>
      <c r="I36" s="60">
        <v>117977212</v>
      </c>
      <c r="J36" s="60">
        <v>116087249</v>
      </c>
      <c r="K36" s="60">
        <v>117632106</v>
      </c>
      <c r="L36" s="60">
        <v>120015940</v>
      </c>
      <c r="M36" s="60">
        <v>120015940</v>
      </c>
      <c r="N36" s="60">
        <v>122386612</v>
      </c>
      <c r="O36" s="60">
        <v>122392286</v>
      </c>
      <c r="P36" s="60">
        <v>123551780</v>
      </c>
      <c r="Q36" s="60">
        <v>123551780</v>
      </c>
      <c r="R36" s="60">
        <v>124775467</v>
      </c>
      <c r="S36" s="60">
        <v>127227746</v>
      </c>
      <c r="T36" s="60">
        <v>129580802</v>
      </c>
      <c r="U36" s="60">
        <v>129580802</v>
      </c>
      <c r="V36" s="60">
        <v>129580802</v>
      </c>
      <c r="W36" s="60">
        <v>162200301</v>
      </c>
      <c r="X36" s="60">
        <v>-32619499</v>
      </c>
      <c r="Y36" s="61">
        <v>-20.11</v>
      </c>
      <c r="Z36" s="62">
        <v>162200301</v>
      </c>
    </row>
    <row r="37" spans="1:26" ht="13.5">
      <c r="A37" s="58" t="s">
        <v>58</v>
      </c>
      <c r="B37" s="19">
        <v>15661532</v>
      </c>
      <c r="C37" s="19">
        <v>0</v>
      </c>
      <c r="D37" s="59">
        <v>4378588</v>
      </c>
      <c r="E37" s="60">
        <v>4378588</v>
      </c>
      <c r="F37" s="60">
        <v>21057676</v>
      </c>
      <c r="G37" s="60">
        <v>19487948</v>
      </c>
      <c r="H37" s="60">
        <v>28841668</v>
      </c>
      <c r="I37" s="60">
        <v>28841668</v>
      </c>
      <c r="J37" s="60">
        <v>23362943</v>
      </c>
      <c r="K37" s="60">
        <v>20590110</v>
      </c>
      <c r="L37" s="60">
        <v>16539791</v>
      </c>
      <c r="M37" s="60">
        <v>16539791</v>
      </c>
      <c r="N37" s="60">
        <v>14631808</v>
      </c>
      <c r="O37" s="60">
        <v>13386165</v>
      </c>
      <c r="P37" s="60">
        <v>15457757</v>
      </c>
      <c r="Q37" s="60">
        <v>15457757</v>
      </c>
      <c r="R37" s="60">
        <v>15387242</v>
      </c>
      <c r="S37" s="60">
        <v>13631909</v>
      </c>
      <c r="T37" s="60">
        <v>10600688</v>
      </c>
      <c r="U37" s="60">
        <v>10600688</v>
      </c>
      <c r="V37" s="60">
        <v>10600688</v>
      </c>
      <c r="W37" s="60">
        <v>4378588</v>
      </c>
      <c r="X37" s="60">
        <v>6222100</v>
      </c>
      <c r="Y37" s="61">
        <v>142.1</v>
      </c>
      <c r="Z37" s="62">
        <v>4378588</v>
      </c>
    </row>
    <row r="38" spans="1:26" ht="13.5">
      <c r="A38" s="58" t="s">
        <v>59</v>
      </c>
      <c r="B38" s="19">
        <v>669049</v>
      </c>
      <c r="C38" s="19">
        <v>0</v>
      </c>
      <c r="D38" s="59">
        <v>1000000</v>
      </c>
      <c r="E38" s="60">
        <v>1000000</v>
      </c>
      <c r="F38" s="60">
        <v>0</v>
      </c>
      <c r="G38" s="60">
        <v>1001649</v>
      </c>
      <c r="H38" s="60">
        <v>1392508</v>
      </c>
      <c r="I38" s="60">
        <v>1392508</v>
      </c>
      <c r="J38" s="60">
        <v>1392508</v>
      </c>
      <c r="K38" s="60">
        <v>1890522</v>
      </c>
      <c r="L38" s="60">
        <v>1765692</v>
      </c>
      <c r="M38" s="60">
        <v>1765692</v>
      </c>
      <c r="N38" s="60">
        <v>1689223</v>
      </c>
      <c r="O38" s="60">
        <v>1589911</v>
      </c>
      <c r="P38" s="60">
        <v>1488287</v>
      </c>
      <c r="Q38" s="60">
        <v>1488287</v>
      </c>
      <c r="R38" s="60">
        <v>1467608</v>
      </c>
      <c r="S38" s="60">
        <v>1353129</v>
      </c>
      <c r="T38" s="60">
        <v>1263526</v>
      </c>
      <c r="U38" s="60">
        <v>1263526</v>
      </c>
      <c r="V38" s="60">
        <v>1263526</v>
      </c>
      <c r="W38" s="60">
        <v>1000000</v>
      </c>
      <c r="X38" s="60">
        <v>263526</v>
      </c>
      <c r="Y38" s="61">
        <v>26.35</v>
      </c>
      <c r="Z38" s="62">
        <v>1000000</v>
      </c>
    </row>
    <row r="39" spans="1:26" ht="13.5">
      <c r="A39" s="58" t="s">
        <v>60</v>
      </c>
      <c r="B39" s="19">
        <v>111256104</v>
      </c>
      <c r="C39" s="19">
        <v>0</v>
      </c>
      <c r="D39" s="59">
        <v>172910000</v>
      </c>
      <c r="E39" s="60">
        <v>172910000</v>
      </c>
      <c r="F39" s="60">
        <v>132300650</v>
      </c>
      <c r="G39" s="60">
        <v>126957952</v>
      </c>
      <c r="H39" s="60">
        <v>121466592</v>
      </c>
      <c r="I39" s="60">
        <v>121466592</v>
      </c>
      <c r="J39" s="60">
        <v>119445774</v>
      </c>
      <c r="K39" s="60">
        <v>125254877</v>
      </c>
      <c r="L39" s="60">
        <v>124881034</v>
      </c>
      <c r="M39" s="60">
        <v>124881034</v>
      </c>
      <c r="N39" s="60">
        <v>125413185</v>
      </c>
      <c r="O39" s="60">
        <v>124815399</v>
      </c>
      <c r="P39" s="60">
        <v>133089656</v>
      </c>
      <c r="Q39" s="60">
        <v>133089656</v>
      </c>
      <c r="R39" s="60">
        <v>133842505</v>
      </c>
      <c r="S39" s="60">
        <v>132213633</v>
      </c>
      <c r="T39" s="60">
        <v>126522320</v>
      </c>
      <c r="U39" s="60">
        <v>126522320</v>
      </c>
      <c r="V39" s="60">
        <v>126522320</v>
      </c>
      <c r="W39" s="60">
        <v>172910000</v>
      </c>
      <c r="X39" s="60">
        <v>-46387680</v>
      </c>
      <c r="Y39" s="61">
        <v>-26.83</v>
      </c>
      <c r="Z39" s="62">
        <v>172910000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22434197</v>
      </c>
      <c r="C42" s="19">
        <v>0</v>
      </c>
      <c r="D42" s="59">
        <v>29969608</v>
      </c>
      <c r="E42" s="60">
        <v>1999518</v>
      </c>
      <c r="F42" s="60">
        <v>16331489</v>
      </c>
      <c r="G42" s="60">
        <v>-2021946</v>
      </c>
      <c r="H42" s="60">
        <v>1532728</v>
      </c>
      <c r="I42" s="60">
        <v>15842271</v>
      </c>
      <c r="J42" s="60">
        <v>-1424489</v>
      </c>
      <c r="K42" s="60">
        <v>7756055</v>
      </c>
      <c r="L42" s="60">
        <v>-2851205</v>
      </c>
      <c r="M42" s="60">
        <v>3480361</v>
      </c>
      <c r="N42" s="60">
        <v>-3639430</v>
      </c>
      <c r="O42" s="60">
        <v>-3012501</v>
      </c>
      <c r="P42" s="60">
        <v>10335630</v>
      </c>
      <c r="Q42" s="60">
        <v>3683699</v>
      </c>
      <c r="R42" s="60">
        <v>-4004448</v>
      </c>
      <c r="S42" s="60">
        <v>-3051101</v>
      </c>
      <c r="T42" s="60">
        <v>-3967528</v>
      </c>
      <c r="U42" s="60">
        <v>-11023077</v>
      </c>
      <c r="V42" s="60">
        <v>11983254</v>
      </c>
      <c r="W42" s="60">
        <v>1999518</v>
      </c>
      <c r="X42" s="60">
        <v>9983736</v>
      </c>
      <c r="Y42" s="61">
        <v>499.31</v>
      </c>
      <c r="Z42" s="62">
        <v>1999518</v>
      </c>
    </row>
    <row r="43" spans="1:26" ht="13.5">
      <c r="A43" s="58" t="s">
        <v>63</v>
      </c>
      <c r="B43" s="19">
        <v>-11971346</v>
      </c>
      <c r="C43" s="19">
        <v>0</v>
      </c>
      <c r="D43" s="59">
        <v>-28614000</v>
      </c>
      <c r="E43" s="60">
        <v>0</v>
      </c>
      <c r="F43" s="60">
        <v>0</v>
      </c>
      <c r="G43" s="60">
        <v>-3100062</v>
      </c>
      <c r="H43" s="60">
        <v>-2568547</v>
      </c>
      <c r="I43" s="60">
        <v>-5668609</v>
      </c>
      <c r="J43" s="60">
        <v>-1234777</v>
      </c>
      <c r="K43" s="60">
        <v>-1823795</v>
      </c>
      <c r="L43" s="60">
        <v>-8427318</v>
      </c>
      <c r="M43" s="60">
        <v>-11485890</v>
      </c>
      <c r="N43" s="60">
        <v>-1869112</v>
      </c>
      <c r="O43" s="60">
        <v>-781800</v>
      </c>
      <c r="P43" s="60">
        <v>-2085431</v>
      </c>
      <c r="Q43" s="60">
        <v>-4736343</v>
      </c>
      <c r="R43" s="60">
        <v>-756709</v>
      </c>
      <c r="S43" s="60">
        <v>-1128545</v>
      </c>
      <c r="T43" s="60">
        <v>-877246</v>
      </c>
      <c r="U43" s="60">
        <v>-2762500</v>
      </c>
      <c r="V43" s="60">
        <v>-24653342</v>
      </c>
      <c r="W43" s="60">
        <v>0</v>
      </c>
      <c r="X43" s="60">
        <v>-24653342</v>
      </c>
      <c r="Y43" s="61">
        <v>0</v>
      </c>
      <c r="Z43" s="62">
        <v>0</v>
      </c>
    </row>
    <row r="44" spans="1:26" ht="13.5">
      <c r="A44" s="58" t="s">
        <v>64</v>
      </c>
      <c r="B44" s="19">
        <v>-1951420</v>
      </c>
      <c r="C44" s="19">
        <v>0</v>
      </c>
      <c r="D44" s="59">
        <v>-244240</v>
      </c>
      <c r="E44" s="60">
        <v>0</v>
      </c>
      <c r="F44" s="60">
        <v>0</v>
      </c>
      <c r="G44" s="60">
        <v>-91144</v>
      </c>
      <c r="H44" s="60">
        <v>-83128</v>
      </c>
      <c r="I44" s="60">
        <v>-174272</v>
      </c>
      <c r="J44" s="60">
        <v>-123823</v>
      </c>
      <c r="K44" s="60">
        <v>-106021</v>
      </c>
      <c r="L44" s="60">
        <v>-103323</v>
      </c>
      <c r="M44" s="60">
        <v>-333167</v>
      </c>
      <c r="N44" s="60">
        <v>-103598</v>
      </c>
      <c r="O44" s="60">
        <v>-105035</v>
      </c>
      <c r="P44" s="60">
        <v>-98819</v>
      </c>
      <c r="Q44" s="60">
        <v>-307452</v>
      </c>
      <c r="R44" s="60">
        <v>-120128</v>
      </c>
      <c r="S44" s="60">
        <v>-120128</v>
      </c>
      <c r="T44" s="60">
        <v>-120128</v>
      </c>
      <c r="U44" s="60">
        <v>-360384</v>
      </c>
      <c r="V44" s="60">
        <v>-1175275</v>
      </c>
      <c r="W44" s="60">
        <v>0</v>
      </c>
      <c r="X44" s="60">
        <v>-1175275</v>
      </c>
      <c r="Y44" s="61">
        <v>0</v>
      </c>
      <c r="Z44" s="62">
        <v>0</v>
      </c>
    </row>
    <row r="45" spans="1:26" ht="13.5">
      <c r="A45" s="70" t="s">
        <v>65</v>
      </c>
      <c r="B45" s="22">
        <v>12780095</v>
      </c>
      <c r="C45" s="22">
        <v>0</v>
      </c>
      <c r="D45" s="99">
        <v>3015368</v>
      </c>
      <c r="E45" s="100">
        <v>1999518</v>
      </c>
      <c r="F45" s="100">
        <v>21902846</v>
      </c>
      <c r="G45" s="100">
        <v>16689694</v>
      </c>
      <c r="H45" s="100">
        <v>15570747</v>
      </c>
      <c r="I45" s="100">
        <v>15570747</v>
      </c>
      <c r="J45" s="100">
        <v>12787658</v>
      </c>
      <c r="K45" s="100">
        <v>18613897</v>
      </c>
      <c r="L45" s="100">
        <v>7232051</v>
      </c>
      <c r="M45" s="100">
        <v>7232051</v>
      </c>
      <c r="N45" s="100">
        <v>1619911</v>
      </c>
      <c r="O45" s="100">
        <v>-2279425</v>
      </c>
      <c r="P45" s="100">
        <v>5871955</v>
      </c>
      <c r="Q45" s="100">
        <v>1619911</v>
      </c>
      <c r="R45" s="100">
        <v>990670</v>
      </c>
      <c r="S45" s="100">
        <v>-3309104</v>
      </c>
      <c r="T45" s="100">
        <v>-8274006</v>
      </c>
      <c r="U45" s="100">
        <v>-8274006</v>
      </c>
      <c r="V45" s="100">
        <v>-8274006</v>
      </c>
      <c r="W45" s="100">
        <v>1999518</v>
      </c>
      <c r="X45" s="100">
        <v>-10273524</v>
      </c>
      <c r="Y45" s="101">
        <v>-513.8</v>
      </c>
      <c r="Z45" s="102">
        <v>1999518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148692</v>
      </c>
      <c r="C49" s="52">
        <v>0</v>
      </c>
      <c r="D49" s="129">
        <v>150707</v>
      </c>
      <c r="E49" s="54">
        <v>125784</v>
      </c>
      <c r="F49" s="54">
        <v>0</v>
      </c>
      <c r="G49" s="54">
        <v>0</v>
      </c>
      <c r="H49" s="54">
        <v>0</v>
      </c>
      <c r="I49" s="54">
        <v>48377</v>
      </c>
      <c r="J49" s="54">
        <v>0</v>
      </c>
      <c r="K49" s="54">
        <v>0</v>
      </c>
      <c r="L49" s="54">
        <v>0</v>
      </c>
      <c r="M49" s="54">
        <v>151865</v>
      </c>
      <c r="N49" s="54">
        <v>0</v>
      </c>
      <c r="O49" s="54">
        <v>0</v>
      </c>
      <c r="P49" s="54">
        <v>0</v>
      </c>
      <c r="Q49" s="54">
        <v>139025</v>
      </c>
      <c r="R49" s="54">
        <v>0</v>
      </c>
      <c r="S49" s="54">
        <v>0</v>
      </c>
      <c r="T49" s="54">
        <v>0</v>
      </c>
      <c r="U49" s="54">
        <v>2523432</v>
      </c>
      <c r="V49" s="54">
        <v>0</v>
      </c>
      <c r="W49" s="54">
        <v>3287882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54.16052285713667</v>
      </c>
      <c r="C58" s="5">
        <f>IF(C67=0,0,+(C76/C67)*100)</f>
        <v>0</v>
      </c>
      <c r="D58" s="6">
        <f aca="true" t="shared" si="6" ref="D58:Z58">IF(D67=0,0,+(D76/D67)*100)</f>
        <v>26.73927866339259</v>
      </c>
      <c r="E58" s="7">
        <f t="shared" si="6"/>
        <v>0</v>
      </c>
      <c r="F58" s="7">
        <f t="shared" si="6"/>
        <v>61.20047645619607</v>
      </c>
      <c r="G58" s="7">
        <f t="shared" si="6"/>
        <v>13.315555650942182</v>
      </c>
      <c r="H58" s="7">
        <f t="shared" si="6"/>
        <v>35.35324783486461</v>
      </c>
      <c r="I58" s="7">
        <f t="shared" si="6"/>
        <v>36.61556404599058</v>
      </c>
      <c r="J58" s="7">
        <f t="shared" si="6"/>
        <v>60.472378417822036</v>
      </c>
      <c r="K58" s="7">
        <f t="shared" si="6"/>
        <v>314.02219169850196</v>
      </c>
      <c r="L58" s="7">
        <f t="shared" si="6"/>
        <v>27.294823367815596</v>
      </c>
      <c r="M58" s="7">
        <f t="shared" si="6"/>
        <v>133.92979782804653</v>
      </c>
      <c r="N58" s="7">
        <f t="shared" si="6"/>
        <v>28.667693182610748</v>
      </c>
      <c r="O58" s="7">
        <f t="shared" si="6"/>
        <v>12.133633061682163</v>
      </c>
      <c r="P58" s="7">
        <f t="shared" si="6"/>
        <v>42.42962374792774</v>
      </c>
      <c r="Q58" s="7">
        <f t="shared" si="6"/>
        <v>27.743649997406884</v>
      </c>
      <c r="R58" s="7">
        <f t="shared" si="6"/>
        <v>113.61385474620556</v>
      </c>
      <c r="S58" s="7">
        <f t="shared" si="6"/>
        <v>15.263612513479726</v>
      </c>
      <c r="T58" s="7">
        <f t="shared" si="6"/>
        <v>38.26369909183386</v>
      </c>
      <c r="U58" s="7">
        <f t="shared" si="6"/>
        <v>56.46922950623918</v>
      </c>
      <c r="V58" s="7">
        <f t="shared" si="6"/>
        <v>63.72353536647641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54.16052285713667</v>
      </c>
      <c r="C59" s="9">
        <f t="shared" si="7"/>
        <v>0</v>
      </c>
      <c r="D59" s="2">
        <f t="shared" si="7"/>
        <v>26.73927866339259</v>
      </c>
      <c r="E59" s="10">
        <f t="shared" si="7"/>
        <v>0</v>
      </c>
      <c r="F59" s="10">
        <f t="shared" si="7"/>
        <v>61.20047645619607</v>
      </c>
      <c r="G59" s="10">
        <f t="shared" si="7"/>
        <v>13.315555650942182</v>
      </c>
      <c r="H59" s="10">
        <f t="shared" si="7"/>
        <v>35.35324783486461</v>
      </c>
      <c r="I59" s="10">
        <f t="shared" si="7"/>
        <v>36.61556404599058</v>
      </c>
      <c r="J59" s="10">
        <f t="shared" si="7"/>
        <v>60.472378417822036</v>
      </c>
      <c r="K59" s="10">
        <f t="shared" si="7"/>
        <v>314.02219169850196</v>
      </c>
      <c r="L59" s="10">
        <f t="shared" si="7"/>
        <v>27.294823367815596</v>
      </c>
      <c r="M59" s="10">
        <f t="shared" si="7"/>
        <v>133.92979782804653</v>
      </c>
      <c r="N59" s="10">
        <f t="shared" si="7"/>
        <v>28.661569416498995</v>
      </c>
      <c r="O59" s="10">
        <f t="shared" si="7"/>
        <v>12.134674714956404</v>
      </c>
      <c r="P59" s="10">
        <f t="shared" si="7"/>
        <v>42.433266264252175</v>
      </c>
      <c r="Q59" s="10">
        <f t="shared" si="7"/>
        <v>27.743170131902527</v>
      </c>
      <c r="R59" s="10">
        <f t="shared" si="7"/>
        <v>113.62360831656606</v>
      </c>
      <c r="S59" s="10">
        <f t="shared" si="7"/>
        <v>15.264922870556674</v>
      </c>
      <c r="T59" s="10">
        <f t="shared" si="7"/>
        <v>38.26745112459398</v>
      </c>
      <c r="U59" s="10">
        <f t="shared" si="7"/>
        <v>56.474287207045826</v>
      </c>
      <c r="V59" s="10">
        <f t="shared" si="7"/>
        <v>63.725573346277876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100</v>
      </c>
      <c r="O66" s="16">
        <f t="shared" si="7"/>
        <v>0</v>
      </c>
      <c r="P66" s="16">
        <f t="shared" si="7"/>
        <v>0</v>
      </c>
      <c r="Q66" s="16">
        <f t="shared" si="7"/>
        <v>33.33333333333333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16.666666666666664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1847388</v>
      </c>
      <c r="C67" s="24"/>
      <c r="D67" s="25">
        <v>2243890</v>
      </c>
      <c r="E67" s="26">
        <v>2243890</v>
      </c>
      <c r="F67" s="26">
        <v>186376</v>
      </c>
      <c r="G67" s="26">
        <v>186376</v>
      </c>
      <c r="H67" s="26">
        <v>189711</v>
      </c>
      <c r="I67" s="26">
        <v>562463</v>
      </c>
      <c r="J67" s="26">
        <v>186376</v>
      </c>
      <c r="K67" s="26">
        <v>186376</v>
      </c>
      <c r="L67" s="26">
        <v>186376</v>
      </c>
      <c r="M67" s="26">
        <v>559128</v>
      </c>
      <c r="N67" s="26">
        <v>186391</v>
      </c>
      <c r="O67" s="26">
        <v>186391</v>
      </c>
      <c r="P67" s="26">
        <v>186391</v>
      </c>
      <c r="Q67" s="26">
        <v>559173</v>
      </c>
      <c r="R67" s="26">
        <v>186391</v>
      </c>
      <c r="S67" s="26">
        <v>186391</v>
      </c>
      <c r="T67" s="26">
        <v>163186</v>
      </c>
      <c r="U67" s="26">
        <v>535968</v>
      </c>
      <c r="V67" s="26">
        <v>2216732</v>
      </c>
      <c r="W67" s="26">
        <v>2243890</v>
      </c>
      <c r="X67" s="26"/>
      <c r="Y67" s="25"/>
      <c r="Z67" s="27">
        <v>2243890</v>
      </c>
    </row>
    <row r="68" spans="1:26" ht="13.5" hidden="1">
      <c r="A68" s="37" t="s">
        <v>31</v>
      </c>
      <c r="B68" s="19">
        <v>1847388</v>
      </c>
      <c r="C68" s="19"/>
      <c r="D68" s="20">
        <v>2243890</v>
      </c>
      <c r="E68" s="21">
        <v>2243890</v>
      </c>
      <c r="F68" s="21">
        <v>186376</v>
      </c>
      <c r="G68" s="21">
        <v>186376</v>
      </c>
      <c r="H68" s="21">
        <v>189711</v>
      </c>
      <c r="I68" s="21">
        <v>562463</v>
      </c>
      <c r="J68" s="21">
        <v>186376</v>
      </c>
      <c r="K68" s="21">
        <v>186376</v>
      </c>
      <c r="L68" s="21">
        <v>186376</v>
      </c>
      <c r="M68" s="21">
        <v>559128</v>
      </c>
      <c r="N68" s="21">
        <v>186375</v>
      </c>
      <c r="O68" s="21">
        <v>186375</v>
      </c>
      <c r="P68" s="21">
        <v>186375</v>
      </c>
      <c r="Q68" s="21">
        <v>559125</v>
      </c>
      <c r="R68" s="21">
        <v>186375</v>
      </c>
      <c r="S68" s="21">
        <v>186375</v>
      </c>
      <c r="T68" s="21">
        <v>163170</v>
      </c>
      <c r="U68" s="21">
        <v>535920</v>
      </c>
      <c r="V68" s="21">
        <v>2216636</v>
      </c>
      <c r="W68" s="21">
        <v>2243890</v>
      </c>
      <c r="X68" s="21"/>
      <c r="Y68" s="20"/>
      <c r="Z68" s="23">
        <v>2243890</v>
      </c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>
        <v>16</v>
      </c>
      <c r="O75" s="30">
        <v>16</v>
      </c>
      <c r="P75" s="30">
        <v>16</v>
      </c>
      <c r="Q75" s="30">
        <v>48</v>
      </c>
      <c r="R75" s="30">
        <v>16</v>
      </c>
      <c r="S75" s="30">
        <v>16</v>
      </c>
      <c r="T75" s="30">
        <v>16</v>
      </c>
      <c r="U75" s="30">
        <v>48</v>
      </c>
      <c r="V75" s="30">
        <v>96</v>
      </c>
      <c r="W75" s="30"/>
      <c r="X75" s="30"/>
      <c r="Y75" s="29"/>
      <c r="Z75" s="31"/>
    </row>
    <row r="76" spans="1:26" ht="13.5" hidden="1">
      <c r="A76" s="42" t="s">
        <v>286</v>
      </c>
      <c r="B76" s="32">
        <v>1000555</v>
      </c>
      <c r="C76" s="32"/>
      <c r="D76" s="33">
        <v>600000</v>
      </c>
      <c r="E76" s="34"/>
      <c r="F76" s="34">
        <v>114063</v>
      </c>
      <c r="G76" s="34">
        <v>24817</v>
      </c>
      <c r="H76" s="34">
        <v>67069</v>
      </c>
      <c r="I76" s="34">
        <v>205949</v>
      </c>
      <c r="J76" s="34">
        <v>112706</v>
      </c>
      <c r="K76" s="34">
        <v>585262</v>
      </c>
      <c r="L76" s="34">
        <v>50871</v>
      </c>
      <c r="M76" s="34">
        <v>748839</v>
      </c>
      <c r="N76" s="34">
        <v>53434</v>
      </c>
      <c r="O76" s="34">
        <v>22616</v>
      </c>
      <c r="P76" s="34">
        <v>79085</v>
      </c>
      <c r="Q76" s="34">
        <v>155135</v>
      </c>
      <c r="R76" s="34">
        <v>211766</v>
      </c>
      <c r="S76" s="34">
        <v>28450</v>
      </c>
      <c r="T76" s="34">
        <v>62441</v>
      </c>
      <c r="U76" s="34">
        <v>302657</v>
      </c>
      <c r="V76" s="34">
        <v>1412580</v>
      </c>
      <c r="W76" s="34"/>
      <c r="X76" s="34"/>
      <c r="Y76" s="33"/>
      <c r="Z76" s="35"/>
    </row>
    <row r="77" spans="1:26" ht="13.5" hidden="1">
      <c r="A77" s="37" t="s">
        <v>31</v>
      </c>
      <c r="B77" s="19">
        <v>1000555</v>
      </c>
      <c r="C77" s="19"/>
      <c r="D77" s="20">
        <v>600000</v>
      </c>
      <c r="E77" s="21"/>
      <c r="F77" s="21">
        <v>114063</v>
      </c>
      <c r="G77" s="21">
        <v>24817</v>
      </c>
      <c r="H77" s="21">
        <v>67069</v>
      </c>
      <c r="I77" s="21">
        <v>205949</v>
      </c>
      <c r="J77" s="21">
        <v>112706</v>
      </c>
      <c r="K77" s="21">
        <v>585262</v>
      </c>
      <c r="L77" s="21">
        <v>50871</v>
      </c>
      <c r="M77" s="21">
        <v>748839</v>
      </c>
      <c r="N77" s="21">
        <v>53418</v>
      </c>
      <c r="O77" s="21">
        <v>22616</v>
      </c>
      <c r="P77" s="21">
        <v>79085</v>
      </c>
      <c r="Q77" s="21">
        <v>155119</v>
      </c>
      <c r="R77" s="21">
        <v>211766</v>
      </c>
      <c r="S77" s="21">
        <v>28450</v>
      </c>
      <c r="T77" s="21">
        <v>62441</v>
      </c>
      <c r="U77" s="21">
        <v>302657</v>
      </c>
      <c r="V77" s="21">
        <v>1412564</v>
      </c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>
        <v>16</v>
      </c>
      <c r="O84" s="30"/>
      <c r="P84" s="30"/>
      <c r="Q84" s="30">
        <v>16</v>
      </c>
      <c r="R84" s="30"/>
      <c r="S84" s="30"/>
      <c r="T84" s="30"/>
      <c r="U84" s="30"/>
      <c r="V84" s="30">
        <v>16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754000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754000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754000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754000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41277347</v>
      </c>
      <c r="D5" s="153">
        <f>SUM(D6:D8)</f>
        <v>0</v>
      </c>
      <c r="E5" s="154">
        <f t="shared" si="0"/>
        <v>38642724</v>
      </c>
      <c r="F5" s="100">
        <f t="shared" si="0"/>
        <v>41215357</v>
      </c>
      <c r="G5" s="100">
        <f t="shared" si="0"/>
        <v>15776073</v>
      </c>
      <c r="H5" s="100">
        <f t="shared" si="0"/>
        <v>2579510</v>
      </c>
      <c r="I5" s="100">
        <f t="shared" si="0"/>
        <v>537098</v>
      </c>
      <c r="J5" s="100">
        <f t="shared" si="0"/>
        <v>18892681</v>
      </c>
      <c r="K5" s="100">
        <f t="shared" si="0"/>
        <v>464362</v>
      </c>
      <c r="L5" s="100">
        <f t="shared" si="0"/>
        <v>9059555</v>
      </c>
      <c r="M5" s="100">
        <f t="shared" si="0"/>
        <v>522666</v>
      </c>
      <c r="N5" s="100">
        <f t="shared" si="0"/>
        <v>10046583</v>
      </c>
      <c r="O5" s="100">
        <f t="shared" si="0"/>
        <v>1078378</v>
      </c>
      <c r="P5" s="100">
        <f t="shared" si="0"/>
        <v>345498</v>
      </c>
      <c r="Q5" s="100">
        <f t="shared" si="0"/>
        <v>10523262</v>
      </c>
      <c r="R5" s="100">
        <f t="shared" si="0"/>
        <v>11947138</v>
      </c>
      <c r="S5" s="100">
        <f t="shared" si="0"/>
        <v>733886</v>
      </c>
      <c r="T5" s="100">
        <f t="shared" si="0"/>
        <v>370095</v>
      </c>
      <c r="U5" s="100">
        <f t="shared" si="0"/>
        <v>586037</v>
      </c>
      <c r="V5" s="100">
        <f t="shared" si="0"/>
        <v>1690018</v>
      </c>
      <c r="W5" s="100">
        <f t="shared" si="0"/>
        <v>42576420</v>
      </c>
      <c r="X5" s="100">
        <f t="shared" si="0"/>
        <v>41215357</v>
      </c>
      <c r="Y5" s="100">
        <f t="shared" si="0"/>
        <v>1361063</v>
      </c>
      <c r="Z5" s="137">
        <f>+IF(X5&lt;&gt;0,+(Y5/X5)*100,0)</f>
        <v>3.3023200551192606</v>
      </c>
      <c r="AA5" s="153">
        <f>SUM(AA6:AA8)</f>
        <v>41215357</v>
      </c>
    </row>
    <row r="6" spans="1:27" ht="13.5">
      <c r="A6" s="138" t="s">
        <v>75</v>
      </c>
      <c r="B6" s="136"/>
      <c r="C6" s="155"/>
      <c r="D6" s="155"/>
      <c r="E6" s="156">
        <v>11593132</v>
      </c>
      <c r="F6" s="60">
        <v>12152870</v>
      </c>
      <c r="G6" s="60"/>
      <c r="H6" s="60"/>
      <c r="I6" s="60"/>
      <c r="J6" s="60"/>
      <c r="K6" s="60"/>
      <c r="L6" s="60">
        <v>10464</v>
      </c>
      <c r="M6" s="60"/>
      <c r="N6" s="60">
        <v>10464</v>
      </c>
      <c r="O6" s="60"/>
      <c r="P6" s="60"/>
      <c r="Q6" s="60"/>
      <c r="R6" s="60"/>
      <c r="S6" s="60"/>
      <c r="T6" s="60"/>
      <c r="U6" s="60"/>
      <c r="V6" s="60"/>
      <c r="W6" s="60">
        <v>10464</v>
      </c>
      <c r="X6" s="60">
        <v>12152870</v>
      </c>
      <c r="Y6" s="60">
        <v>-12142406</v>
      </c>
      <c r="Z6" s="140">
        <v>-99.91</v>
      </c>
      <c r="AA6" s="155">
        <v>12152870</v>
      </c>
    </row>
    <row r="7" spans="1:27" ht="13.5">
      <c r="A7" s="138" t="s">
        <v>76</v>
      </c>
      <c r="B7" s="136"/>
      <c r="C7" s="157">
        <v>40658858</v>
      </c>
      <c r="D7" s="157"/>
      <c r="E7" s="158">
        <v>8021517</v>
      </c>
      <c r="F7" s="159">
        <v>8742954</v>
      </c>
      <c r="G7" s="159">
        <v>15761073</v>
      </c>
      <c r="H7" s="159">
        <v>327747</v>
      </c>
      <c r="I7" s="159">
        <v>441390</v>
      </c>
      <c r="J7" s="159">
        <v>16530210</v>
      </c>
      <c r="K7" s="159">
        <v>386912</v>
      </c>
      <c r="L7" s="159">
        <v>8934126</v>
      </c>
      <c r="M7" s="159">
        <v>522666</v>
      </c>
      <c r="N7" s="159">
        <v>9843704</v>
      </c>
      <c r="O7" s="159">
        <v>1078378</v>
      </c>
      <c r="P7" s="159">
        <v>345498</v>
      </c>
      <c r="Q7" s="159">
        <v>10523262</v>
      </c>
      <c r="R7" s="159">
        <v>11947138</v>
      </c>
      <c r="S7" s="159">
        <v>733886</v>
      </c>
      <c r="T7" s="159">
        <v>359895</v>
      </c>
      <c r="U7" s="159">
        <v>575837</v>
      </c>
      <c r="V7" s="159">
        <v>1669618</v>
      </c>
      <c r="W7" s="159">
        <v>39990670</v>
      </c>
      <c r="X7" s="159">
        <v>8742954</v>
      </c>
      <c r="Y7" s="159">
        <v>31247716</v>
      </c>
      <c r="Z7" s="141">
        <v>357.4</v>
      </c>
      <c r="AA7" s="157">
        <v>8742954</v>
      </c>
    </row>
    <row r="8" spans="1:27" ht="13.5">
      <c r="A8" s="138" t="s">
        <v>77</v>
      </c>
      <c r="B8" s="136"/>
      <c r="C8" s="155">
        <v>618489</v>
      </c>
      <c r="D8" s="155"/>
      <c r="E8" s="156">
        <v>19028075</v>
      </c>
      <c r="F8" s="60">
        <v>20319533</v>
      </c>
      <c r="G8" s="60">
        <v>15000</v>
      </c>
      <c r="H8" s="60">
        <v>2251763</v>
      </c>
      <c r="I8" s="60">
        <v>95708</v>
      </c>
      <c r="J8" s="60">
        <v>2362471</v>
      </c>
      <c r="K8" s="60">
        <v>77450</v>
      </c>
      <c r="L8" s="60">
        <v>114965</v>
      </c>
      <c r="M8" s="60"/>
      <c r="N8" s="60">
        <v>192415</v>
      </c>
      <c r="O8" s="60"/>
      <c r="P8" s="60"/>
      <c r="Q8" s="60"/>
      <c r="R8" s="60"/>
      <c r="S8" s="60"/>
      <c r="T8" s="60">
        <v>10200</v>
      </c>
      <c r="U8" s="60">
        <v>10200</v>
      </c>
      <c r="V8" s="60">
        <v>20400</v>
      </c>
      <c r="W8" s="60">
        <v>2575286</v>
      </c>
      <c r="X8" s="60">
        <v>20319533</v>
      </c>
      <c r="Y8" s="60">
        <v>-17744247</v>
      </c>
      <c r="Z8" s="140">
        <v>-87.33</v>
      </c>
      <c r="AA8" s="155">
        <v>20319533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16797060</v>
      </c>
      <c r="D15" s="153">
        <f>SUM(D16:D18)</f>
        <v>0</v>
      </c>
      <c r="E15" s="154">
        <f t="shared" si="2"/>
        <v>30498783</v>
      </c>
      <c r="F15" s="100">
        <f t="shared" si="2"/>
        <v>40573489</v>
      </c>
      <c r="G15" s="100">
        <f t="shared" si="2"/>
        <v>2809231</v>
      </c>
      <c r="H15" s="100">
        <f t="shared" si="2"/>
        <v>484749</v>
      </c>
      <c r="I15" s="100">
        <f t="shared" si="2"/>
        <v>2706871</v>
      </c>
      <c r="J15" s="100">
        <f t="shared" si="2"/>
        <v>6000851</v>
      </c>
      <c r="K15" s="100">
        <f t="shared" si="2"/>
        <v>3293653</v>
      </c>
      <c r="L15" s="100">
        <f t="shared" si="2"/>
        <v>1852233</v>
      </c>
      <c r="M15" s="100">
        <f t="shared" si="2"/>
        <v>2746009</v>
      </c>
      <c r="N15" s="100">
        <f t="shared" si="2"/>
        <v>7891895</v>
      </c>
      <c r="O15" s="100">
        <f t="shared" si="2"/>
        <v>2203572</v>
      </c>
      <c r="P15" s="100">
        <f t="shared" si="2"/>
        <v>810239</v>
      </c>
      <c r="Q15" s="100">
        <f t="shared" si="2"/>
        <v>2120285</v>
      </c>
      <c r="R15" s="100">
        <f t="shared" si="2"/>
        <v>5134096</v>
      </c>
      <c r="S15" s="100">
        <f t="shared" si="2"/>
        <v>784721</v>
      </c>
      <c r="T15" s="100">
        <f t="shared" si="2"/>
        <v>3060400</v>
      </c>
      <c r="U15" s="100">
        <f t="shared" si="2"/>
        <v>2309585</v>
      </c>
      <c r="V15" s="100">
        <f t="shared" si="2"/>
        <v>6154706</v>
      </c>
      <c r="W15" s="100">
        <f t="shared" si="2"/>
        <v>25181548</v>
      </c>
      <c r="X15" s="100">
        <f t="shared" si="2"/>
        <v>40573489</v>
      </c>
      <c r="Y15" s="100">
        <f t="shared" si="2"/>
        <v>-15391941</v>
      </c>
      <c r="Z15" s="137">
        <f>+IF(X15&lt;&gt;0,+(Y15/X15)*100,0)</f>
        <v>-37.9359561609306</v>
      </c>
      <c r="AA15" s="153">
        <f>SUM(AA16:AA18)</f>
        <v>40573489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>
        <v>133224</v>
      </c>
      <c r="J16" s="60">
        <v>133224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133224</v>
      </c>
      <c r="X16" s="60"/>
      <c r="Y16" s="60">
        <v>133224</v>
      </c>
      <c r="Z16" s="140">
        <v>0</v>
      </c>
      <c r="AA16" s="155"/>
    </row>
    <row r="17" spans="1:27" ht="13.5">
      <c r="A17" s="138" t="s">
        <v>86</v>
      </c>
      <c r="B17" s="136"/>
      <c r="C17" s="155">
        <v>16797060</v>
      </c>
      <c r="D17" s="155"/>
      <c r="E17" s="156">
        <v>30498783</v>
      </c>
      <c r="F17" s="60">
        <v>40573489</v>
      </c>
      <c r="G17" s="60">
        <v>2809231</v>
      </c>
      <c r="H17" s="60">
        <v>484749</v>
      </c>
      <c r="I17" s="60">
        <v>2573647</v>
      </c>
      <c r="J17" s="60">
        <v>5867627</v>
      </c>
      <c r="K17" s="60">
        <v>3293653</v>
      </c>
      <c r="L17" s="60">
        <v>1852233</v>
      </c>
      <c r="M17" s="60">
        <v>2746009</v>
      </c>
      <c r="N17" s="60">
        <v>7891895</v>
      </c>
      <c r="O17" s="60">
        <v>2203572</v>
      </c>
      <c r="P17" s="60">
        <v>810239</v>
      </c>
      <c r="Q17" s="60">
        <v>2120285</v>
      </c>
      <c r="R17" s="60">
        <v>5134096</v>
      </c>
      <c r="S17" s="60">
        <v>784721</v>
      </c>
      <c r="T17" s="60">
        <v>3060400</v>
      </c>
      <c r="U17" s="60">
        <v>2309585</v>
      </c>
      <c r="V17" s="60">
        <v>6154706</v>
      </c>
      <c r="W17" s="60">
        <v>25048324</v>
      </c>
      <c r="X17" s="60">
        <v>40573489</v>
      </c>
      <c r="Y17" s="60">
        <v>-15525165</v>
      </c>
      <c r="Z17" s="140">
        <v>-38.26</v>
      </c>
      <c r="AA17" s="155">
        <v>40573489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58074407</v>
      </c>
      <c r="D25" s="168">
        <f>+D5+D9+D15+D19+D24</f>
        <v>0</v>
      </c>
      <c r="E25" s="169">
        <f t="shared" si="4"/>
        <v>69141507</v>
      </c>
      <c r="F25" s="73">
        <f t="shared" si="4"/>
        <v>81788846</v>
      </c>
      <c r="G25" s="73">
        <f t="shared" si="4"/>
        <v>18585304</v>
      </c>
      <c r="H25" s="73">
        <f t="shared" si="4"/>
        <v>3064259</v>
      </c>
      <c r="I25" s="73">
        <f t="shared" si="4"/>
        <v>3243969</v>
      </c>
      <c r="J25" s="73">
        <f t="shared" si="4"/>
        <v>24893532</v>
      </c>
      <c r="K25" s="73">
        <f t="shared" si="4"/>
        <v>3758015</v>
      </c>
      <c r="L25" s="73">
        <f t="shared" si="4"/>
        <v>10911788</v>
      </c>
      <c r="M25" s="73">
        <f t="shared" si="4"/>
        <v>3268675</v>
      </c>
      <c r="N25" s="73">
        <f t="shared" si="4"/>
        <v>17938478</v>
      </c>
      <c r="O25" s="73">
        <f t="shared" si="4"/>
        <v>3281950</v>
      </c>
      <c r="P25" s="73">
        <f t="shared" si="4"/>
        <v>1155737</v>
      </c>
      <c r="Q25" s="73">
        <f t="shared" si="4"/>
        <v>12643547</v>
      </c>
      <c r="R25" s="73">
        <f t="shared" si="4"/>
        <v>17081234</v>
      </c>
      <c r="S25" s="73">
        <f t="shared" si="4"/>
        <v>1518607</v>
      </c>
      <c r="T25" s="73">
        <f t="shared" si="4"/>
        <v>3430495</v>
      </c>
      <c r="U25" s="73">
        <f t="shared" si="4"/>
        <v>2895622</v>
      </c>
      <c r="V25" s="73">
        <f t="shared" si="4"/>
        <v>7844724</v>
      </c>
      <c r="W25" s="73">
        <f t="shared" si="4"/>
        <v>67757968</v>
      </c>
      <c r="X25" s="73">
        <f t="shared" si="4"/>
        <v>81788846</v>
      </c>
      <c r="Y25" s="73">
        <f t="shared" si="4"/>
        <v>-14030878</v>
      </c>
      <c r="Z25" s="170">
        <f>+IF(X25&lt;&gt;0,+(Y25/X25)*100,0)</f>
        <v>-17.15500179572163</v>
      </c>
      <c r="AA25" s="168">
        <f>+AA5+AA9+AA15+AA19+AA24</f>
        <v>81788846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48999598</v>
      </c>
      <c r="D28" s="153">
        <f>SUM(D29:D31)</f>
        <v>0</v>
      </c>
      <c r="E28" s="154">
        <f t="shared" si="5"/>
        <v>50065683</v>
      </c>
      <c r="F28" s="100">
        <f t="shared" si="5"/>
        <v>54215357</v>
      </c>
      <c r="G28" s="100">
        <f t="shared" si="5"/>
        <v>3032590</v>
      </c>
      <c r="H28" s="100">
        <f t="shared" si="5"/>
        <v>5497702</v>
      </c>
      <c r="I28" s="100">
        <f t="shared" si="5"/>
        <v>2609802</v>
      </c>
      <c r="J28" s="100">
        <f t="shared" si="5"/>
        <v>11140094</v>
      </c>
      <c r="K28" s="100">
        <f t="shared" si="5"/>
        <v>3254261</v>
      </c>
      <c r="L28" s="100">
        <f t="shared" si="5"/>
        <v>3992069</v>
      </c>
      <c r="M28" s="100">
        <f t="shared" si="5"/>
        <v>2357887</v>
      </c>
      <c r="N28" s="100">
        <f t="shared" si="5"/>
        <v>9604217</v>
      </c>
      <c r="O28" s="100">
        <f t="shared" si="5"/>
        <v>4002350</v>
      </c>
      <c r="P28" s="100">
        <f t="shared" si="5"/>
        <v>3483695</v>
      </c>
      <c r="Q28" s="100">
        <f t="shared" si="5"/>
        <v>4681430</v>
      </c>
      <c r="R28" s="100">
        <f t="shared" si="5"/>
        <v>12167475</v>
      </c>
      <c r="S28" s="100">
        <f t="shared" si="5"/>
        <v>4282504</v>
      </c>
      <c r="T28" s="100">
        <f t="shared" si="5"/>
        <v>3127321</v>
      </c>
      <c r="U28" s="100">
        <f t="shared" si="5"/>
        <v>3184113</v>
      </c>
      <c r="V28" s="100">
        <f t="shared" si="5"/>
        <v>10593938</v>
      </c>
      <c r="W28" s="100">
        <f t="shared" si="5"/>
        <v>43505724</v>
      </c>
      <c r="X28" s="100">
        <f t="shared" si="5"/>
        <v>54215357</v>
      </c>
      <c r="Y28" s="100">
        <f t="shared" si="5"/>
        <v>-10709633</v>
      </c>
      <c r="Z28" s="137">
        <f>+IF(X28&lt;&gt;0,+(Y28/X28)*100,0)</f>
        <v>-19.753873427412827</v>
      </c>
      <c r="AA28" s="153">
        <f>SUM(AA29:AA31)</f>
        <v>54215357</v>
      </c>
    </row>
    <row r="29" spans="1:27" ht="13.5">
      <c r="A29" s="138" t="s">
        <v>75</v>
      </c>
      <c r="B29" s="136"/>
      <c r="C29" s="155">
        <v>7330619</v>
      </c>
      <c r="D29" s="155"/>
      <c r="E29" s="156">
        <v>11593132</v>
      </c>
      <c r="F29" s="60">
        <v>12152870</v>
      </c>
      <c r="G29" s="60">
        <v>641222</v>
      </c>
      <c r="H29" s="60">
        <v>805610</v>
      </c>
      <c r="I29" s="60">
        <v>858016</v>
      </c>
      <c r="J29" s="60">
        <v>2304848</v>
      </c>
      <c r="K29" s="60">
        <v>738502</v>
      </c>
      <c r="L29" s="60">
        <v>902076</v>
      </c>
      <c r="M29" s="60">
        <v>1019604</v>
      </c>
      <c r="N29" s="60">
        <v>2660182</v>
      </c>
      <c r="O29" s="60">
        <v>860896</v>
      </c>
      <c r="P29" s="60">
        <v>1488058</v>
      </c>
      <c r="Q29" s="60">
        <v>820985</v>
      </c>
      <c r="R29" s="60">
        <v>3169939</v>
      </c>
      <c r="S29" s="60">
        <v>989576</v>
      </c>
      <c r="T29" s="60">
        <v>728204</v>
      </c>
      <c r="U29" s="60">
        <v>705060</v>
      </c>
      <c r="V29" s="60">
        <v>2422840</v>
      </c>
      <c r="W29" s="60">
        <v>10557809</v>
      </c>
      <c r="X29" s="60">
        <v>12152870</v>
      </c>
      <c r="Y29" s="60">
        <v>-1595061</v>
      </c>
      <c r="Z29" s="140">
        <v>-13.12</v>
      </c>
      <c r="AA29" s="155">
        <v>12152870</v>
      </c>
    </row>
    <row r="30" spans="1:27" ht="13.5">
      <c r="A30" s="138" t="s">
        <v>76</v>
      </c>
      <c r="B30" s="136"/>
      <c r="C30" s="157">
        <v>17122312</v>
      </c>
      <c r="D30" s="157"/>
      <c r="E30" s="158">
        <v>21021517</v>
      </c>
      <c r="F30" s="159">
        <v>21742954</v>
      </c>
      <c r="G30" s="159">
        <v>999644</v>
      </c>
      <c r="H30" s="159">
        <v>1297096</v>
      </c>
      <c r="I30" s="159">
        <v>532057</v>
      </c>
      <c r="J30" s="159">
        <v>2828797</v>
      </c>
      <c r="K30" s="159">
        <v>1155802</v>
      </c>
      <c r="L30" s="159">
        <v>1435723</v>
      </c>
      <c r="M30" s="159">
        <v>361942</v>
      </c>
      <c r="N30" s="159">
        <v>2953467</v>
      </c>
      <c r="O30" s="159">
        <v>1713929</v>
      </c>
      <c r="P30" s="159">
        <v>1142611</v>
      </c>
      <c r="Q30" s="159">
        <v>2164322</v>
      </c>
      <c r="R30" s="159">
        <v>5020862</v>
      </c>
      <c r="S30" s="159">
        <v>1718934</v>
      </c>
      <c r="T30" s="159">
        <v>1092031</v>
      </c>
      <c r="U30" s="159">
        <v>490587</v>
      </c>
      <c r="V30" s="159">
        <v>3301552</v>
      </c>
      <c r="W30" s="159">
        <v>14104678</v>
      </c>
      <c r="X30" s="159">
        <v>21742954</v>
      </c>
      <c r="Y30" s="159">
        <v>-7638276</v>
      </c>
      <c r="Z30" s="141">
        <v>-35.13</v>
      </c>
      <c r="AA30" s="157">
        <v>21742954</v>
      </c>
    </row>
    <row r="31" spans="1:27" ht="13.5">
      <c r="A31" s="138" t="s">
        <v>77</v>
      </c>
      <c r="B31" s="136"/>
      <c r="C31" s="155">
        <v>24546667</v>
      </c>
      <c r="D31" s="155"/>
      <c r="E31" s="156">
        <v>17451034</v>
      </c>
      <c r="F31" s="60">
        <v>20319533</v>
      </c>
      <c r="G31" s="60">
        <v>1391724</v>
      </c>
      <c r="H31" s="60">
        <v>3394996</v>
      </c>
      <c r="I31" s="60">
        <v>1219729</v>
      </c>
      <c r="J31" s="60">
        <v>6006449</v>
      </c>
      <c r="K31" s="60">
        <v>1359957</v>
      </c>
      <c r="L31" s="60">
        <v>1654270</v>
      </c>
      <c r="M31" s="60">
        <v>976341</v>
      </c>
      <c r="N31" s="60">
        <v>3990568</v>
      </c>
      <c r="O31" s="60">
        <v>1427525</v>
      </c>
      <c r="P31" s="60">
        <v>853026</v>
      </c>
      <c r="Q31" s="60">
        <v>1696123</v>
      </c>
      <c r="R31" s="60">
        <v>3976674</v>
      </c>
      <c r="S31" s="60">
        <v>1573994</v>
      </c>
      <c r="T31" s="60">
        <v>1307086</v>
      </c>
      <c r="U31" s="60">
        <v>1988466</v>
      </c>
      <c r="V31" s="60">
        <v>4869546</v>
      </c>
      <c r="W31" s="60">
        <v>18843237</v>
      </c>
      <c r="X31" s="60">
        <v>20319533</v>
      </c>
      <c r="Y31" s="60">
        <v>-1476296</v>
      </c>
      <c r="Z31" s="140">
        <v>-7.27</v>
      </c>
      <c r="AA31" s="155">
        <v>20319533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0</v>
      </c>
      <c r="X32" s="100">
        <f t="shared" si="6"/>
        <v>0</v>
      </c>
      <c r="Y32" s="100">
        <f t="shared" si="6"/>
        <v>0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2549836</v>
      </c>
      <c r="D38" s="153">
        <f>SUM(D39:D41)</f>
        <v>0</v>
      </c>
      <c r="E38" s="154">
        <f t="shared" si="7"/>
        <v>8462237</v>
      </c>
      <c r="F38" s="100">
        <f t="shared" si="7"/>
        <v>40573489</v>
      </c>
      <c r="G38" s="100">
        <f t="shared" si="7"/>
        <v>196273</v>
      </c>
      <c r="H38" s="100">
        <f t="shared" si="7"/>
        <v>280339</v>
      </c>
      <c r="I38" s="100">
        <f t="shared" si="7"/>
        <v>280339</v>
      </c>
      <c r="J38" s="100">
        <f t="shared" si="7"/>
        <v>756951</v>
      </c>
      <c r="K38" s="100">
        <f t="shared" si="7"/>
        <v>210589</v>
      </c>
      <c r="L38" s="100">
        <f t="shared" si="7"/>
        <v>237339</v>
      </c>
      <c r="M38" s="100">
        <f t="shared" si="7"/>
        <v>226444</v>
      </c>
      <c r="N38" s="100">
        <f t="shared" si="7"/>
        <v>674372</v>
      </c>
      <c r="O38" s="100">
        <f t="shared" si="7"/>
        <v>193866</v>
      </c>
      <c r="P38" s="100">
        <f t="shared" si="7"/>
        <v>206115</v>
      </c>
      <c r="Q38" s="100">
        <f t="shared" si="7"/>
        <v>196842</v>
      </c>
      <c r="R38" s="100">
        <f t="shared" si="7"/>
        <v>596823</v>
      </c>
      <c r="S38" s="100">
        <f t="shared" si="7"/>
        <v>336609</v>
      </c>
      <c r="T38" s="100">
        <f t="shared" si="7"/>
        <v>87737</v>
      </c>
      <c r="U38" s="100">
        <f t="shared" si="7"/>
        <v>313414</v>
      </c>
      <c r="V38" s="100">
        <f t="shared" si="7"/>
        <v>737760</v>
      </c>
      <c r="W38" s="100">
        <f t="shared" si="7"/>
        <v>2765906</v>
      </c>
      <c r="X38" s="100">
        <f t="shared" si="7"/>
        <v>40573489</v>
      </c>
      <c r="Y38" s="100">
        <f t="shared" si="7"/>
        <v>-37807583</v>
      </c>
      <c r="Z38" s="137">
        <f>+IF(X38&lt;&gt;0,+(Y38/X38)*100,0)</f>
        <v>-93.182972260532</v>
      </c>
      <c r="AA38" s="153">
        <f>SUM(AA39:AA41)</f>
        <v>40573489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>
        <v>2549836</v>
      </c>
      <c r="D40" s="155"/>
      <c r="E40" s="156">
        <v>8462237</v>
      </c>
      <c r="F40" s="60">
        <v>40573489</v>
      </c>
      <c r="G40" s="60">
        <v>196273</v>
      </c>
      <c r="H40" s="60">
        <v>280339</v>
      </c>
      <c r="I40" s="60">
        <v>280339</v>
      </c>
      <c r="J40" s="60">
        <v>756951</v>
      </c>
      <c r="K40" s="60">
        <v>210589</v>
      </c>
      <c r="L40" s="60">
        <v>237339</v>
      </c>
      <c r="M40" s="60">
        <v>226444</v>
      </c>
      <c r="N40" s="60">
        <v>674372</v>
      </c>
      <c r="O40" s="60">
        <v>193866</v>
      </c>
      <c r="P40" s="60">
        <v>206115</v>
      </c>
      <c r="Q40" s="60">
        <v>196842</v>
      </c>
      <c r="R40" s="60">
        <v>596823</v>
      </c>
      <c r="S40" s="60">
        <v>336609</v>
      </c>
      <c r="T40" s="60">
        <v>87737</v>
      </c>
      <c r="U40" s="60">
        <v>313414</v>
      </c>
      <c r="V40" s="60">
        <v>737760</v>
      </c>
      <c r="W40" s="60">
        <v>2765906</v>
      </c>
      <c r="X40" s="60">
        <v>40573489</v>
      </c>
      <c r="Y40" s="60">
        <v>-37807583</v>
      </c>
      <c r="Z40" s="140">
        <v>-93.18</v>
      </c>
      <c r="AA40" s="155">
        <v>40573489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51549434</v>
      </c>
      <c r="D48" s="168">
        <f>+D28+D32+D38+D42+D47</f>
        <v>0</v>
      </c>
      <c r="E48" s="169">
        <f t="shared" si="9"/>
        <v>58527920</v>
      </c>
      <c r="F48" s="73">
        <f t="shared" si="9"/>
        <v>94788846</v>
      </c>
      <c r="G48" s="73">
        <f t="shared" si="9"/>
        <v>3228863</v>
      </c>
      <c r="H48" s="73">
        <f t="shared" si="9"/>
        <v>5778041</v>
      </c>
      <c r="I48" s="73">
        <f t="shared" si="9"/>
        <v>2890141</v>
      </c>
      <c r="J48" s="73">
        <f t="shared" si="9"/>
        <v>11897045</v>
      </c>
      <c r="K48" s="73">
        <f t="shared" si="9"/>
        <v>3464850</v>
      </c>
      <c r="L48" s="73">
        <f t="shared" si="9"/>
        <v>4229408</v>
      </c>
      <c r="M48" s="73">
        <f t="shared" si="9"/>
        <v>2584331</v>
      </c>
      <c r="N48" s="73">
        <f t="shared" si="9"/>
        <v>10278589</v>
      </c>
      <c r="O48" s="73">
        <f t="shared" si="9"/>
        <v>4196216</v>
      </c>
      <c r="P48" s="73">
        <f t="shared" si="9"/>
        <v>3689810</v>
      </c>
      <c r="Q48" s="73">
        <f t="shared" si="9"/>
        <v>4878272</v>
      </c>
      <c r="R48" s="73">
        <f t="shared" si="9"/>
        <v>12764298</v>
      </c>
      <c r="S48" s="73">
        <f t="shared" si="9"/>
        <v>4619113</v>
      </c>
      <c r="T48" s="73">
        <f t="shared" si="9"/>
        <v>3215058</v>
      </c>
      <c r="U48" s="73">
        <f t="shared" si="9"/>
        <v>3497527</v>
      </c>
      <c r="V48" s="73">
        <f t="shared" si="9"/>
        <v>11331698</v>
      </c>
      <c r="W48" s="73">
        <f t="shared" si="9"/>
        <v>46271630</v>
      </c>
      <c r="X48" s="73">
        <f t="shared" si="9"/>
        <v>94788846</v>
      </c>
      <c r="Y48" s="73">
        <f t="shared" si="9"/>
        <v>-48517216</v>
      </c>
      <c r="Z48" s="170">
        <f>+IF(X48&lt;&gt;0,+(Y48/X48)*100,0)</f>
        <v>-51.18452017023184</v>
      </c>
      <c r="AA48" s="168">
        <f>+AA28+AA32+AA38+AA42+AA47</f>
        <v>94788846</v>
      </c>
    </row>
    <row r="49" spans="1:27" ht="13.5">
      <c r="A49" s="148" t="s">
        <v>49</v>
      </c>
      <c r="B49" s="149"/>
      <c r="C49" s="171">
        <f aca="true" t="shared" si="10" ref="C49:Y49">+C25-C48</f>
        <v>6524973</v>
      </c>
      <c r="D49" s="171">
        <f>+D25-D48</f>
        <v>0</v>
      </c>
      <c r="E49" s="172">
        <f t="shared" si="10"/>
        <v>10613587</v>
      </c>
      <c r="F49" s="173">
        <f t="shared" si="10"/>
        <v>-13000000</v>
      </c>
      <c r="G49" s="173">
        <f t="shared" si="10"/>
        <v>15356441</v>
      </c>
      <c r="H49" s="173">
        <f t="shared" si="10"/>
        <v>-2713782</v>
      </c>
      <c r="I49" s="173">
        <f t="shared" si="10"/>
        <v>353828</v>
      </c>
      <c r="J49" s="173">
        <f t="shared" si="10"/>
        <v>12996487</v>
      </c>
      <c r="K49" s="173">
        <f t="shared" si="10"/>
        <v>293165</v>
      </c>
      <c r="L49" s="173">
        <f t="shared" si="10"/>
        <v>6682380</v>
      </c>
      <c r="M49" s="173">
        <f t="shared" si="10"/>
        <v>684344</v>
      </c>
      <c r="N49" s="173">
        <f t="shared" si="10"/>
        <v>7659889</v>
      </c>
      <c r="O49" s="173">
        <f t="shared" si="10"/>
        <v>-914266</v>
      </c>
      <c r="P49" s="173">
        <f t="shared" si="10"/>
        <v>-2534073</v>
      </c>
      <c r="Q49" s="173">
        <f t="shared" si="10"/>
        <v>7765275</v>
      </c>
      <c r="R49" s="173">
        <f t="shared" si="10"/>
        <v>4316936</v>
      </c>
      <c r="S49" s="173">
        <f t="shared" si="10"/>
        <v>-3100506</v>
      </c>
      <c r="T49" s="173">
        <f t="shared" si="10"/>
        <v>215437</v>
      </c>
      <c r="U49" s="173">
        <f t="shared" si="10"/>
        <v>-601905</v>
      </c>
      <c r="V49" s="173">
        <f t="shared" si="10"/>
        <v>-3486974</v>
      </c>
      <c r="W49" s="173">
        <f t="shared" si="10"/>
        <v>21486338</v>
      </c>
      <c r="X49" s="173">
        <f>IF(F25=F48,0,X25-X48)</f>
        <v>-13000000</v>
      </c>
      <c r="Y49" s="173">
        <f t="shared" si="10"/>
        <v>34486338</v>
      </c>
      <c r="Z49" s="174">
        <f>+IF(X49&lt;&gt;0,+(Y49/X49)*100,0)</f>
        <v>-265.27952307692306</v>
      </c>
      <c r="AA49" s="171">
        <f>+AA25-AA48</f>
        <v>-13000000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1847388</v>
      </c>
      <c r="D5" s="155">
        <v>0</v>
      </c>
      <c r="E5" s="156">
        <v>2243890</v>
      </c>
      <c r="F5" s="60">
        <v>2243890</v>
      </c>
      <c r="G5" s="60">
        <v>186376</v>
      </c>
      <c r="H5" s="60">
        <v>186376</v>
      </c>
      <c r="I5" s="60">
        <v>189711</v>
      </c>
      <c r="J5" s="60">
        <v>562463</v>
      </c>
      <c r="K5" s="60">
        <v>186376</v>
      </c>
      <c r="L5" s="60">
        <v>186376</v>
      </c>
      <c r="M5" s="60">
        <v>186376</v>
      </c>
      <c r="N5" s="60">
        <v>559128</v>
      </c>
      <c r="O5" s="60">
        <v>186375</v>
      </c>
      <c r="P5" s="60">
        <v>186375</v>
      </c>
      <c r="Q5" s="60">
        <v>186375</v>
      </c>
      <c r="R5" s="60">
        <v>559125</v>
      </c>
      <c r="S5" s="60">
        <v>186375</v>
      </c>
      <c r="T5" s="60">
        <v>186375</v>
      </c>
      <c r="U5" s="60">
        <v>163170</v>
      </c>
      <c r="V5" s="60">
        <v>535920</v>
      </c>
      <c r="W5" s="60">
        <v>2216636</v>
      </c>
      <c r="X5" s="60">
        <v>2243890</v>
      </c>
      <c r="Y5" s="60">
        <v>-27254</v>
      </c>
      <c r="Z5" s="140">
        <v>-1.21</v>
      </c>
      <c r="AA5" s="155">
        <v>2243890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197187</v>
      </c>
      <c r="D12" s="155">
        <v>0</v>
      </c>
      <c r="E12" s="156">
        <v>227591</v>
      </c>
      <c r="F12" s="60">
        <v>227591</v>
      </c>
      <c r="G12" s="60">
        <v>16432</v>
      </c>
      <c r="H12" s="60">
        <v>17632</v>
      </c>
      <c r="I12" s="60">
        <v>17632</v>
      </c>
      <c r="J12" s="60">
        <v>51696</v>
      </c>
      <c r="K12" s="60">
        <v>17632</v>
      </c>
      <c r="L12" s="60">
        <v>17632</v>
      </c>
      <c r="M12" s="60">
        <v>17632</v>
      </c>
      <c r="N12" s="60">
        <v>52896</v>
      </c>
      <c r="O12" s="60">
        <v>14424</v>
      </c>
      <c r="P12" s="60">
        <v>16824</v>
      </c>
      <c r="Q12" s="60">
        <v>16824</v>
      </c>
      <c r="R12" s="60">
        <v>48072</v>
      </c>
      <c r="S12" s="60">
        <v>18672</v>
      </c>
      <c r="T12" s="60">
        <v>18809</v>
      </c>
      <c r="U12" s="60">
        <v>18809</v>
      </c>
      <c r="V12" s="60">
        <v>56290</v>
      </c>
      <c r="W12" s="60">
        <v>208954</v>
      </c>
      <c r="X12" s="60">
        <v>227591</v>
      </c>
      <c r="Y12" s="60">
        <v>-18637</v>
      </c>
      <c r="Z12" s="140">
        <v>-8.19</v>
      </c>
      <c r="AA12" s="155">
        <v>227591</v>
      </c>
    </row>
    <row r="13" spans="1:27" ht="13.5">
      <c r="A13" s="181" t="s">
        <v>109</v>
      </c>
      <c r="B13" s="185"/>
      <c r="C13" s="155">
        <v>482072</v>
      </c>
      <c r="D13" s="155">
        <v>0</v>
      </c>
      <c r="E13" s="156">
        <v>300000</v>
      </c>
      <c r="F13" s="60">
        <v>0</v>
      </c>
      <c r="G13" s="60">
        <v>48798</v>
      </c>
      <c r="H13" s="60">
        <v>51012</v>
      </c>
      <c r="I13" s="60">
        <v>64439</v>
      </c>
      <c r="J13" s="60">
        <v>164249</v>
      </c>
      <c r="K13" s="60">
        <v>69304</v>
      </c>
      <c r="L13" s="60">
        <v>80203</v>
      </c>
      <c r="M13" s="60">
        <v>73017</v>
      </c>
      <c r="N13" s="60">
        <v>222524</v>
      </c>
      <c r="O13" s="60">
        <v>97606</v>
      </c>
      <c r="P13" s="60">
        <v>68362</v>
      </c>
      <c r="Q13" s="60">
        <v>31052</v>
      </c>
      <c r="R13" s="60">
        <v>197020</v>
      </c>
      <c r="S13" s="60">
        <v>51213</v>
      </c>
      <c r="T13" s="60">
        <v>83030</v>
      </c>
      <c r="U13" s="60">
        <v>60659</v>
      </c>
      <c r="V13" s="60">
        <v>194902</v>
      </c>
      <c r="W13" s="60">
        <v>778695</v>
      </c>
      <c r="X13" s="60">
        <v>0</v>
      </c>
      <c r="Y13" s="60">
        <v>778695</v>
      </c>
      <c r="Z13" s="140">
        <v>0</v>
      </c>
      <c r="AA13" s="155">
        <v>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16</v>
      </c>
      <c r="P14" s="60">
        <v>16</v>
      </c>
      <c r="Q14" s="60">
        <v>16</v>
      </c>
      <c r="R14" s="60">
        <v>48</v>
      </c>
      <c r="S14" s="60">
        <v>16</v>
      </c>
      <c r="T14" s="60">
        <v>16</v>
      </c>
      <c r="U14" s="60">
        <v>16</v>
      </c>
      <c r="V14" s="60">
        <v>48</v>
      </c>
      <c r="W14" s="60">
        <v>96</v>
      </c>
      <c r="X14" s="60">
        <v>0</v>
      </c>
      <c r="Y14" s="60">
        <v>96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38284048</v>
      </c>
      <c r="D19" s="155">
        <v>0</v>
      </c>
      <c r="E19" s="156">
        <v>41542960</v>
      </c>
      <c r="F19" s="60">
        <v>63410873</v>
      </c>
      <c r="G19" s="60">
        <v>15523667</v>
      </c>
      <c r="H19" s="60">
        <v>2323846</v>
      </c>
      <c r="I19" s="60">
        <v>388671</v>
      </c>
      <c r="J19" s="60">
        <v>18236184</v>
      </c>
      <c r="K19" s="60">
        <v>156366</v>
      </c>
      <c r="L19" s="60">
        <v>8757929</v>
      </c>
      <c r="M19" s="60">
        <v>232043</v>
      </c>
      <c r="N19" s="60">
        <v>9146338</v>
      </c>
      <c r="O19" s="60">
        <v>748964</v>
      </c>
      <c r="P19" s="60">
        <v>57550</v>
      </c>
      <c r="Q19" s="60">
        <v>10286255</v>
      </c>
      <c r="R19" s="60">
        <v>11092769</v>
      </c>
      <c r="S19" s="60">
        <v>477171</v>
      </c>
      <c r="T19" s="60">
        <v>1233275</v>
      </c>
      <c r="U19" s="60">
        <v>1855117</v>
      </c>
      <c r="V19" s="60">
        <v>3565563</v>
      </c>
      <c r="W19" s="60">
        <v>42040854</v>
      </c>
      <c r="X19" s="60">
        <v>63410873</v>
      </c>
      <c r="Y19" s="60">
        <v>-21370019</v>
      </c>
      <c r="Z19" s="140">
        <v>-33.7</v>
      </c>
      <c r="AA19" s="155">
        <v>63410873</v>
      </c>
    </row>
    <row r="20" spans="1:27" ht="13.5">
      <c r="A20" s="181" t="s">
        <v>35</v>
      </c>
      <c r="B20" s="185"/>
      <c r="C20" s="155">
        <v>308970</v>
      </c>
      <c r="D20" s="155">
        <v>0</v>
      </c>
      <c r="E20" s="156">
        <v>1213480</v>
      </c>
      <c r="F20" s="54">
        <v>3493277</v>
      </c>
      <c r="G20" s="54">
        <v>800</v>
      </c>
      <c r="H20" s="54">
        <v>644</v>
      </c>
      <c r="I20" s="54">
        <v>9869</v>
      </c>
      <c r="J20" s="54">
        <v>11313</v>
      </c>
      <c r="K20" s="54">
        <v>34684</v>
      </c>
      <c r="L20" s="54">
        <v>22515</v>
      </c>
      <c r="M20" s="54">
        <v>18698</v>
      </c>
      <c r="N20" s="54">
        <v>75897</v>
      </c>
      <c r="O20" s="54">
        <v>36093</v>
      </c>
      <c r="P20" s="54">
        <v>21471</v>
      </c>
      <c r="Q20" s="54">
        <v>2740</v>
      </c>
      <c r="R20" s="54">
        <v>60304</v>
      </c>
      <c r="S20" s="54">
        <v>439</v>
      </c>
      <c r="T20" s="54">
        <v>2057</v>
      </c>
      <c r="U20" s="54">
        <v>57639</v>
      </c>
      <c r="V20" s="54">
        <v>60135</v>
      </c>
      <c r="W20" s="54">
        <v>207649</v>
      </c>
      <c r="X20" s="54">
        <v>3493277</v>
      </c>
      <c r="Y20" s="54">
        <v>-3285628</v>
      </c>
      <c r="Z20" s="184">
        <v>-94.06</v>
      </c>
      <c r="AA20" s="130">
        <v>3493277</v>
      </c>
    </row>
    <row r="21" spans="1:27" ht="13.5">
      <c r="A21" s="181" t="s">
        <v>115</v>
      </c>
      <c r="B21" s="185"/>
      <c r="C21" s="155">
        <v>157682</v>
      </c>
      <c r="D21" s="155">
        <v>0</v>
      </c>
      <c r="E21" s="156">
        <v>0</v>
      </c>
      <c r="F21" s="60">
        <v>589109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-788</v>
      </c>
      <c r="V21" s="60">
        <v>-788</v>
      </c>
      <c r="W21" s="82">
        <v>-788</v>
      </c>
      <c r="X21" s="60">
        <v>589109</v>
      </c>
      <c r="Y21" s="60">
        <v>-589897</v>
      </c>
      <c r="Z21" s="140">
        <v>-100.13</v>
      </c>
      <c r="AA21" s="155">
        <v>589109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41277347</v>
      </c>
      <c r="D22" s="188">
        <f>SUM(D5:D21)</f>
        <v>0</v>
      </c>
      <c r="E22" s="189">
        <f t="shared" si="0"/>
        <v>45527921</v>
      </c>
      <c r="F22" s="190">
        <f t="shared" si="0"/>
        <v>69964740</v>
      </c>
      <c r="G22" s="190">
        <f t="shared" si="0"/>
        <v>15776073</v>
      </c>
      <c r="H22" s="190">
        <f t="shared" si="0"/>
        <v>2579510</v>
      </c>
      <c r="I22" s="190">
        <f t="shared" si="0"/>
        <v>670322</v>
      </c>
      <c r="J22" s="190">
        <f t="shared" si="0"/>
        <v>19025905</v>
      </c>
      <c r="K22" s="190">
        <f t="shared" si="0"/>
        <v>464362</v>
      </c>
      <c r="L22" s="190">
        <f t="shared" si="0"/>
        <v>9064655</v>
      </c>
      <c r="M22" s="190">
        <f t="shared" si="0"/>
        <v>527766</v>
      </c>
      <c r="N22" s="190">
        <f t="shared" si="0"/>
        <v>10056783</v>
      </c>
      <c r="O22" s="190">
        <f t="shared" si="0"/>
        <v>1083478</v>
      </c>
      <c r="P22" s="190">
        <f t="shared" si="0"/>
        <v>350598</v>
      </c>
      <c r="Q22" s="190">
        <f t="shared" si="0"/>
        <v>10523262</v>
      </c>
      <c r="R22" s="190">
        <f t="shared" si="0"/>
        <v>11957338</v>
      </c>
      <c r="S22" s="190">
        <f t="shared" si="0"/>
        <v>733886</v>
      </c>
      <c r="T22" s="190">
        <f t="shared" si="0"/>
        <v>1523562</v>
      </c>
      <c r="U22" s="190">
        <f t="shared" si="0"/>
        <v>2154622</v>
      </c>
      <c r="V22" s="190">
        <f t="shared" si="0"/>
        <v>4412070</v>
      </c>
      <c r="W22" s="190">
        <f t="shared" si="0"/>
        <v>45452096</v>
      </c>
      <c r="X22" s="190">
        <f t="shared" si="0"/>
        <v>69964740</v>
      </c>
      <c r="Y22" s="190">
        <f t="shared" si="0"/>
        <v>-24512644</v>
      </c>
      <c r="Z22" s="191">
        <f>+IF(X22&lt;&gt;0,+(Y22/X22)*100,0)</f>
        <v>-35.03571084520574</v>
      </c>
      <c r="AA22" s="188">
        <f>SUM(AA5:AA21)</f>
        <v>69964740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13294410</v>
      </c>
      <c r="D25" s="155">
        <v>0</v>
      </c>
      <c r="E25" s="156">
        <v>16206163</v>
      </c>
      <c r="F25" s="60">
        <v>16585921</v>
      </c>
      <c r="G25" s="60">
        <v>1133847</v>
      </c>
      <c r="H25" s="60">
        <v>1695042</v>
      </c>
      <c r="I25" s="60">
        <v>1424385</v>
      </c>
      <c r="J25" s="60">
        <v>4253274</v>
      </c>
      <c r="K25" s="60">
        <v>1209969</v>
      </c>
      <c r="L25" s="60">
        <v>1192315</v>
      </c>
      <c r="M25" s="60">
        <v>1278585</v>
      </c>
      <c r="N25" s="60">
        <v>3680869</v>
      </c>
      <c r="O25" s="60">
        <v>1173135</v>
      </c>
      <c r="P25" s="60">
        <v>1180409</v>
      </c>
      <c r="Q25" s="60">
        <v>1218448</v>
      </c>
      <c r="R25" s="60">
        <v>3571992</v>
      </c>
      <c r="S25" s="60">
        <v>1174005</v>
      </c>
      <c r="T25" s="60">
        <v>1180426</v>
      </c>
      <c r="U25" s="60">
        <v>1167617</v>
      </c>
      <c r="V25" s="60">
        <v>3522048</v>
      </c>
      <c r="W25" s="60">
        <v>15028183</v>
      </c>
      <c r="X25" s="60">
        <v>16585921</v>
      </c>
      <c r="Y25" s="60">
        <v>-1557738</v>
      </c>
      <c r="Z25" s="140">
        <v>-9.39</v>
      </c>
      <c r="AA25" s="155">
        <v>16585921</v>
      </c>
    </row>
    <row r="26" spans="1:27" ht="13.5">
      <c r="A26" s="183" t="s">
        <v>38</v>
      </c>
      <c r="B26" s="182"/>
      <c r="C26" s="155">
        <v>6668893</v>
      </c>
      <c r="D26" s="155">
        <v>0</v>
      </c>
      <c r="E26" s="156">
        <v>7079772</v>
      </c>
      <c r="F26" s="60">
        <v>7905967</v>
      </c>
      <c r="G26" s="60">
        <v>625389</v>
      </c>
      <c r="H26" s="60">
        <v>536826</v>
      </c>
      <c r="I26" s="60">
        <v>598650</v>
      </c>
      <c r="J26" s="60">
        <v>1760865</v>
      </c>
      <c r="K26" s="60">
        <v>536339</v>
      </c>
      <c r="L26" s="60">
        <v>554323</v>
      </c>
      <c r="M26" s="60">
        <v>607219</v>
      </c>
      <c r="N26" s="60">
        <v>1697881</v>
      </c>
      <c r="O26" s="60">
        <v>525062</v>
      </c>
      <c r="P26" s="60">
        <v>529148</v>
      </c>
      <c r="Q26" s="60">
        <v>518153</v>
      </c>
      <c r="R26" s="60">
        <v>1572363</v>
      </c>
      <c r="S26" s="60">
        <v>671390</v>
      </c>
      <c r="T26" s="60">
        <v>567765</v>
      </c>
      <c r="U26" s="60">
        <v>536735</v>
      </c>
      <c r="V26" s="60">
        <v>1775890</v>
      </c>
      <c r="W26" s="60">
        <v>6806999</v>
      </c>
      <c r="X26" s="60">
        <v>7905967</v>
      </c>
      <c r="Y26" s="60">
        <v>-1098968</v>
      </c>
      <c r="Z26" s="140">
        <v>-13.9</v>
      </c>
      <c r="AA26" s="155">
        <v>7905967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1000000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6536129</v>
      </c>
      <c r="D28" s="155">
        <v>0</v>
      </c>
      <c r="E28" s="156">
        <v>13000000</v>
      </c>
      <c r="F28" s="60">
        <v>13000000</v>
      </c>
      <c r="G28" s="60">
        <v>671790</v>
      </c>
      <c r="H28" s="60">
        <v>672817</v>
      </c>
      <c r="I28" s="60">
        <v>0</v>
      </c>
      <c r="J28" s="60">
        <v>1344607</v>
      </c>
      <c r="K28" s="60">
        <v>674970</v>
      </c>
      <c r="L28" s="60">
        <v>680291</v>
      </c>
      <c r="M28" s="60">
        <v>0</v>
      </c>
      <c r="N28" s="60">
        <v>1355261</v>
      </c>
      <c r="O28" s="60">
        <v>710116</v>
      </c>
      <c r="P28" s="60">
        <v>679932</v>
      </c>
      <c r="Q28" s="60">
        <v>680047</v>
      </c>
      <c r="R28" s="60">
        <v>2070095</v>
      </c>
      <c r="S28" s="60">
        <v>680033</v>
      </c>
      <c r="T28" s="60">
        <v>679540</v>
      </c>
      <c r="U28" s="60">
        <v>0</v>
      </c>
      <c r="V28" s="60">
        <v>1359573</v>
      </c>
      <c r="W28" s="60">
        <v>6129536</v>
      </c>
      <c r="X28" s="60">
        <v>13000000</v>
      </c>
      <c r="Y28" s="60">
        <v>-6870464</v>
      </c>
      <c r="Z28" s="140">
        <v>-52.85</v>
      </c>
      <c r="AA28" s="155">
        <v>13000000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653760</v>
      </c>
      <c r="F31" s="60">
        <v>0</v>
      </c>
      <c r="G31" s="60">
        <v>45030</v>
      </c>
      <c r="H31" s="60">
        <v>0</v>
      </c>
      <c r="I31" s="60">
        <v>0</v>
      </c>
      <c r="J31" s="60">
        <v>45030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45030</v>
      </c>
      <c r="X31" s="60">
        <v>0</v>
      </c>
      <c r="Y31" s="60">
        <v>45030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6997250</v>
      </c>
      <c r="F32" s="60">
        <v>0</v>
      </c>
      <c r="G32" s="60">
        <v>13416</v>
      </c>
      <c r="H32" s="60">
        <v>0</v>
      </c>
      <c r="I32" s="60">
        <v>0</v>
      </c>
      <c r="J32" s="60">
        <v>13416</v>
      </c>
      <c r="K32" s="60">
        <v>41139</v>
      </c>
      <c r="L32" s="60">
        <v>335843</v>
      </c>
      <c r="M32" s="60">
        <v>37663</v>
      </c>
      <c r="N32" s="60">
        <v>414645</v>
      </c>
      <c r="O32" s="60">
        <v>621725</v>
      </c>
      <c r="P32" s="60">
        <v>0</v>
      </c>
      <c r="Q32" s="60">
        <v>342699</v>
      </c>
      <c r="R32" s="60">
        <v>964424</v>
      </c>
      <c r="S32" s="60">
        <v>327135</v>
      </c>
      <c r="T32" s="60">
        <v>297450</v>
      </c>
      <c r="U32" s="60">
        <v>689374</v>
      </c>
      <c r="V32" s="60">
        <v>1313959</v>
      </c>
      <c r="W32" s="60">
        <v>2706444</v>
      </c>
      <c r="X32" s="60">
        <v>0</v>
      </c>
      <c r="Y32" s="60">
        <v>2706444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8890445</v>
      </c>
      <c r="D33" s="155">
        <v>0</v>
      </c>
      <c r="E33" s="156">
        <v>0</v>
      </c>
      <c r="F33" s="60">
        <v>46763962</v>
      </c>
      <c r="G33" s="60">
        <v>0</v>
      </c>
      <c r="H33" s="60">
        <v>0</v>
      </c>
      <c r="I33" s="60">
        <v>406714</v>
      </c>
      <c r="J33" s="60">
        <v>406714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1429258</v>
      </c>
      <c r="T33" s="60">
        <v>241336</v>
      </c>
      <c r="U33" s="60">
        <v>489777</v>
      </c>
      <c r="V33" s="60">
        <v>2160371</v>
      </c>
      <c r="W33" s="60">
        <v>2567085</v>
      </c>
      <c r="X33" s="60">
        <v>46763962</v>
      </c>
      <c r="Y33" s="60">
        <v>-44196877</v>
      </c>
      <c r="Z33" s="140">
        <v>-94.51</v>
      </c>
      <c r="AA33" s="155">
        <v>46763962</v>
      </c>
    </row>
    <row r="34" spans="1:27" ht="13.5">
      <c r="A34" s="183" t="s">
        <v>43</v>
      </c>
      <c r="B34" s="182"/>
      <c r="C34" s="155">
        <v>16159557</v>
      </c>
      <c r="D34" s="155">
        <v>0</v>
      </c>
      <c r="E34" s="156">
        <v>13590975</v>
      </c>
      <c r="F34" s="60">
        <v>10532996</v>
      </c>
      <c r="G34" s="60">
        <v>739391</v>
      </c>
      <c r="H34" s="60">
        <v>2873356</v>
      </c>
      <c r="I34" s="60">
        <v>460392</v>
      </c>
      <c r="J34" s="60">
        <v>4073139</v>
      </c>
      <c r="K34" s="60">
        <v>1002433</v>
      </c>
      <c r="L34" s="60">
        <v>1466636</v>
      </c>
      <c r="M34" s="60">
        <v>660864</v>
      </c>
      <c r="N34" s="60">
        <v>3129933</v>
      </c>
      <c r="O34" s="60">
        <v>1166178</v>
      </c>
      <c r="P34" s="60">
        <v>1300321</v>
      </c>
      <c r="Q34" s="60">
        <v>2118925</v>
      </c>
      <c r="R34" s="60">
        <v>4585424</v>
      </c>
      <c r="S34" s="60">
        <v>337292</v>
      </c>
      <c r="T34" s="60">
        <v>248541</v>
      </c>
      <c r="U34" s="60">
        <v>614024</v>
      </c>
      <c r="V34" s="60">
        <v>1199857</v>
      </c>
      <c r="W34" s="60">
        <v>12988353</v>
      </c>
      <c r="X34" s="60">
        <v>10532996</v>
      </c>
      <c r="Y34" s="60">
        <v>2455357</v>
      </c>
      <c r="Z34" s="140">
        <v>23.31</v>
      </c>
      <c r="AA34" s="155">
        <v>10532996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51549434</v>
      </c>
      <c r="D36" s="188">
        <f>SUM(D25:D35)</f>
        <v>0</v>
      </c>
      <c r="E36" s="189">
        <f t="shared" si="1"/>
        <v>58527920</v>
      </c>
      <c r="F36" s="190">
        <f t="shared" si="1"/>
        <v>94788846</v>
      </c>
      <c r="G36" s="190">
        <f t="shared" si="1"/>
        <v>3228863</v>
      </c>
      <c r="H36" s="190">
        <f t="shared" si="1"/>
        <v>5778041</v>
      </c>
      <c r="I36" s="190">
        <f t="shared" si="1"/>
        <v>2890141</v>
      </c>
      <c r="J36" s="190">
        <f t="shared" si="1"/>
        <v>11897045</v>
      </c>
      <c r="K36" s="190">
        <f t="shared" si="1"/>
        <v>3464850</v>
      </c>
      <c r="L36" s="190">
        <f t="shared" si="1"/>
        <v>4229408</v>
      </c>
      <c r="M36" s="190">
        <f t="shared" si="1"/>
        <v>2584331</v>
      </c>
      <c r="N36" s="190">
        <f t="shared" si="1"/>
        <v>10278589</v>
      </c>
      <c r="O36" s="190">
        <f t="shared" si="1"/>
        <v>4196216</v>
      </c>
      <c r="P36" s="190">
        <f t="shared" si="1"/>
        <v>3689810</v>
      </c>
      <c r="Q36" s="190">
        <f t="shared" si="1"/>
        <v>4878272</v>
      </c>
      <c r="R36" s="190">
        <f t="shared" si="1"/>
        <v>12764298</v>
      </c>
      <c r="S36" s="190">
        <f t="shared" si="1"/>
        <v>4619113</v>
      </c>
      <c r="T36" s="190">
        <f t="shared" si="1"/>
        <v>3215058</v>
      </c>
      <c r="U36" s="190">
        <f t="shared" si="1"/>
        <v>3497527</v>
      </c>
      <c r="V36" s="190">
        <f t="shared" si="1"/>
        <v>11331698</v>
      </c>
      <c r="W36" s="190">
        <f t="shared" si="1"/>
        <v>46271630</v>
      </c>
      <c r="X36" s="190">
        <f t="shared" si="1"/>
        <v>94788846</v>
      </c>
      <c r="Y36" s="190">
        <f t="shared" si="1"/>
        <v>-48517216</v>
      </c>
      <c r="Z36" s="191">
        <f>+IF(X36&lt;&gt;0,+(Y36/X36)*100,0)</f>
        <v>-51.18452017023184</v>
      </c>
      <c r="AA36" s="188">
        <f>SUM(AA25:AA35)</f>
        <v>94788846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-10272087</v>
      </c>
      <c r="D38" s="199">
        <f>+D22-D36</f>
        <v>0</v>
      </c>
      <c r="E38" s="200">
        <f t="shared" si="2"/>
        <v>-12999999</v>
      </c>
      <c r="F38" s="106">
        <f t="shared" si="2"/>
        <v>-24824106</v>
      </c>
      <c r="G38" s="106">
        <f t="shared" si="2"/>
        <v>12547210</v>
      </c>
      <c r="H38" s="106">
        <f t="shared" si="2"/>
        <v>-3198531</v>
      </c>
      <c r="I38" s="106">
        <f t="shared" si="2"/>
        <v>-2219819</v>
      </c>
      <c r="J38" s="106">
        <f t="shared" si="2"/>
        <v>7128860</v>
      </c>
      <c r="K38" s="106">
        <f t="shared" si="2"/>
        <v>-3000488</v>
      </c>
      <c r="L38" s="106">
        <f t="shared" si="2"/>
        <v>4835247</v>
      </c>
      <c r="M38" s="106">
        <f t="shared" si="2"/>
        <v>-2056565</v>
      </c>
      <c r="N38" s="106">
        <f t="shared" si="2"/>
        <v>-221806</v>
      </c>
      <c r="O38" s="106">
        <f t="shared" si="2"/>
        <v>-3112738</v>
      </c>
      <c r="P38" s="106">
        <f t="shared" si="2"/>
        <v>-3339212</v>
      </c>
      <c r="Q38" s="106">
        <f t="shared" si="2"/>
        <v>5644990</v>
      </c>
      <c r="R38" s="106">
        <f t="shared" si="2"/>
        <v>-806960</v>
      </c>
      <c r="S38" s="106">
        <f t="shared" si="2"/>
        <v>-3885227</v>
      </c>
      <c r="T38" s="106">
        <f t="shared" si="2"/>
        <v>-1691496</v>
      </c>
      <c r="U38" s="106">
        <f t="shared" si="2"/>
        <v>-1342905</v>
      </c>
      <c r="V38" s="106">
        <f t="shared" si="2"/>
        <v>-6919628</v>
      </c>
      <c r="W38" s="106">
        <f t="shared" si="2"/>
        <v>-819534</v>
      </c>
      <c r="X38" s="106">
        <f>IF(F22=F36,0,X22-X36)</f>
        <v>-24824106</v>
      </c>
      <c r="Y38" s="106">
        <f t="shared" si="2"/>
        <v>24004572</v>
      </c>
      <c r="Z38" s="201">
        <f>+IF(X38&lt;&gt;0,+(Y38/X38)*100,0)</f>
        <v>-96.69863639802377</v>
      </c>
      <c r="AA38" s="199">
        <f>+AA22-AA36</f>
        <v>-24824106</v>
      </c>
    </row>
    <row r="39" spans="1:27" ht="13.5">
      <c r="A39" s="181" t="s">
        <v>46</v>
      </c>
      <c r="B39" s="185"/>
      <c r="C39" s="155">
        <v>16797060</v>
      </c>
      <c r="D39" s="155">
        <v>0</v>
      </c>
      <c r="E39" s="156">
        <v>23613586</v>
      </c>
      <c r="F39" s="60">
        <v>11824106</v>
      </c>
      <c r="G39" s="60">
        <v>2809231</v>
      </c>
      <c r="H39" s="60">
        <v>484749</v>
      </c>
      <c r="I39" s="60">
        <v>2573647</v>
      </c>
      <c r="J39" s="60">
        <v>5867627</v>
      </c>
      <c r="K39" s="60">
        <v>3293653</v>
      </c>
      <c r="L39" s="60">
        <v>1847133</v>
      </c>
      <c r="M39" s="60">
        <v>2740909</v>
      </c>
      <c r="N39" s="60">
        <v>7881695</v>
      </c>
      <c r="O39" s="60">
        <v>2198472</v>
      </c>
      <c r="P39" s="60">
        <v>805139</v>
      </c>
      <c r="Q39" s="60">
        <v>2120285</v>
      </c>
      <c r="R39" s="60">
        <v>5123896</v>
      </c>
      <c r="S39" s="60">
        <v>784721</v>
      </c>
      <c r="T39" s="60">
        <v>1906933</v>
      </c>
      <c r="U39" s="60">
        <v>741000</v>
      </c>
      <c r="V39" s="60">
        <v>3432654</v>
      </c>
      <c r="W39" s="60">
        <v>22305872</v>
      </c>
      <c r="X39" s="60">
        <v>11824106</v>
      </c>
      <c r="Y39" s="60">
        <v>10481766</v>
      </c>
      <c r="Z39" s="140">
        <v>88.65</v>
      </c>
      <c r="AA39" s="155">
        <v>11824106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6524973</v>
      </c>
      <c r="D42" s="206">
        <f>SUM(D38:D41)</f>
        <v>0</v>
      </c>
      <c r="E42" s="207">
        <f t="shared" si="3"/>
        <v>10613587</v>
      </c>
      <c r="F42" s="88">
        <f t="shared" si="3"/>
        <v>-13000000</v>
      </c>
      <c r="G42" s="88">
        <f t="shared" si="3"/>
        <v>15356441</v>
      </c>
      <c r="H42" s="88">
        <f t="shared" si="3"/>
        <v>-2713782</v>
      </c>
      <c r="I42" s="88">
        <f t="shared" si="3"/>
        <v>353828</v>
      </c>
      <c r="J42" s="88">
        <f t="shared" si="3"/>
        <v>12996487</v>
      </c>
      <c r="K42" s="88">
        <f t="shared" si="3"/>
        <v>293165</v>
      </c>
      <c r="L42" s="88">
        <f t="shared" si="3"/>
        <v>6682380</v>
      </c>
      <c r="M42" s="88">
        <f t="shared" si="3"/>
        <v>684344</v>
      </c>
      <c r="N42" s="88">
        <f t="shared" si="3"/>
        <v>7659889</v>
      </c>
      <c r="O42" s="88">
        <f t="shared" si="3"/>
        <v>-914266</v>
      </c>
      <c r="P42" s="88">
        <f t="shared" si="3"/>
        <v>-2534073</v>
      </c>
      <c r="Q42" s="88">
        <f t="shared" si="3"/>
        <v>7765275</v>
      </c>
      <c r="R42" s="88">
        <f t="shared" si="3"/>
        <v>4316936</v>
      </c>
      <c r="S42" s="88">
        <f t="shared" si="3"/>
        <v>-3100506</v>
      </c>
      <c r="T42" s="88">
        <f t="shared" si="3"/>
        <v>215437</v>
      </c>
      <c r="U42" s="88">
        <f t="shared" si="3"/>
        <v>-601905</v>
      </c>
      <c r="V42" s="88">
        <f t="shared" si="3"/>
        <v>-3486974</v>
      </c>
      <c r="W42" s="88">
        <f t="shared" si="3"/>
        <v>21486338</v>
      </c>
      <c r="X42" s="88">
        <f t="shared" si="3"/>
        <v>-13000000</v>
      </c>
      <c r="Y42" s="88">
        <f t="shared" si="3"/>
        <v>34486338</v>
      </c>
      <c r="Z42" s="208">
        <f>+IF(X42&lt;&gt;0,+(Y42/X42)*100,0)</f>
        <v>-265.27952307692306</v>
      </c>
      <c r="AA42" s="206">
        <f>SUM(AA38:AA41)</f>
        <v>-13000000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6524973</v>
      </c>
      <c r="D44" s="210">
        <f>+D42-D43</f>
        <v>0</v>
      </c>
      <c r="E44" s="211">
        <f t="shared" si="4"/>
        <v>10613587</v>
      </c>
      <c r="F44" s="77">
        <f t="shared" si="4"/>
        <v>-13000000</v>
      </c>
      <c r="G44" s="77">
        <f t="shared" si="4"/>
        <v>15356441</v>
      </c>
      <c r="H44" s="77">
        <f t="shared" si="4"/>
        <v>-2713782</v>
      </c>
      <c r="I44" s="77">
        <f t="shared" si="4"/>
        <v>353828</v>
      </c>
      <c r="J44" s="77">
        <f t="shared" si="4"/>
        <v>12996487</v>
      </c>
      <c r="K44" s="77">
        <f t="shared" si="4"/>
        <v>293165</v>
      </c>
      <c r="L44" s="77">
        <f t="shared" si="4"/>
        <v>6682380</v>
      </c>
      <c r="M44" s="77">
        <f t="shared" si="4"/>
        <v>684344</v>
      </c>
      <c r="N44" s="77">
        <f t="shared" si="4"/>
        <v>7659889</v>
      </c>
      <c r="O44" s="77">
        <f t="shared" si="4"/>
        <v>-914266</v>
      </c>
      <c r="P44" s="77">
        <f t="shared" si="4"/>
        <v>-2534073</v>
      </c>
      <c r="Q44" s="77">
        <f t="shared" si="4"/>
        <v>7765275</v>
      </c>
      <c r="R44" s="77">
        <f t="shared" si="4"/>
        <v>4316936</v>
      </c>
      <c r="S44" s="77">
        <f t="shared" si="4"/>
        <v>-3100506</v>
      </c>
      <c r="T44" s="77">
        <f t="shared" si="4"/>
        <v>215437</v>
      </c>
      <c r="U44" s="77">
        <f t="shared" si="4"/>
        <v>-601905</v>
      </c>
      <c r="V44" s="77">
        <f t="shared" si="4"/>
        <v>-3486974</v>
      </c>
      <c r="W44" s="77">
        <f t="shared" si="4"/>
        <v>21486338</v>
      </c>
      <c r="X44" s="77">
        <f t="shared" si="4"/>
        <v>-13000000</v>
      </c>
      <c r="Y44" s="77">
        <f t="shared" si="4"/>
        <v>34486338</v>
      </c>
      <c r="Z44" s="212">
        <f>+IF(X44&lt;&gt;0,+(Y44/X44)*100,0)</f>
        <v>-265.27952307692306</v>
      </c>
      <c r="AA44" s="210">
        <f>+AA42-AA43</f>
        <v>-13000000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6524973</v>
      </c>
      <c r="D46" s="206">
        <f>SUM(D44:D45)</f>
        <v>0</v>
      </c>
      <c r="E46" s="207">
        <f t="shared" si="5"/>
        <v>10613587</v>
      </c>
      <c r="F46" s="88">
        <f t="shared" si="5"/>
        <v>-13000000</v>
      </c>
      <c r="G46" s="88">
        <f t="shared" si="5"/>
        <v>15356441</v>
      </c>
      <c r="H46" s="88">
        <f t="shared" si="5"/>
        <v>-2713782</v>
      </c>
      <c r="I46" s="88">
        <f t="shared" si="5"/>
        <v>353828</v>
      </c>
      <c r="J46" s="88">
        <f t="shared" si="5"/>
        <v>12996487</v>
      </c>
      <c r="K46" s="88">
        <f t="shared" si="5"/>
        <v>293165</v>
      </c>
      <c r="L46" s="88">
        <f t="shared" si="5"/>
        <v>6682380</v>
      </c>
      <c r="M46" s="88">
        <f t="shared" si="5"/>
        <v>684344</v>
      </c>
      <c r="N46" s="88">
        <f t="shared" si="5"/>
        <v>7659889</v>
      </c>
      <c r="O46" s="88">
        <f t="shared" si="5"/>
        <v>-914266</v>
      </c>
      <c r="P46" s="88">
        <f t="shared" si="5"/>
        <v>-2534073</v>
      </c>
      <c r="Q46" s="88">
        <f t="shared" si="5"/>
        <v>7765275</v>
      </c>
      <c r="R46" s="88">
        <f t="shared" si="5"/>
        <v>4316936</v>
      </c>
      <c r="S46" s="88">
        <f t="shared" si="5"/>
        <v>-3100506</v>
      </c>
      <c r="T46" s="88">
        <f t="shared" si="5"/>
        <v>215437</v>
      </c>
      <c r="U46" s="88">
        <f t="shared" si="5"/>
        <v>-601905</v>
      </c>
      <c r="V46" s="88">
        <f t="shared" si="5"/>
        <v>-3486974</v>
      </c>
      <c r="W46" s="88">
        <f t="shared" si="5"/>
        <v>21486338</v>
      </c>
      <c r="X46" s="88">
        <f t="shared" si="5"/>
        <v>-13000000</v>
      </c>
      <c r="Y46" s="88">
        <f t="shared" si="5"/>
        <v>34486338</v>
      </c>
      <c r="Z46" s="208">
        <f>+IF(X46&lt;&gt;0,+(Y46/X46)*100,0)</f>
        <v>-265.27952307692306</v>
      </c>
      <c r="AA46" s="206">
        <f>SUM(AA44:AA45)</f>
        <v>-13000000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6524973</v>
      </c>
      <c r="D48" s="217">
        <f>SUM(D46:D47)</f>
        <v>0</v>
      </c>
      <c r="E48" s="218">
        <f t="shared" si="6"/>
        <v>10613587</v>
      </c>
      <c r="F48" s="219">
        <f t="shared" si="6"/>
        <v>-13000000</v>
      </c>
      <c r="G48" s="219">
        <f t="shared" si="6"/>
        <v>15356441</v>
      </c>
      <c r="H48" s="220">
        <f t="shared" si="6"/>
        <v>-2713782</v>
      </c>
      <c r="I48" s="220">
        <f t="shared" si="6"/>
        <v>353828</v>
      </c>
      <c r="J48" s="220">
        <f t="shared" si="6"/>
        <v>12996487</v>
      </c>
      <c r="K48" s="220">
        <f t="shared" si="6"/>
        <v>293165</v>
      </c>
      <c r="L48" s="220">
        <f t="shared" si="6"/>
        <v>6682380</v>
      </c>
      <c r="M48" s="219">
        <f t="shared" si="6"/>
        <v>684344</v>
      </c>
      <c r="N48" s="219">
        <f t="shared" si="6"/>
        <v>7659889</v>
      </c>
      <c r="O48" s="220">
        <f t="shared" si="6"/>
        <v>-914266</v>
      </c>
      <c r="P48" s="220">
        <f t="shared" si="6"/>
        <v>-2534073</v>
      </c>
      <c r="Q48" s="220">
        <f t="shared" si="6"/>
        <v>7765275</v>
      </c>
      <c r="R48" s="220">
        <f t="shared" si="6"/>
        <v>4316936</v>
      </c>
      <c r="S48" s="220">
        <f t="shared" si="6"/>
        <v>-3100506</v>
      </c>
      <c r="T48" s="219">
        <f t="shared" si="6"/>
        <v>215437</v>
      </c>
      <c r="U48" s="219">
        <f t="shared" si="6"/>
        <v>-601905</v>
      </c>
      <c r="V48" s="220">
        <f t="shared" si="6"/>
        <v>-3486974</v>
      </c>
      <c r="W48" s="220">
        <f t="shared" si="6"/>
        <v>21486338</v>
      </c>
      <c r="X48" s="220">
        <f t="shared" si="6"/>
        <v>-13000000</v>
      </c>
      <c r="Y48" s="220">
        <f t="shared" si="6"/>
        <v>34486338</v>
      </c>
      <c r="Z48" s="221">
        <f>+IF(X48&lt;&gt;0,+(Y48/X48)*100,0)</f>
        <v>-265.27952307692306</v>
      </c>
      <c r="AA48" s="222">
        <f>SUM(AA46:AA47)</f>
        <v>-13000000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797274</v>
      </c>
      <c r="D5" s="153">
        <f>SUM(D6:D8)</f>
        <v>0</v>
      </c>
      <c r="E5" s="154">
        <f t="shared" si="0"/>
        <v>1577041</v>
      </c>
      <c r="F5" s="100">
        <f t="shared" si="0"/>
        <v>1637041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1637041</v>
      </c>
      <c r="Y5" s="100">
        <f t="shared" si="0"/>
        <v>-1637041</v>
      </c>
      <c r="Z5" s="137">
        <f>+IF(X5&lt;&gt;0,+(Y5/X5)*100,0)</f>
        <v>-100</v>
      </c>
      <c r="AA5" s="153">
        <f>SUM(AA6:AA8)</f>
        <v>1637041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>
        <v>60000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60000</v>
      </c>
      <c r="Y7" s="159">
        <v>-60000</v>
      </c>
      <c r="Z7" s="141">
        <v>-100</v>
      </c>
      <c r="AA7" s="225">
        <v>60000</v>
      </c>
    </row>
    <row r="8" spans="1:27" ht="13.5">
      <c r="A8" s="138" t="s">
        <v>77</v>
      </c>
      <c r="B8" s="136"/>
      <c r="C8" s="155">
        <v>797274</v>
      </c>
      <c r="D8" s="155"/>
      <c r="E8" s="156">
        <v>1577041</v>
      </c>
      <c r="F8" s="60">
        <v>1577041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1577041</v>
      </c>
      <c r="Y8" s="60">
        <v>-1577041</v>
      </c>
      <c r="Z8" s="140">
        <v>-100</v>
      </c>
      <c r="AA8" s="62">
        <v>1577041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11656117</v>
      </c>
      <c r="D15" s="153">
        <f>SUM(D16:D18)</f>
        <v>0</v>
      </c>
      <c r="E15" s="154">
        <f t="shared" si="2"/>
        <v>22036545</v>
      </c>
      <c r="F15" s="100">
        <f t="shared" si="2"/>
        <v>30277148</v>
      </c>
      <c r="G15" s="100">
        <f t="shared" si="2"/>
        <v>2786264</v>
      </c>
      <c r="H15" s="100">
        <f t="shared" si="2"/>
        <v>0</v>
      </c>
      <c r="I15" s="100">
        <f t="shared" si="2"/>
        <v>2568547</v>
      </c>
      <c r="J15" s="100">
        <f t="shared" si="2"/>
        <v>5354811</v>
      </c>
      <c r="K15" s="100">
        <f t="shared" si="2"/>
        <v>2964523</v>
      </c>
      <c r="L15" s="100">
        <f t="shared" si="2"/>
        <v>1599820</v>
      </c>
      <c r="M15" s="100">
        <f t="shared" si="2"/>
        <v>2383834</v>
      </c>
      <c r="N15" s="100">
        <f t="shared" si="2"/>
        <v>6948177</v>
      </c>
      <c r="O15" s="100">
        <f t="shared" si="2"/>
        <v>1639572</v>
      </c>
      <c r="P15" s="100">
        <f t="shared" si="2"/>
        <v>685790</v>
      </c>
      <c r="Q15" s="100">
        <f t="shared" si="2"/>
        <v>1822570</v>
      </c>
      <c r="R15" s="100">
        <f t="shared" si="2"/>
        <v>4147932</v>
      </c>
      <c r="S15" s="100">
        <f t="shared" si="2"/>
        <v>663780</v>
      </c>
      <c r="T15" s="100">
        <f t="shared" si="2"/>
        <v>1343660</v>
      </c>
      <c r="U15" s="100">
        <f t="shared" si="2"/>
        <v>749039</v>
      </c>
      <c r="V15" s="100">
        <f t="shared" si="2"/>
        <v>2756479</v>
      </c>
      <c r="W15" s="100">
        <f t="shared" si="2"/>
        <v>19207399</v>
      </c>
      <c r="X15" s="100">
        <f t="shared" si="2"/>
        <v>30277148</v>
      </c>
      <c r="Y15" s="100">
        <f t="shared" si="2"/>
        <v>-11069749</v>
      </c>
      <c r="Z15" s="137">
        <f>+IF(X15&lt;&gt;0,+(Y15/X15)*100,0)</f>
        <v>-36.5613993761896</v>
      </c>
      <c r="AA15" s="102">
        <f>SUM(AA16:AA18)</f>
        <v>30277148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11656117</v>
      </c>
      <c r="D17" s="155"/>
      <c r="E17" s="156">
        <v>22036545</v>
      </c>
      <c r="F17" s="60">
        <v>30277148</v>
      </c>
      <c r="G17" s="60">
        <v>2786264</v>
      </c>
      <c r="H17" s="60"/>
      <c r="I17" s="60">
        <v>2568547</v>
      </c>
      <c r="J17" s="60">
        <v>5354811</v>
      </c>
      <c r="K17" s="60">
        <v>2964523</v>
      </c>
      <c r="L17" s="60">
        <v>1599820</v>
      </c>
      <c r="M17" s="60">
        <v>2383834</v>
      </c>
      <c r="N17" s="60">
        <v>6948177</v>
      </c>
      <c r="O17" s="60">
        <v>1639572</v>
      </c>
      <c r="P17" s="60">
        <v>685790</v>
      </c>
      <c r="Q17" s="60">
        <v>1822570</v>
      </c>
      <c r="R17" s="60">
        <v>4147932</v>
      </c>
      <c r="S17" s="60">
        <v>663780</v>
      </c>
      <c r="T17" s="60">
        <v>1343660</v>
      </c>
      <c r="U17" s="60">
        <v>749039</v>
      </c>
      <c r="V17" s="60">
        <v>2756479</v>
      </c>
      <c r="W17" s="60">
        <v>19207399</v>
      </c>
      <c r="X17" s="60">
        <v>30277148</v>
      </c>
      <c r="Y17" s="60">
        <v>-11069749</v>
      </c>
      <c r="Z17" s="140">
        <v>-36.56</v>
      </c>
      <c r="AA17" s="62">
        <v>30277148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12453391</v>
      </c>
      <c r="D25" s="217">
        <f>+D5+D9+D15+D19+D24</f>
        <v>0</v>
      </c>
      <c r="E25" s="230">
        <f t="shared" si="4"/>
        <v>23613586</v>
      </c>
      <c r="F25" s="219">
        <f t="shared" si="4"/>
        <v>31914189</v>
      </c>
      <c r="G25" s="219">
        <f t="shared" si="4"/>
        <v>2786264</v>
      </c>
      <c r="H25" s="219">
        <f t="shared" si="4"/>
        <v>0</v>
      </c>
      <c r="I25" s="219">
        <f t="shared" si="4"/>
        <v>2568547</v>
      </c>
      <c r="J25" s="219">
        <f t="shared" si="4"/>
        <v>5354811</v>
      </c>
      <c r="K25" s="219">
        <f t="shared" si="4"/>
        <v>2964523</v>
      </c>
      <c r="L25" s="219">
        <f t="shared" si="4"/>
        <v>1599820</v>
      </c>
      <c r="M25" s="219">
        <f t="shared" si="4"/>
        <v>2383834</v>
      </c>
      <c r="N25" s="219">
        <f t="shared" si="4"/>
        <v>6948177</v>
      </c>
      <c r="O25" s="219">
        <f t="shared" si="4"/>
        <v>1639572</v>
      </c>
      <c r="P25" s="219">
        <f t="shared" si="4"/>
        <v>685790</v>
      </c>
      <c r="Q25" s="219">
        <f t="shared" si="4"/>
        <v>1822570</v>
      </c>
      <c r="R25" s="219">
        <f t="shared" si="4"/>
        <v>4147932</v>
      </c>
      <c r="S25" s="219">
        <f t="shared" si="4"/>
        <v>663780</v>
      </c>
      <c r="T25" s="219">
        <f t="shared" si="4"/>
        <v>1343660</v>
      </c>
      <c r="U25" s="219">
        <f t="shared" si="4"/>
        <v>749039</v>
      </c>
      <c r="V25" s="219">
        <f t="shared" si="4"/>
        <v>2756479</v>
      </c>
      <c r="W25" s="219">
        <f t="shared" si="4"/>
        <v>19207399</v>
      </c>
      <c r="X25" s="219">
        <f t="shared" si="4"/>
        <v>31914189</v>
      </c>
      <c r="Y25" s="219">
        <f t="shared" si="4"/>
        <v>-12706790</v>
      </c>
      <c r="Z25" s="231">
        <f>+IF(X25&lt;&gt;0,+(Y25/X25)*100,0)</f>
        <v>-39.815487713004394</v>
      </c>
      <c r="AA25" s="232">
        <f>+AA5+AA9+AA15+AA19+AA24</f>
        <v>31914189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12453391</v>
      </c>
      <c r="D28" s="155"/>
      <c r="E28" s="156">
        <v>18613586</v>
      </c>
      <c r="F28" s="60">
        <v>28598649</v>
      </c>
      <c r="G28" s="60">
        <v>2786264</v>
      </c>
      <c r="H28" s="60"/>
      <c r="I28" s="60">
        <v>2568547</v>
      </c>
      <c r="J28" s="60">
        <v>5354811</v>
      </c>
      <c r="K28" s="60">
        <v>2964523</v>
      </c>
      <c r="L28" s="60">
        <v>1599820</v>
      </c>
      <c r="M28" s="60">
        <v>2383834</v>
      </c>
      <c r="N28" s="60">
        <v>6948177</v>
      </c>
      <c r="O28" s="60">
        <v>1639572</v>
      </c>
      <c r="P28" s="60">
        <v>685790</v>
      </c>
      <c r="Q28" s="60">
        <v>1822570</v>
      </c>
      <c r="R28" s="60">
        <v>4147932</v>
      </c>
      <c r="S28" s="60">
        <v>663780</v>
      </c>
      <c r="T28" s="60">
        <v>1343660</v>
      </c>
      <c r="U28" s="60">
        <v>749039</v>
      </c>
      <c r="V28" s="60">
        <v>2756479</v>
      </c>
      <c r="W28" s="60">
        <v>19207399</v>
      </c>
      <c r="X28" s="60">
        <v>28598649</v>
      </c>
      <c r="Y28" s="60">
        <v>-9391250</v>
      </c>
      <c r="Z28" s="140">
        <v>-32.84</v>
      </c>
      <c r="AA28" s="155">
        <v>28598649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>
        <v>5000000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12453391</v>
      </c>
      <c r="D32" s="210">
        <f>SUM(D28:D31)</f>
        <v>0</v>
      </c>
      <c r="E32" s="211">
        <f t="shared" si="5"/>
        <v>23613586</v>
      </c>
      <c r="F32" s="77">
        <f t="shared" si="5"/>
        <v>28598649</v>
      </c>
      <c r="G32" s="77">
        <f t="shared" si="5"/>
        <v>2786264</v>
      </c>
      <c r="H32" s="77">
        <f t="shared" si="5"/>
        <v>0</v>
      </c>
      <c r="I32" s="77">
        <f t="shared" si="5"/>
        <v>2568547</v>
      </c>
      <c r="J32" s="77">
        <f t="shared" si="5"/>
        <v>5354811</v>
      </c>
      <c r="K32" s="77">
        <f t="shared" si="5"/>
        <v>2964523</v>
      </c>
      <c r="L32" s="77">
        <f t="shared" si="5"/>
        <v>1599820</v>
      </c>
      <c r="M32" s="77">
        <f t="shared" si="5"/>
        <v>2383834</v>
      </c>
      <c r="N32" s="77">
        <f t="shared" si="5"/>
        <v>6948177</v>
      </c>
      <c r="O32" s="77">
        <f t="shared" si="5"/>
        <v>1639572</v>
      </c>
      <c r="P32" s="77">
        <f t="shared" si="5"/>
        <v>685790</v>
      </c>
      <c r="Q32" s="77">
        <f t="shared" si="5"/>
        <v>1822570</v>
      </c>
      <c r="R32" s="77">
        <f t="shared" si="5"/>
        <v>4147932</v>
      </c>
      <c r="S32" s="77">
        <f t="shared" si="5"/>
        <v>663780</v>
      </c>
      <c r="T32" s="77">
        <f t="shared" si="5"/>
        <v>1343660</v>
      </c>
      <c r="U32" s="77">
        <f t="shared" si="5"/>
        <v>749039</v>
      </c>
      <c r="V32" s="77">
        <f t="shared" si="5"/>
        <v>2756479</v>
      </c>
      <c r="W32" s="77">
        <f t="shared" si="5"/>
        <v>19207399</v>
      </c>
      <c r="X32" s="77">
        <f t="shared" si="5"/>
        <v>28598649</v>
      </c>
      <c r="Y32" s="77">
        <f t="shared" si="5"/>
        <v>-9391250</v>
      </c>
      <c r="Z32" s="212">
        <f>+IF(X32&lt;&gt;0,+(Y32/X32)*100,0)</f>
        <v>-32.83808965941014</v>
      </c>
      <c r="AA32" s="79">
        <f>SUM(AA28:AA31)</f>
        <v>28598649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>
        <v>2315540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2315540</v>
      </c>
      <c r="Y33" s="60">
        <v>-2315540</v>
      </c>
      <c r="Z33" s="140">
        <v>-100</v>
      </c>
      <c r="AA33" s="62">
        <v>2315540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>
        <v>1000000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1000000</v>
      </c>
      <c r="Y34" s="60">
        <v>-1000000</v>
      </c>
      <c r="Z34" s="140">
        <v>-100</v>
      </c>
      <c r="AA34" s="62">
        <v>1000000</v>
      </c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12453391</v>
      </c>
      <c r="D36" s="222">
        <f>SUM(D32:D35)</f>
        <v>0</v>
      </c>
      <c r="E36" s="218">
        <f t="shared" si="6"/>
        <v>23613586</v>
      </c>
      <c r="F36" s="220">
        <f t="shared" si="6"/>
        <v>31914189</v>
      </c>
      <c r="G36" s="220">
        <f t="shared" si="6"/>
        <v>2786264</v>
      </c>
      <c r="H36" s="220">
        <f t="shared" si="6"/>
        <v>0</v>
      </c>
      <c r="I36" s="220">
        <f t="shared" si="6"/>
        <v>2568547</v>
      </c>
      <c r="J36" s="220">
        <f t="shared" si="6"/>
        <v>5354811</v>
      </c>
      <c r="K36" s="220">
        <f t="shared" si="6"/>
        <v>2964523</v>
      </c>
      <c r="L36" s="220">
        <f t="shared" si="6"/>
        <v>1599820</v>
      </c>
      <c r="M36" s="220">
        <f t="shared" si="6"/>
        <v>2383834</v>
      </c>
      <c r="N36" s="220">
        <f t="shared" si="6"/>
        <v>6948177</v>
      </c>
      <c r="O36" s="220">
        <f t="shared" si="6"/>
        <v>1639572</v>
      </c>
      <c r="P36" s="220">
        <f t="shared" si="6"/>
        <v>685790</v>
      </c>
      <c r="Q36" s="220">
        <f t="shared" si="6"/>
        <v>1822570</v>
      </c>
      <c r="R36" s="220">
        <f t="shared" si="6"/>
        <v>4147932</v>
      </c>
      <c r="S36" s="220">
        <f t="shared" si="6"/>
        <v>663780</v>
      </c>
      <c r="T36" s="220">
        <f t="shared" si="6"/>
        <v>1343660</v>
      </c>
      <c r="U36" s="220">
        <f t="shared" si="6"/>
        <v>749039</v>
      </c>
      <c r="V36" s="220">
        <f t="shared" si="6"/>
        <v>2756479</v>
      </c>
      <c r="W36" s="220">
        <f t="shared" si="6"/>
        <v>19207399</v>
      </c>
      <c r="X36" s="220">
        <f t="shared" si="6"/>
        <v>31914189</v>
      </c>
      <c r="Y36" s="220">
        <f t="shared" si="6"/>
        <v>-12706790</v>
      </c>
      <c r="Z36" s="221">
        <f>+IF(X36&lt;&gt;0,+(Y36/X36)*100,0)</f>
        <v>-39.815487713004394</v>
      </c>
      <c r="AA36" s="239">
        <f>SUM(AA32:AA35)</f>
        <v>31914189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12780095</v>
      </c>
      <c r="D6" s="155"/>
      <c r="E6" s="59">
        <v>3015000</v>
      </c>
      <c r="F6" s="60">
        <v>3015000</v>
      </c>
      <c r="G6" s="60">
        <v>32291578</v>
      </c>
      <c r="H6" s="60">
        <v>19025781</v>
      </c>
      <c r="I6" s="60">
        <v>17911040</v>
      </c>
      <c r="J6" s="60">
        <v>17911040</v>
      </c>
      <c r="K6" s="60">
        <v>11502599</v>
      </c>
      <c r="L6" s="60">
        <v>17835264</v>
      </c>
      <c r="M6" s="60">
        <v>6350046</v>
      </c>
      <c r="N6" s="60">
        <v>6350046</v>
      </c>
      <c r="O6" s="60">
        <v>1692916</v>
      </c>
      <c r="P6" s="60">
        <v>10473122</v>
      </c>
      <c r="Q6" s="60">
        <v>19423241</v>
      </c>
      <c r="R6" s="60">
        <v>19423241</v>
      </c>
      <c r="S6" s="60">
        <v>6123635</v>
      </c>
      <c r="T6" s="60">
        <v>3486436</v>
      </c>
      <c r="U6" s="60">
        <v>-823812</v>
      </c>
      <c r="V6" s="60">
        <v>-823812</v>
      </c>
      <c r="W6" s="60">
        <v>-823812</v>
      </c>
      <c r="X6" s="60">
        <v>3015000</v>
      </c>
      <c r="Y6" s="60">
        <v>-3838812</v>
      </c>
      <c r="Z6" s="140">
        <v>-127.32</v>
      </c>
      <c r="AA6" s="62">
        <v>3015000</v>
      </c>
    </row>
    <row r="7" spans="1:27" ht="13.5">
      <c r="A7" s="249" t="s">
        <v>144</v>
      </c>
      <c r="B7" s="182"/>
      <c r="C7" s="155"/>
      <c r="D7" s="155"/>
      <c r="E7" s="59">
        <v>11163416</v>
      </c>
      <c r="F7" s="60">
        <v>11163416</v>
      </c>
      <c r="G7" s="60">
        <v>3267975</v>
      </c>
      <c r="H7" s="60">
        <v>11363338</v>
      </c>
      <c r="I7" s="60">
        <v>11387500</v>
      </c>
      <c r="J7" s="60">
        <v>11387500</v>
      </c>
      <c r="K7" s="60">
        <v>11475483</v>
      </c>
      <c r="L7" s="60">
        <v>11532023</v>
      </c>
      <c r="M7" s="60">
        <v>16581190</v>
      </c>
      <c r="N7" s="60">
        <v>16581190</v>
      </c>
      <c r="O7" s="60">
        <v>16650368</v>
      </c>
      <c r="P7" s="60">
        <v>5784099</v>
      </c>
      <c r="Q7" s="60">
        <v>5810567</v>
      </c>
      <c r="R7" s="60">
        <v>5810567</v>
      </c>
      <c r="S7" s="60">
        <v>14288082</v>
      </c>
      <c r="T7" s="60">
        <v>10814187</v>
      </c>
      <c r="U7" s="60">
        <v>8113006</v>
      </c>
      <c r="V7" s="60">
        <v>8113006</v>
      </c>
      <c r="W7" s="60">
        <v>8113006</v>
      </c>
      <c r="X7" s="60">
        <v>11163416</v>
      </c>
      <c r="Y7" s="60">
        <v>-3050410</v>
      </c>
      <c r="Z7" s="140">
        <v>-27.33</v>
      </c>
      <c r="AA7" s="62">
        <v>11163416</v>
      </c>
    </row>
    <row r="8" spans="1:27" ht="13.5">
      <c r="A8" s="249" t="s">
        <v>145</v>
      </c>
      <c r="B8" s="182"/>
      <c r="C8" s="155">
        <v>2721159</v>
      </c>
      <c r="D8" s="155"/>
      <c r="E8" s="59">
        <v>503101</v>
      </c>
      <c r="F8" s="60">
        <v>503101</v>
      </c>
      <c r="G8" s="60">
        <v>2505907</v>
      </c>
      <c r="H8" s="60">
        <v>1475425</v>
      </c>
      <c r="I8" s="60">
        <v>1475425</v>
      </c>
      <c r="J8" s="60">
        <v>1475425</v>
      </c>
      <c r="K8" s="60">
        <v>2119880</v>
      </c>
      <c r="L8" s="60">
        <v>496470</v>
      </c>
      <c r="M8" s="60"/>
      <c r="N8" s="60"/>
      <c r="O8" s="60">
        <v>764933</v>
      </c>
      <c r="P8" s="60">
        <v>927709</v>
      </c>
      <c r="Q8" s="60">
        <v>1034939</v>
      </c>
      <c r="R8" s="60">
        <v>1034939</v>
      </c>
      <c r="S8" s="60">
        <v>5250864</v>
      </c>
      <c r="T8" s="60">
        <v>5408989</v>
      </c>
      <c r="U8" s="60">
        <v>1291609</v>
      </c>
      <c r="V8" s="60">
        <v>1291609</v>
      </c>
      <c r="W8" s="60">
        <v>1291609</v>
      </c>
      <c r="X8" s="60">
        <v>503101</v>
      </c>
      <c r="Y8" s="60">
        <v>788508</v>
      </c>
      <c r="Z8" s="140">
        <v>156.73</v>
      </c>
      <c r="AA8" s="62">
        <v>503101</v>
      </c>
    </row>
    <row r="9" spans="1:27" ht="13.5">
      <c r="A9" s="249" t="s">
        <v>146</v>
      </c>
      <c r="B9" s="182"/>
      <c r="C9" s="155">
        <v>168162</v>
      </c>
      <c r="D9" s="155"/>
      <c r="E9" s="59">
        <v>1406770</v>
      </c>
      <c r="F9" s="60">
        <v>1406770</v>
      </c>
      <c r="G9" s="60">
        <v>58460</v>
      </c>
      <c r="H9" s="60">
        <v>104244</v>
      </c>
      <c r="I9" s="60">
        <v>2949591</v>
      </c>
      <c r="J9" s="60">
        <v>2949591</v>
      </c>
      <c r="K9" s="60">
        <v>3016014</v>
      </c>
      <c r="L9" s="60">
        <v>239646</v>
      </c>
      <c r="M9" s="60">
        <v>239341</v>
      </c>
      <c r="N9" s="60">
        <v>239341</v>
      </c>
      <c r="O9" s="60">
        <v>239387</v>
      </c>
      <c r="P9" s="60">
        <v>214259</v>
      </c>
      <c r="Q9" s="60">
        <v>215173</v>
      </c>
      <c r="R9" s="60">
        <v>215173</v>
      </c>
      <c r="S9" s="60">
        <v>259307</v>
      </c>
      <c r="T9" s="60">
        <v>261313</v>
      </c>
      <c r="U9" s="60">
        <v>224929</v>
      </c>
      <c r="V9" s="60">
        <v>224929</v>
      </c>
      <c r="W9" s="60">
        <v>224929</v>
      </c>
      <c r="X9" s="60">
        <v>1406770</v>
      </c>
      <c r="Y9" s="60">
        <v>-1181841</v>
      </c>
      <c r="Z9" s="140">
        <v>-84.01</v>
      </c>
      <c r="AA9" s="62">
        <v>1406770</v>
      </c>
    </row>
    <row r="10" spans="1:27" ht="13.5">
      <c r="A10" s="249" t="s">
        <v>147</v>
      </c>
      <c r="B10" s="182"/>
      <c r="C10" s="155">
        <v>45836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15715252</v>
      </c>
      <c r="D12" s="168">
        <f>SUM(D6:D11)</f>
        <v>0</v>
      </c>
      <c r="E12" s="72">
        <f t="shared" si="0"/>
        <v>16088287</v>
      </c>
      <c r="F12" s="73">
        <f t="shared" si="0"/>
        <v>16088287</v>
      </c>
      <c r="G12" s="73">
        <f t="shared" si="0"/>
        <v>38123920</v>
      </c>
      <c r="H12" s="73">
        <f t="shared" si="0"/>
        <v>31968788</v>
      </c>
      <c r="I12" s="73">
        <f t="shared" si="0"/>
        <v>33723556</v>
      </c>
      <c r="J12" s="73">
        <f t="shared" si="0"/>
        <v>33723556</v>
      </c>
      <c r="K12" s="73">
        <f t="shared" si="0"/>
        <v>28113976</v>
      </c>
      <c r="L12" s="73">
        <f t="shared" si="0"/>
        <v>30103403</v>
      </c>
      <c r="M12" s="73">
        <f t="shared" si="0"/>
        <v>23170577</v>
      </c>
      <c r="N12" s="73">
        <f t="shared" si="0"/>
        <v>23170577</v>
      </c>
      <c r="O12" s="73">
        <f t="shared" si="0"/>
        <v>19347604</v>
      </c>
      <c r="P12" s="73">
        <f t="shared" si="0"/>
        <v>17399189</v>
      </c>
      <c r="Q12" s="73">
        <f t="shared" si="0"/>
        <v>26483920</v>
      </c>
      <c r="R12" s="73">
        <f t="shared" si="0"/>
        <v>26483920</v>
      </c>
      <c r="S12" s="73">
        <f t="shared" si="0"/>
        <v>25921888</v>
      </c>
      <c r="T12" s="73">
        <f t="shared" si="0"/>
        <v>19970925</v>
      </c>
      <c r="U12" s="73">
        <f t="shared" si="0"/>
        <v>8805732</v>
      </c>
      <c r="V12" s="73">
        <f t="shared" si="0"/>
        <v>8805732</v>
      </c>
      <c r="W12" s="73">
        <f t="shared" si="0"/>
        <v>8805732</v>
      </c>
      <c r="X12" s="73">
        <f t="shared" si="0"/>
        <v>16088287</v>
      </c>
      <c r="Y12" s="73">
        <f t="shared" si="0"/>
        <v>-7282555</v>
      </c>
      <c r="Z12" s="170">
        <f>+IF(X12&lt;&gt;0,+(Y12/X12)*100,0)</f>
        <v>-45.26619272766579</v>
      </c>
      <c r="AA12" s="74">
        <f>SUM(AA6:AA11)</f>
        <v>16088287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111710964</v>
      </c>
      <c r="D19" s="155"/>
      <c r="E19" s="59">
        <v>110525256</v>
      </c>
      <c r="F19" s="60">
        <v>110525256</v>
      </c>
      <c r="G19" s="60">
        <v>115234406</v>
      </c>
      <c r="H19" s="60">
        <v>115323804</v>
      </c>
      <c r="I19" s="60">
        <v>117822255</v>
      </c>
      <c r="J19" s="60">
        <v>117822255</v>
      </c>
      <c r="K19" s="60">
        <v>115954282</v>
      </c>
      <c r="L19" s="60">
        <v>117520139</v>
      </c>
      <c r="M19" s="60">
        <v>119903973</v>
      </c>
      <c r="N19" s="60">
        <v>119903973</v>
      </c>
      <c r="O19" s="60">
        <v>122285145</v>
      </c>
      <c r="P19" s="60">
        <v>122301319</v>
      </c>
      <c r="Q19" s="60">
        <v>123471313</v>
      </c>
      <c r="R19" s="60">
        <v>123471313</v>
      </c>
      <c r="S19" s="60">
        <v>124705639</v>
      </c>
      <c r="T19" s="60">
        <v>127168556</v>
      </c>
      <c r="U19" s="60">
        <v>129532251</v>
      </c>
      <c r="V19" s="60">
        <v>129532251</v>
      </c>
      <c r="W19" s="60">
        <v>129532251</v>
      </c>
      <c r="X19" s="60">
        <v>110525256</v>
      </c>
      <c r="Y19" s="60">
        <v>19006995</v>
      </c>
      <c r="Z19" s="140">
        <v>17.2</v>
      </c>
      <c r="AA19" s="62">
        <v>110525256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160469</v>
      </c>
      <c r="D22" s="155"/>
      <c r="E22" s="59">
        <v>366268</v>
      </c>
      <c r="F22" s="60">
        <v>366268</v>
      </c>
      <c r="G22" s="60"/>
      <c r="H22" s="60">
        <v>154957</v>
      </c>
      <c r="I22" s="60">
        <v>154957</v>
      </c>
      <c r="J22" s="60">
        <v>154957</v>
      </c>
      <c r="K22" s="60">
        <v>132967</v>
      </c>
      <c r="L22" s="60">
        <v>111967</v>
      </c>
      <c r="M22" s="60">
        <v>111967</v>
      </c>
      <c r="N22" s="60">
        <v>111967</v>
      </c>
      <c r="O22" s="60">
        <v>101467</v>
      </c>
      <c r="P22" s="60">
        <v>90967</v>
      </c>
      <c r="Q22" s="60">
        <v>80467</v>
      </c>
      <c r="R22" s="60">
        <v>80467</v>
      </c>
      <c r="S22" s="60">
        <v>69828</v>
      </c>
      <c r="T22" s="60">
        <v>59190</v>
      </c>
      <c r="U22" s="60">
        <v>48551</v>
      </c>
      <c r="V22" s="60">
        <v>48551</v>
      </c>
      <c r="W22" s="60">
        <v>48551</v>
      </c>
      <c r="X22" s="60">
        <v>366268</v>
      </c>
      <c r="Y22" s="60">
        <v>-317717</v>
      </c>
      <c r="Z22" s="140">
        <v>-86.74</v>
      </c>
      <c r="AA22" s="62">
        <v>366268</v>
      </c>
    </row>
    <row r="23" spans="1:27" ht="13.5">
      <c r="A23" s="249" t="s">
        <v>158</v>
      </c>
      <c r="B23" s="182"/>
      <c r="C23" s="155"/>
      <c r="D23" s="155"/>
      <c r="E23" s="59">
        <v>51308777</v>
      </c>
      <c r="F23" s="60">
        <v>51308777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51308777</v>
      </c>
      <c r="Y23" s="159">
        <v>-51308777</v>
      </c>
      <c r="Z23" s="141">
        <v>-100</v>
      </c>
      <c r="AA23" s="225">
        <v>51308777</v>
      </c>
    </row>
    <row r="24" spans="1:27" ht="13.5">
      <c r="A24" s="250" t="s">
        <v>57</v>
      </c>
      <c r="B24" s="253"/>
      <c r="C24" s="168">
        <f aca="true" t="shared" si="1" ref="C24:Y24">SUM(C15:C23)</f>
        <v>111871433</v>
      </c>
      <c r="D24" s="168">
        <f>SUM(D15:D23)</f>
        <v>0</v>
      </c>
      <c r="E24" s="76">
        <f t="shared" si="1"/>
        <v>162200301</v>
      </c>
      <c r="F24" s="77">
        <f t="shared" si="1"/>
        <v>162200301</v>
      </c>
      <c r="G24" s="77">
        <f t="shared" si="1"/>
        <v>115234406</v>
      </c>
      <c r="H24" s="77">
        <f t="shared" si="1"/>
        <v>115478761</v>
      </c>
      <c r="I24" s="77">
        <f t="shared" si="1"/>
        <v>117977212</v>
      </c>
      <c r="J24" s="77">
        <f t="shared" si="1"/>
        <v>117977212</v>
      </c>
      <c r="K24" s="77">
        <f t="shared" si="1"/>
        <v>116087249</v>
      </c>
      <c r="L24" s="77">
        <f t="shared" si="1"/>
        <v>117632106</v>
      </c>
      <c r="M24" s="77">
        <f t="shared" si="1"/>
        <v>120015940</v>
      </c>
      <c r="N24" s="77">
        <f t="shared" si="1"/>
        <v>120015940</v>
      </c>
      <c r="O24" s="77">
        <f t="shared" si="1"/>
        <v>122386612</v>
      </c>
      <c r="P24" s="77">
        <f t="shared" si="1"/>
        <v>122392286</v>
      </c>
      <c r="Q24" s="77">
        <f t="shared" si="1"/>
        <v>123551780</v>
      </c>
      <c r="R24" s="77">
        <f t="shared" si="1"/>
        <v>123551780</v>
      </c>
      <c r="S24" s="77">
        <f t="shared" si="1"/>
        <v>124775467</v>
      </c>
      <c r="T24" s="77">
        <f t="shared" si="1"/>
        <v>127227746</v>
      </c>
      <c r="U24" s="77">
        <f t="shared" si="1"/>
        <v>129580802</v>
      </c>
      <c r="V24" s="77">
        <f t="shared" si="1"/>
        <v>129580802</v>
      </c>
      <c r="W24" s="77">
        <f t="shared" si="1"/>
        <v>129580802</v>
      </c>
      <c r="X24" s="77">
        <f t="shared" si="1"/>
        <v>162200301</v>
      </c>
      <c r="Y24" s="77">
        <f t="shared" si="1"/>
        <v>-32619499</v>
      </c>
      <c r="Z24" s="212">
        <f>+IF(X24&lt;&gt;0,+(Y24/X24)*100,0)</f>
        <v>-20.110627908144263</v>
      </c>
      <c r="AA24" s="79">
        <f>SUM(AA15:AA23)</f>
        <v>162200301</v>
      </c>
    </row>
    <row r="25" spans="1:27" ht="13.5">
      <c r="A25" s="250" t="s">
        <v>159</v>
      </c>
      <c r="B25" s="251"/>
      <c r="C25" s="168">
        <f aca="true" t="shared" si="2" ref="C25:Y25">+C12+C24</f>
        <v>127586685</v>
      </c>
      <c r="D25" s="168">
        <f>+D12+D24</f>
        <v>0</v>
      </c>
      <c r="E25" s="72">
        <f t="shared" si="2"/>
        <v>178288588</v>
      </c>
      <c r="F25" s="73">
        <f t="shared" si="2"/>
        <v>178288588</v>
      </c>
      <c r="G25" s="73">
        <f t="shared" si="2"/>
        <v>153358326</v>
      </c>
      <c r="H25" s="73">
        <f t="shared" si="2"/>
        <v>147447549</v>
      </c>
      <c r="I25" s="73">
        <f t="shared" si="2"/>
        <v>151700768</v>
      </c>
      <c r="J25" s="73">
        <f t="shared" si="2"/>
        <v>151700768</v>
      </c>
      <c r="K25" s="73">
        <f t="shared" si="2"/>
        <v>144201225</v>
      </c>
      <c r="L25" s="73">
        <f t="shared" si="2"/>
        <v>147735509</v>
      </c>
      <c r="M25" s="73">
        <f t="shared" si="2"/>
        <v>143186517</v>
      </c>
      <c r="N25" s="73">
        <f t="shared" si="2"/>
        <v>143186517</v>
      </c>
      <c r="O25" s="73">
        <f t="shared" si="2"/>
        <v>141734216</v>
      </c>
      <c r="P25" s="73">
        <f t="shared" si="2"/>
        <v>139791475</v>
      </c>
      <c r="Q25" s="73">
        <f t="shared" si="2"/>
        <v>150035700</v>
      </c>
      <c r="R25" s="73">
        <f t="shared" si="2"/>
        <v>150035700</v>
      </c>
      <c r="S25" s="73">
        <f t="shared" si="2"/>
        <v>150697355</v>
      </c>
      <c r="T25" s="73">
        <f t="shared" si="2"/>
        <v>147198671</v>
      </c>
      <c r="U25" s="73">
        <f t="shared" si="2"/>
        <v>138386534</v>
      </c>
      <c r="V25" s="73">
        <f t="shared" si="2"/>
        <v>138386534</v>
      </c>
      <c r="W25" s="73">
        <f t="shared" si="2"/>
        <v>138386534</v>
      </c>
      <c r="X25" s="73">
        <f t="shared" si="2"/>
        <v>178288588</v>
      </c>
      <c r="Y25" s="73">
        <f t="shared" si="2"/>
        <v>-39902054</v>
      </c>
      <c r="Z25" s="170">
        <f>+IF(X25&lt;&gt;0,+(Y25/X25)*100,0)</f>
        <v>-22.380599031947014</v>
      </c>
      <c r="AA25" s="74">
        <f>+AA12+AA24</f>
        <v>178288588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1258986</v>
      </c>
      <c r="D30" s="155"/>
      <c r="E30" s="59">
        <v>882806</v>
      </c>
      <c r="F30" s="60">
        <v>882806</v>
      </c>
      <c r="G30" s="60">
        <v>1719408</v>
      </c>
      <c r="H30" s="60">
        <v>669049</v>
      </c>
      <c r="I30" s="60">
        <v>169228</v>
      </c>
      <c r="J30" s="60">
        <v>169228</v>
      </c>
      <c r="K30" s="60">
        <v>169228</v>
      </c>
      <c r="L30" s="60">
        <v>123668</v>
      </c>
      <c r="M30" s="60">
        <v>118046</v>
      </c>
      <c r="N30" s="60">
        <v>118046</v>
      </c>
      <c r="O30" s="60">
        <v>112423</v>
      </c>
      <c r="P30" s="60">
        <v>106801</v>
      </c>
      <c r="Q30" s="60">
        <v>109506</v>
      </c>
      <c r="R30" s="60">
        <v>109506</v>
      </c>
      <c r="S30" s="60">
        <v>103857</v>
      </c>
      <c r="T30" s="60">
        <v>98208</v>
      </c>
      <c r="U30" s="60">
        <v>95060</v>
      </c>
      <c r="V30" s="60">
        <v>95060</v>
      </c>
      <c r="W30" s="60">
        <v>95060</v>
      </c>
      <c r="X30" s="60">
        <v>882806</v>
      </c>
      <c r="Y30" s="60">
        <v>-787746</v>
      </c>
      <c r="Z30" s="140">
        <v>-89.23</v>
      </c>
      <c r="AA30" s="62">
        <v>882806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>
        <v>4769</v>
      </c>
      <c r="H31" s="60">
        <v>4770</v>
      </c>
      <c r="I31" s="60">
        <v>4770</v>
      </c>
      <c r="J31" s="60">
        <v>4770</v>
      </c>
      <c r="K31" s="60">
        <v>4770</v>
      </c>
      <c r="L31" s="60">
        <v>4769</v>
      </c>
      <c r="M31" s="60">
        <v>4769</v>
      </c>
      <c r="N31" s="60">
        <v>4769</v>
      </c>
      <c r="O31" s="60">
        <v>4769</v>
      </c>
      <c r="P31" s="60">
        <v>4769</v>
      </c>
      <c r="Q31" s="60">
        <v>4769</v>
      </c>
      <c r="R31" s="60">
        <v>4769</v>
      </c>
      <c r="S31" s="60">
        <v>4769</v>
      </c>
      <c r="T31" s="60">
        <v>4769</v>
      </c>
      <c r="U31" s="60">
        <v>4769</v>
      </c>
      <c r="V31" s="60">
        <v>4769</v>
      </c>
      <c r="W31" s="60">
        <v>4769</v>
      </c>
      <c r="X31" s="60"/>
      <c r="Y31" s="60">
        <v>4769</v>
      </c>
      <c r="Z31" s="140"/>
      <c r="AA31" s="62"/>
    </row>
    <row r="32" spans="1:27" ht="13.5">
      <c r="A32" s="249" t="s">
        <v>164</v>
      </c>
      <c r="B32" s="182"/>
      <c r="C32" s="155">
        <v>13103648</v>
      </c>
      <c r="D32" s="155"/>
      <c r="E32" s="59">
        <v>3495782</v>
      </c>
      <c r="F32" s="60">
        <v>3495782</v>
      </c>
      <c r="G32" s="60">
        <v>16934148</v>
      </c>
      <c r="H32" s="60">
        <v>17414440</v>
      </c>
      <c r="I32" s="60">
        <v>27267981</v>
      </c>
      <c r="J32" s="60">
        <v>27267981</v>
      </c>
      <c r="K32" s="60">
        <v>21789256</v>
      </c>
      <c r="L32" s="60">
        <v>19162775</v>
      </c>
      <c r="M32" s="60">
        <v>15118078</v>
      </c>
      <c r="N32" s="60">
        <v>15118078</v>
      </c>
      <c r="O32" s="60">
        <v>13215718</v>
      </c>
      <c r="P32" s="60">
        <v>11975697</v>
      </c>
      <c r="Q32" s="60">
        <v>14044584</v>
      </c>
      <c r="R32" s="60">
        <v>14044584</v>
      </c>
      <c r="S32" s="60">
        <v>13979718</v>
      </c>
      <c r="T32" s="60">
        <v>12230034</v>
      </c>
      <c r="U32" s="60">
        <v>9201961</v>
      </c>
      <c r="V32" s="60">
        <v>9201961</v>
      </c>
      <c r="W32" s="60">
        <v>9201961</v>
      </c>
      <c r="X32" s="60">
        <v>3495782</v>
      </c>
      <c r="Y32" s="60">
        <v>5706179</v>
      </c>
      <c r="Z32" s="140">
        <v>163.23</v>
      </c>
      <c r="AA32" s="62">
        <v>3495782</v>
      </c>
    </row>
    <row r="33" spans="1:27" ht="13.5">
      <c r="A33" s="249" t="s">
        <v>165</v>
      </c>
      <c r="B33" s="182"/>
      <c r="C33" s="155">
        <v>1298898</v>
      </c>
      <c r="D33" s="155"/>
      <c r="E33" s="59"/>
      <c r="F33" s="60"/>
      <c r="G33" s="60">
        <v>2399351</v>
      </c>
      <c r="H33" s="60">
        <v>1399689</v>
      </c>
      <c r="I33" s="60">
        <v>1399689</v>
      </c>
      <c r="J33" s="60">
        <v>1399689</v>
      </c>
      <c r="K33" s="60">
        <v>1399689</v>
      </c>
      <c r="L33" s="60">
        <v>1298898</v>
      </c>
      <c r="M33" s="60">
        <v>1298898</v>
      </c>
      <c r="N33" s="60">
        <v>1298898</v>
      </c>
      <c r="O33" s="60">
        <v>1298898</v>
      </c>
      <c r="P33" s="60">
        <v>1298898</v>
      </c>
      <c r="Q33" s="60">
        <v>1298898</v>
      </c>
      <c r="R33" s="60">
        <v>1298898</v>
      </c>
      <c r="S33" s="60">
        <v>1298898</v>
      </c>
      <c r="T33" s="60">
        <v>1298898</v>
      </c>
      <c r="U33" s="60">
        <v>1298898</v>
      </c>
      <c r="V33" s="60">
        <v>1298898</v>
      </c>
      <c r="W33" s="60">
        <v>1298898</v>
      </c>
      <c r="X33" s="60"/>
      <c r="Y33" s="60">
        <v>1298898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15661532</v>
      </c>
      <c r="D34" s="168">
        <f>SUM(D29:D33)</f>
        <v>0</v>
      </c>
      <c r="E34" s="72">
        <f t="shared" si="3"/>
        <v>4378588</v>
      </c>
      <c r="F34" s="73">
        <f t="shared" si="3"/>
        <v>4378588</v>
      </c>
      <c r="G34" s="73">
        <f t="shared" si="3"/>
        <v>21057676</v>
      </c>
      <c r="H34" s="73">
        <f t="shared" si="3"/>
        <v>19487948</v>
      </c>
      <c r="I34" s="73">
        <f t="shared" si="3"/>
        <v>28841668</v>
      </c>
      <c r="J34" s="73">
        <f t="shared" si="3"/>
        <v>28841668</v>
      </c>
      <c r="K34" s="73">
        <f t="shared" si="3"/>
        <v>23362943</v>
      </c>
      <c r="L34" s="73">
        <f t="shared" si="3"/>
        <v>20590110</v>
      </c>
      <c r="M34" s="73">
        <f t="shared" si="3"/>
        <v>16539791</v>
      </c>
      <c r="N34" s="73">
        <f t="shared" si="3"/>
        <v>16539791</v>
      </c>
      <c r="O34" s="73">
        <f t="shared" si="3"/>
        <v>14631808</v>
      </c>
      <c r="P34" s="73">
        <f t="shared" si="3"/>
        <v>13386165</v>
      </c>
      <c r="Q34" s="73">
        <f t="shared" si="3"/>
        <v>15457757</v>
      </c>
      <c r="R34" s="73">
        <f t="shared" si="3"/>
        <v>15457757</v>
      </c>
      <c r="S34" s="73">
        <f t="shared" si="3"/>
        <v>15387242</v>
      </c>
      <c r="T34" s="73">
        <f t="shared" si="3"/>
        <v>13631909</v>
      </c>
      <c r="U34" s="73">
        <f t="shared" si="3"/>
        <v>10600688</v>
      </c>
      <c r="V34" s="73">
        <f t="shared" si="3"/>
        <v>10600688</v>
      </c>
      <c r="W34" s="73">
        <f t="shared" si="3"/>
        <v>10600688</v>
      </c>
      <c r="X34" s="73">
        <f t="shared" si="3"/>
        <v>4378588</v>
      </c>
      <c r="Y34" s="73">
        <f t="shared" si="3"/>
        <v>6222100</v>
      </c>
      <c r="Z34" s="170">
        <f>+IF(X34&lt;&gt;0,+(Y34/X34)*100,0)</f>
        <v>142.10288796296888</v>
      </c>
      <c r="AA34" s="74">
        <f>SUM(AA29:AA33)</f>
        <v>4378588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669049</v>
      </c>
      <c r="D37" s="155"/>
      <c r="E37" s="59">
        <v>1000000</v>
      </c>
      <c r="F37" s="60">
        <v>1000000</v>
      </c>
      <c r="G37" s="60"/>
      <c r="H37" s="60">
        <v>1001649</v>
      </c>
      <c r="I37" s="60">
        <v>1392508</v>
      </c>
      <c r="J37" s="60">
        <v>1392508</v>
      </c>
      <c r="K37" s="60">
        <v>1392508</v>
      </c>
      <c r="L37" s="60">
        <v>1890522</v>
      </c>
      <c r="M37" s="60">
        <v>1765692</v>
      </c>
      <c r="N37" s="60">
        <v>1765692</v>
      </c>
      <c r="O37" s="60">
        <v>1689223</v>
      </c>
      <c r="P37" s="60">
        <v>1589911</v>
      </c>
      <c r="Q37" s="60">
        <v>1488287</v>
      </c>
      <c r="R37" s="60">
        <v>1488287</v>
      </c>
      <c r="S37" s="60">
        <v>1467608</v>
      </c>
      <c r="T37" s="60">
        <v>1353129</v>
      </c>
      <c r="U37" s="60">
        <v>1263526</v>
      </c>
      <c r="V37" s="60">
        <v>1263526</v>
      </c>
      <c r="W37" s="60">
        <v>1263526</v>
      </c>
      <c r="X37" s="60">
        <v>1000000</v>
      </c>
      <c r="Y37" s="60">
        <v>263526</v>
      </c>
      <c r="Z37" s="140">
        <v>26.35</v>
      </c>
      <c r="AA37" s="62">
        <v>1000000</v>
      </c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669049</v>
      </c>
      <c r="D39" s="168">
        <f>SUM(D37:D38)</f>
        <v>0</v>
      </c>
      <c r="E39" s="76">
        <f t="shared" si="4"/>
        <v>1000000</v>
      </c>
      <c r="F39" s="77">
        <f t="shared" si="4"/>
        <v>1000000</v>
      </c>
      <c r="G39" s="77">
        <f t="shared" si="4"/>
        <v>0</v>
      </c>
      <c r="H39" s="77">
        <f t="shared" si="4"/>
        <v>1001649</v>
      </c>
      <c r="I39" s="77">
        <f t="shared" si="4"/>
        <v>1392508</v>
      </c>
      <c r="J39" s="77">
        <f t="shared" si="4"/>
        <v>1392508</v>
      </c>
      <c r="K39" s="77">
        <f t="shared" si="4"/>
        <v>1392508</v>
      </c>
      <c r="L39" s="77">
        <f t="shared" si="4"/>
        <v>1890522</v>
      </c>
      <c r="M39" s="77">
        <f t="shared" si="4"/>
        <v>1765692</v>
      </c>
      <c r="N39" s="77">
        <f t="shared" si="4"/>
        <v>1765692</v>
      </c>
      <c r="O39" s="77">
        <f t="shared" si="4"/>
        <v>1689223</v>
      </c>
      <c r="P39" s="77">
        <f t="shared" si="4"/>
        <v>1589911</v>
      </c>
      <c r="Q39" s="77">
        <f t="shared" si="4"/>
        <v>1488287</v>
      </c>
      <c r="R39" s="77">
        <f t="shared" si="4"/>
        <v>1488287</v>
      </c>
      <c r="S39" s="77">
        <f t="shared" si="4"/>
        <v>1467608</v>
      </c>
      <c r="T39" s="77">
        <f t="shared" si="4"/>
        <v>1353129</v>
      </c>
      <c r="U39" s="77">
        <f t="shared" si="4"/>
        <v>1263526</v>
      </c>
      <c r="V39" s="77">
        <f t="shared" si="4"/>
        <v>1263526</v>
      </c>
      <c r="W39" s="77">
        <f t="shared" si="4"/>
        <v>1263526</v>
      </c>
      <c r="X39" s="77">
        <f t="shared" si="4"/>
        <v>1000000</v>
      </c>
      <c r="Y39" s="77">
        <f t="shared" si="4"/>
        <v>263526</v>
      </c>
      <c r="Z39" s="212">
        <f>+IF(X39&lt;&gt;0,+(Y39/X39)*100,0)</f>
        <v>26.3526</v>
      </c>
      <c r="AA39" s="79">
        <f>SUM(AA37:AA38)</f>
        <v>1000000</v>
      </c>
    </row>
    <row r="40" spans="1:27" ht="13.5">
      <c r="A40" s="250" t="s">
        <v>167</v>
      </c>
      <c r="B40" s="251"/>
      <c r="C40" s="168">
        <f aca="true" t="shared" si="5" ref="C40:Y40">+C34+C39</f>
        <v>16330581</v>
      </c>
      <c r="D40" s="168">
        <f>+D34+D39</f>
        <v>0</v>
      </c>
      <c r="E40" s="72">
        <f t="shared" si="5"/>
        <v>5378588</v>
      </c>
      <c r="F40" s="73">
        <f t="shared" si="5"/>
        <v>5378588</v>
      </c>
      <c r="G40" s="73">
        <f t="shared" si="5"/>
        <v>21057676</v>
      </c>
      <c r="H40" s="73">
        <f t="shared" si="5"/>
        <v>20489597</v>
      </c>
      <c r="I40" s="73">
        <f t="shared" si="5"/>
        <v>30234176</v>
      </c>
      <c r="J40" s="73">
        <f t="shared" si="5"/>
        <v>30234176</v>
      </c>
      <c r="K40" s="73">
        <f t="shared" si="5"/>
        <v>24755451</v>
      </c>
      <c r="L40" s="73">
        <f t="shared" si="5"/>
        <v>22480632</v>
      </c>
      <c r="M40" s="73">
        <f t="shared" si="5"/>
        <v>18305483</v>
      </c>
      <c r="N40" s="73">
        <f t="shared" si="5"/>
        <v>18305483</v>
      </c>
      <c r="O40" s="73">
        <f t="shared" si="5"/>
        <v>16321031</v>
      </c>
      <c r="P40" s="73">
        <f t="shared" si="5"/>
        <v>14976076</v>
      </c>
      <c r="Q40" s="73">
        <f t="shared" si="5"/>
        <v>16946044</v>
      </c>
      <c r="R40" s="73">
        <f t="shared" si="5"/>
        <v>16946044</v>
      </c>
      <c r="S40" s="73">
        <f t="shared" si="5"/>
        <v>16854850</v>
      </c>
      <c r="T40" s="73">
        <f t="shared" si="5"/>
        <v>14985038</v>
      </c>
      <c r="U40" s="73">
        <f t="shared" si="5"/>
        <v>11864214</v>
      </c>
      <c r="V40" s="73">
        <f t="shared" si="5"/>
        <v>11864214</v>
      </c>
      <c r="W40" s="73">
        <f t="shared" si="5"/>
        <v>11864214</v>
      </c>
      <c r="X40" s="73">
        <f t="shared" si="5"/>
        <v>5378588</v>
      </c>
      <c r="Y40" s="73">
        <f t="shared" si="5"/>
        <v>6485626</v>
      </c>
      <c r="Z40" s="170">
        <f>+IF(X40&lt;&gt;0,+(Y40/X40)*100,0)</f>
        <v>120.58231639976886</v>
      </c>
      <c r="AA40" s="74">
        <f>+AA34+AA39</f>
        <v>5378588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111256104</v>
      </c>
      <c r="D42" s="257">
        <f>+D25-D40</f>
        <v>0</v>
      </c>
      <c r="E42" s="258">
        <f t="shared" si="6"/>
        <v>172910000</v>
      </c>
      <c r="F42" s="259">
        <f t="shared" si="6"/>
        <v>172910000</v>
      </c>
      <c r="G42" s="259">
        <f t="shared" si="6"/>
        <v>132300650</v>
      </c>
      <c r="H42" s="259">
        <f t="shared" si="6"/>
        <v>126957952</v>
      </c>
      <c r="I42" s="259">
        <f t="shared" si="6"/>
        <v>121466592</v>
      </c>
      <c r="J42" s="259">
        <f t="shared" si="6"/>
        <v>121466592</v>
      </c>
      <c r="K42" s="259">
        <f t="shared" si="6"/>
        <v>119445774</v>
      </c>
      <c r="L42" s="259">
        <f t="shared" si="6"/>
        <v>125254877</v>
      </c>
      <c r="M42" s="259">
        <f t="shared" si="6"/>
        <v>124881034</v>
      </c>
      <c r="N42" s="259">
        <f t="shared" si="6"/>
        <v>124881034</v>
      </c>
      <c r="O42" s="259">
        <f t="shared" si="6"/>
        <v>125413185</v>
      </c>
      <c r="P42" s="259">
        <f t="shared" si="6"/>
        <v>124815399</v>
      </c>
      <c r="Q42" s="259">
        <f t="shared" si="6"/>
        <v>133089656</v>
      </c>
      <c r="R42" s="259">
        <f t="shared" si="6"/>
        <v>133089656</v>
      </c>
      <c r="S42" s="259">
        <f t="shared" si="6"/>
        <v>133842505</v>
      </c>
      <c r="T42" s="259">
        <f t="shared" si="6"/>
        <v>132213633</v>
      </c>
      <c r="U42" s="259">
        <f t="shared" si="6"/>
        <v>126522320</v>
      </c>
      <c r="V42" s="259">
        <f t="shared" si="6"/>
        <v>126522320</v>
      </c>
      <c r="W42" s="259">
        <f t="shared" si="6"/>
        <v>126522320</v>
      </c>
      <c r="X42" s="259">
        <f t="shared" si="6"/>
        <v>172910000</v>
      </c>
      <c r="Y42" s="259">
        <f t="shared" si="6"/>
        <v>-46387680</v>
      </c>
      <c r="Z42" s="260">
        <f>+IF(X42&lt;&gt;0,+(Y42/X42)*100,0)</f>
        <v>-26.827644439303683</v>
      </c>
      <c r="AA42" s="261">
        <f>+AA25-AA40</f>
        <v>172910000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111256104</v>
      </c>
      <c r="D45" s="155"/>
      <c r="E45" s="59">
        <v>172910000</v>
      </c>
      <c r="F45" s="60">
        <v>172910000</v>
      </c>
      <c r="G45" s="60">
        <v>132300650</v>
      </c>
      <c r="H45" s="60">
        <v>126957952</v>
      </c>
      <c r="I45" s="60">
        <v>121466592</v>
      </c>
      <c r="J45" s="60">
        <v>121466592</v>
      </c>
      <c r="K45" s="60">
        <v>119445774</v>
      </c>
      <c r="L45" s="60">
        <v>125254877</v>
      </c>
      <c r="M45" s="60">
        <v>124881034</v>
      </c>
      <c r="N45" s="60">
        <v>124881034</v>
      </c>
      <c r="O45" s="60">
        <v>125413185</v>
      </c>
      <c r="P45" s="60">
        <v>124815399</v>
      </c>
      <c r="Q45" s="60">
        <v>133089656</v>
      </c>
      <c r="R45" s="60">
        <v>133089656</v>
      </c>
      <c r="S45" s="60">
        <v>133842505</v>
      </c>
      <c r="T45" s="60">
        <v>132213633</v>
      </c>
      <c r="U45" s="60">
        <v>126522320</v>
      </c>
      <c r="V45" s="60">
        <v>126522320</v>
      </c>
      <c r="W45" s="60">
        <v>126522320</v>
      </c>
      <c r="X45" s="60">
        <v>172910000</v>
      </c>
      <c r="Y45" s="60">
        <v>-46387680</v>
      </c>
      <c r="Z45" s="139">
        <v>-26.83</v>
      </c>
      <c r="AA45" s="62">
        <v>172910000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111256104</v>
      </c>
      <c r="D48" s="217">
        <f>SUM(D45:D47)</f>
        <v>0</v>
      </c>
      <c r="E48" s="264">
        <f t="shared" si="7"/>
        <v>172910000</v>
      </c>
      <c r="F48" s="219">
        <f t="shared" si="7"/>
        <v>172910000</v>
      </c>
      <c r="G48" s="219">
        <f t="shared" si="7"/>
        <v>132300650</v>
      </c>
      <c r="H48" s="219">
        <f t="shared" si="7"/>
        <v>126957952</v>
      </c>
      <c r="I48" s="219">
        <f t="shared" si="7"/>
        <v>121466592</v>
      </c>
      <c r="J48" s="219">
        <f t="shared" si="7"/>
        <v>121466592</v>
      </c>
      <c r="K48" s="219">
        <f t="shared" si="7"/>
        <v>119445774</v>
      </c>
      <c r="L48" s="219">
        <f t="shared" si="7"/>
        <v>125254877</v>
      </c>
      <c r="M48" s="219">
        <f t="shared" si="7"/>
        <v>124881034</v>
      </c>
      <c r="N48" s="219">
        <f t="shared" si="7"/>
        <v>124881034</v>
      </c>
      <c r="O48" s="219">
        <f t="shared" si="7"/>
        <v>125413185</v>
      </c>
      <c r="P48" s="219">
        <f t="shared" si="7"/>
        <v>124815399</v>
      </c>
      <c r="Q48" s="219">
        <f t="shared" si="7"/>
        <v>133089656</v>
      </c>
      <c r="R48" s="219">
        <f t="shared" si="7"/>
        <v>133089656</v>
      </c>
      <c r="S48" s="219">
        <f t="shared" si="7"/>
        <v>133842505</v>
      </c>
      <c r="T48" s="219">
        <f t="shared" si="7"/>
        <v>132213633</v>
      </c>
      <c r="U48" s="219">
        <f t="shared" si="7"/>
        <v>126522320</v>
      </c>
      <c r="V48" s="219">
        <f t="shared" si="7"/>
        <v>126522320</v>
      </c>
      <c r="W48" s="219">
        <f t="shared" si="7"/>
        <v>126522320</v>
      </c>
      <c r="X48" s="219">
        <f t="shared" si="7"/>
        <v>172910000</v>
      </c>
      <c r="Y48" s="219">
        <f t="shared" si="7"/>
        <v>-46387680</v>
      </c>
      <c r="Z48" s="265">
        <f>+IF(X48&lt;&gt;0,+(Y48/X48)*100,0)</f>
        <v>-26.827644439303683</v>
      </c>
      <c r="AA48" s="232">
        <f>SUM(AA45:AA47)</f>
        <v>172910000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1000555</v>
      </c>
      <c r="D6" s="155"/>
      <c r="E6" s="59">
        <v>7918488</v>
      </c>
      <c r="F6" s="60">
        <v>2844649</v>
      </c>
      <c r="G6" s="60">
        <v>114071</v>
      </c>
      <c r="H6" s="60">
        <v>32993</v>
      </c>
      <c r="I6" s="60">
        <v>97855</v>
      </c>
      <c r="J6" s="60">
        <v>244919</v>
      </c>
      <c r="K6" s="60">
        <v>519953</v>
      </c>
      <c r="L6" s="60">
        <v>614197</v>
      </c>
      <c r="M6" s="60">
        <v>72936</v>
      </c>
      <c r="N6" s="60">
        <v>1207086</v>
      </c>
      <c r="O6" s="60">
        <v>80219</v>
      </c>
      <c r="P6" s="60">
        <v>37360</v>
      </c>
      <c r="Q6" s="60">
        <v>103271</v>
      </c>
      <c r="R6" s="60">
        <v>220850</v>
      </c>
      <c r="S6" s="60">
        <v>235252</v>
      </c>
      <c r="T6" s="60">
        <v>51174</v>
      </c>
      <c r="U6" s="60">
        <v>137879</v>
      </c>
      <c r="V6" s="60">
        <v>424305</v>
      </c>
      <c r="W6" s="60">
        <v>2097160</v>
      </c>
      <c r="X6" s="60">
        <v>2844649</v>
      </c>
      <c r="Y6" s="60">
        <v>-747489</v>
      </c>
      <c r="Z6" s="140">
        <v>-26.28</v>
      </c>
      <c r="AA6" s="62">
        <v>2844649</v>
      </c>
    </row>
    <row r="7" spans="1:27" ht="13.5">
      <c r="A7" s="249" t="s">
        <v>178</v>
      </c>
      <c r="B7" s="182"/>
      <c r="C7" s="155">
        <v>39498234</v>
      </c>
      <c r="D7" s="155"/>
      <c r="E7" s="59">
        <v>42676000</v>
      </c>
      <c r="F7" s="60"/>
      <c r="G7" s="60">
        <v>19982898</v>
      </c>
      <c r="H7" s="60">
        <v>890000</v>
      </c>
      <c r="I7" s="60"/>
      <c r="J7" s="60">
        <v>20872898</v>
      </c>
      <c r="K7" s="60"/>
      <c r="L7" s="60">
        <v>8571000</v>
      </c>
      <c r="M7" s="60">
        <v>88842</v>
      </c>
      <c r="N7" s="60">
        <v>8659842</v>
      </c>
      <c r="O7" s="60"/>
      <c r="P7" s="60">
        <v>345000</v>
      </c>
      <c r="Q7" s="60">
        <v>10145000</v>
      </c>
      <c r="R7" s="60">
        <v>10490000</v>
      </c>
      <c r="S7" s="60"/>
      <c r="T7" s="60">
        <v>33453</v>
      </c>
      <c r="U7" s="60"/>
      <c r="V7" s="60">
        <v>33453</v>
      </c>
      <c r="W7" s="60">
        <v>40056193</v>
      </c>
      <c r="X7" s="60"/>
      <c r="Y7" s="60">
        <v>40056193</v>
      </c>
      <c r="Z7" s="140"/>
      <c r="AA7" s="62"/>
    </row>
    <row r="8" spans="1:27" ht="13.5">
      <c r="A8" s="249" t="s">
        <v>179</v>
      </c>
      <c r="B8" s="182"/>
      <c r="C8" s="155">
        <v>24308000</v>
      </c>
      <c r="D8" s="155"/>
      <c r="E8" s="59">
        <v>23614000</v>
      </c>
      <c r="F8" s="60"/>
      <c r="G8" s="60"/>
      <c r="H8" s="60"/>
      <c r="I8" s="60">
        <v>4000000</v>
      </c>
      <c r="J8" s="60">
        <v>4000000</v>
      </c>
      <c r="K8" s="60">
        <v>1166941</v>
      </c>
      <c r="L8" s="60">
        <v>1983000</v>
      </c>
      <c r="M8" s="60"/>
      <c r="N8" s="60">
        <v>3149941</v>
      </c>
      <c r="O8" s="60"/>
      <c r="P8" s="60"/>
      <c r="Q8" s="60">
        <v>4740000</v>
      </c>
      <c r="R8" s="60">
        <v>4740000</v>
      </c>
      <c r="S8" s="60"/>
      <c r="T8" s="60"/>
      <c r="U8" s="60"/>
      <c r="V8" s="60"/>
      <c r="W8" s="60">
        <v>11889941</v>
      </c>
      <c r="X8" s="60"/>
      <c r="Y8" s="60">
        <v>11889941</v>
      </c>
      <c r="Z8" s="140"/>
      <c r="AA8" s="62"/>
    </row>
    <row r="9" spans="1:27" ht="13.5">
      <c r="A9" s="249" t="s">
        <v>180</v>
      </c>
      <c r="B9" s="182"/>
      <c r="C9" s="155">
        <v>482072</v>
      </c>
      <c r="D9" s="155"/>
      <c r="E9" s="59">
        <v>300000</v>
      </c>
      <c r="F9" s="60">
        <v>350000</v>
      </c>
      <c r="G9" s="60"/>
      <c r="H9" s="60">
        <v>38755</v>
      </c>
      <c r="I9" s="60">
        <v>64439</v>
      </c>
      <c r="J9" s="60">
        <v>103194</v>
      </c>
      <c r="K9" s="60">
        <v>69604</v>
      </c>
      <c r="L9" s="60">
        <v>80203</v>
      </c>
      <c r="M9" s="60">
        <v>73017</v>
      </c>
      <c r="N9" s="60">
        <v>222824</v>
      </c>
      <c r="O9" s="60">
        <v>97622</v>
      </c>
      <c r="P9" s="60">
        <v>68362</v>
      </c>
      <c r="Q9" s="60">
        <v>31052</v>
      </c>
      <c r="R9" s="60">
        <v>197036</v>
      </c>
      <c r="S9" s="60">
        <v>51213</v>
      </c>
      <c r="T9" s="60">
        <v>83030</v>
      </c>
      <c r="U9" s="60">
        <v>60659</v>
      </c>
      <c r="V9" s="60">
        <v>194902</v>
      </c>
      <c r="W9" s="60">
        <v>717956</v>
      </c>
      <c r="X9" s="60">
        <v>350000</v>
      </c>
      <c r="Y9" s="60">
        <v>367956</v>
      </c>
      <c r="Z9" s="140">
        <v>105.13</v>
      </c>
      <c r="AA9" s="62">
        <v>350000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-42541454</v>
      </c>
      <c r="D12" s="155"/>
      <c r="E12" s="59">
        <v>-44179000</v>
      </c>
      <c r="F12" s="60">
        <v>-1195131</v>
      </c>
      <c r="G12" s="60">
        <v>-2082426</v>
      </c>
      <c r="H12" s="60">
        <v>-2631774</v>
      </c>
      <c r="I12" s="60">
        <v>-2404296</v>
      </c>
      <c r="J12" s="60">
        <v>-7118496</v>
      </c>
      <c r="K12" s="60">
        <v>-2863878</v>
      </c>
      <c r="L12" s="60">
        <v>-3305124</v>
      </c>
      <c r="M12" s="60">
        <v>-2855251</v>
      </c>
      <c r="N12" s="60">
        <v>-9024253</v>
      </c>
      <c r="O12" s="60">
        <v>-2717746</v>
      </c>
      <c r="P12" s="60">
        <v>-3362396</v>
      </c>
      <c r="Q12" s="60">
        <v>-4176129</v>
      </c>
      <c r="R12" s="60">
        <v>-10256271</v>
      </c>
      <c r="S12" s="60">
        <v>-3813742</v>
      </c>
      <c r="T12" s="60">
        <v>-3105498</v>
      </c>
      <c r="U12" s="60">
        <v>-3879534</v>
      </c>
      <c r="V12" s="60">
        <v>-10798774</v>
      </c>
      <c r="W12" s="60">
        <v>-37197794</v>
      </c>
      <c r="X12" s="60">
        <v>-1195131</v>
      </c>
      <c r="Y12" s="60">
        <v>-36002663</v>
      </c>
      <c r="Z12" s="140">
        <v>3012.44</v>
      </c>
      <c r="AA12" s="62">
        <v>-1195131</v>
      </c>
    </row>
    <row r="13" spans="1:27" ht="13.5">
      <c r="A13" s="249" t="s">
        <v>40</v>
      </c>
      <c r="B13" s="182"/>
      <c r="C13" s="155">
        <v>-313210</v>
      </c>
      <c r="D13" s="155"/>
      <c r="E13" s="59">
        <v>-359880</v>
      </c>
      <c r="F13" s="60"/>
      <c r="G13" s="60"/>
      <c r="H13" s="60">
        <v>-33805</v>
      </c>
      <c r="I13" s="60">
        <v>-25834</v>
      </c>
      <c r="J13" s="60">
        <v>-59639</v>
      </c>
      <c r="K13" s="60">
        <v>-34184</v>
      </c>
      <c r="L13" s="60">
        <v>-11530</v>
      </c>
      <c r="M13" s="60">
        <v>-10754</v>
      </c>
      <c r="N13" s="60">
        <v>-56468</v>
      </c>
      <c r="O13" s="60">
        <v>-16100</v>
      </c>
      <c r="P13" s="60">
        <v>-14838</v>
      </c>
      <c r="Q13" s="60">
        <v>-21309</v>
      </c>
      <c r="R13" s="60">
        <v>-52247</v>
      </c>
      <c r="S13" s="60"/>
      <c r="T13" s="60"/>
      <c r="U13" s="60"/>
      <c r="V13" s="60"/>
      <c r="W13" s="60">
        <v>-168354</v>
      </c>
      <c r="X13" s="60"/>
      <c r="Y13" s="60">
        <v>-168354</v>
      </c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>
        <v>-1683054</v>
      </c>
      <c r="H14" s="60">
        <v>-318115</v>
      </c>
      <c r="I14" s="60">
        <v>-199436</v>
      </c>
      <c r="J14" s="60">
        <v>-2200605</v>
      </c>
      <c r="K14" s="60">
        <v>-282925</v>
      </c>
      <c r="L14" s="60">
        <v>-175691</v>
      </c>
      <c r="M14" s="60">
        <v>-219995</v>
      </c>
      <c r="N14" s="60">
        <v>-678611</v>
      </c>
      <c r="O14" s="60">
        <v>-1083425</v>
      </c>
      <c r="P14" s="60">
        <v>-85989</v>
      </c>
      <c r="Q14" s="60">
        <v>-486255</v>
      </c>
      <c r="R14" s="60">
        <v>-1655669</v>
      </c>
      <c r="S14" s="60">
        <v>-477171</v>
      </c>
      <c r="T14" s="60">
        <v>-113260</v>
      </c>
      <c r="U14" s="60">
        <v>-286532</v>
      </c>
      <c r="V14" s="60">
        <v>-876963</v>
      </c>
      <c r="W14" s="60">
        <v>-5411848</v>
      </c>
      <c r="X14" s="60"/>
      <c r="Y14" s="60">
        <v>-5411848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22434197</v>
      </c>
      <c r="D15" s="168">
        <f>SUM(D6:D14)</f>
        <v>0</v>
      </c>
      <c r="E15" s="72">
        <f t="shared" si="0"/>
        <v>29969608</v>
      </c>
      <c r="F15" s="73">
        <f t="shared" si="0"/>
        <v>1999518</v>
      </c>
      <c r="G15" s="73">
        <f t="shared" si="0"/>
        <v>16331489</v>
      </c>
      <c r="H15" s="73">
        <f t="shared" si="0"/>
        <v>-2021946</v>
      </c>
      <c r="I15" s="73">
        <f t="shared" si="0"/>
        <v>1532728</v>
      </c>
      <c r="J15" s="73">
        <f t="shared" si="0"/>
        <v>15842271</v>
      </c>
      <c r="K15" s="73">
        <f t="shared" si="0"/>
        <v>-1424489</v>
      </c>
      <c r="L15" s="73">
        <f t="shared" si="0"/>
        <v>7756055</v>
      </c>
      <c r="M15" s="73">
        <f t="shared" si="0"/>
        <v>-2851205</v>
      </c>
      <c r="N15" s="73">
        <f t="shared" si="0"/>
        <v>3480361</v>
      </c>
      <c r="O15" s="73">
        <f t="shared" si="0"/>
        <v>-3639430</v>
      </c>
      <c r="P15" s="73">
        <f t="shared" si="0"/>
        <v>-3012501</v>
      </c>
      <c r="Q15" s="73">
        <f t="shared" si="0"/>
        <v>10335630</v>
      </c>
      <c r="R15" s="73">
        <f t="shared" si="0"/>
        <v>3683699</v>
      </c>
      <c r="S15" s="73">
        <f t="shared" si="0"/>
        <v>-4004448</v>
      </c>
      <c r="T15" s="73">
        <f t="shared" si="0"/>
        <v>-3051101</v>
      </c>
      <c r="U15" s="73">
        <f t="shared" si="0"/>
        <v>-3967528</v>
      </c>
      <c r="V15" s="73">
        <f t="shared" si="0"/>
        <v>-11023077</v>
      </c>
      <c r="W15" s="73">
        <f t="shared" si="0"/>
        <v>11983254</v>
      </c>
      <c r="X15" s="73">
        <f t="shared" si="0"/>
        <v>1999518</v>
      </c>
      <c r="Y15" s="73">
        <f t="shared" si="0"/>
        <v>9983736</v>
      </c>
      <c r="Z15" s="170">
        <f>+IF(X15&lt;&gt;0,+(Y15/X15)*100,0)</f>
        <v>499.3071330190576</v>
      </c>
      <c r="AA15" s="74">
        <f>SUM(AA6:AA14)</f>
        <v>1999518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808380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>
        <v>387491</v>
      </c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>
        <v>1000000</v>
      </c>
      <c r="F21" s="60"/>
      <c r="G21" s="159"/>
      <c r="H21" s="159"/>
      <c r="I21" s="159"/>
      <c r="J21" s="60"/>
      <c r="K21" s="159"/>
      <c r="L21" s="159"/>
      <c r="M21" s="60">
        <v>-7280071</v>
      </c>
      <c r="N21" s="159">
        <v>-7280071</v>
      </c>
      <c r="O21" s="159"/>
      <c r="P21" s="159"/>
      <c r="Q21" s="60"/>
      <c r="R21" s="159"/>
      <c r="S21" s="159"/>
      <c r="T21" s="60"/>
      <c r="U21" s="159"/>
      <c r="V21" s="159"/>
      <c r="W21" s="159">
        <v>-7280071</v>
      </c>
      <c r="X21" s="60"/>
      <c r="Y21" s="159">
        <v>-7280071</v>
      </c>
      <c r="Z21" s="141"/>
      <c r="AA21" s="225"/>
    </row>
    <row r="22" spans="1:27" ht="13.5">
      <c r="A22" s="249" t="s">
        <v>189</v>
      </c>
      <c r="B22" s="182"/>
      <c r="C22" s="155"/>
      <c r="D22" s="155"/>
      <c r="E22" s="59">
        <v>-6000000</v>
      </c>
      <c r="F22" s="60"/>
      <c r="G22" s="60"/>
      <c r="H22" s="60"/>
      <c r="I22" s="60"/>
      <c r="J22" s="60"/>
      <c r="K22" s="60"/>
      <c r="L22" s="60"/>
      <c r="M22" s="60">
        <v>2280071</v>
      </c>
      <c r="N22" s="60">
        <v>2280071</v>
      </c>
      <c r="O22" s="60"/>
      <c r="P22" s="60"/>
      <c r="Q22" s="60"/>
      <c r="R22" s="60"/>
      <c r="S22" s="60"/>
      <c r="T22" s="60"/>
      <c r="U22" s="60"/>
      <c r="V22" s="60"/>
      <c r="W22" s="60">
        <v>2280071</v>
      </c>
      <c r="X22" s="60"/>
      <c r="Y22" s="60">
        <v>2280071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-13167217</v>
      </c>
      <c r="D24" s="155"/>
      <c r="E24" s="59">
        <v>-23614000</v>
      </c>
      <c r="F24" s="60"/>
      <c r="G24" s="60"/>
      <c r="H24" s="60">
        <v>-3100062</v>
      </c>
      <c r="I24" s="60">
        <v>-2568547</v>
      </c>
      <c r="J24" s="60">
        <v>-5668609</v>
      </c>
      <c r="K24" s="60">
        <v>-1234777</v>
      </c>
      <c r="L24" s="60">
        <v>-1823795</v>
      </c>
      <c r="M24" s="60">
        <v>-3427318</v>
      </c>
      <c r="N24" s="60">
        <v>-6485890</v>
      </c>
      <c r="O24" s="60">
        <v>-1869112</v>
      </c>
      <c r="P24" s="60">
        <v>-781800</v>
      </c>
      <c r="Q24" s="60">
        <v>-2085431</v>
      </c>
      <c r="R24" s="60">
        <v>-4736343</v>
      </c>
      <c r="S24" s="60">
        <v>-756709</v>
      </c>
      <c r="T24" s="60">
        <v>-1128545</v>
      </c>
      <c r="U24" s="60">
        <v>-877246</v>
      </c>
      <c r="V24" s="60">
        <v>-2762500</v>
      </c>
      <c r="W24" s="60">
        <v>-19653342</v>
      </c>
      <c r="X24" s="60"/>
      <c r="Y24" s="60">
        <v>-19653342</v>
      </c>
      <c r="Z24" s="140"/>
      <c r="AA24" s="62"/>
    </row>
    <row r="25" spans="1:27" ht="13.5">
      <c r="A25" s="250" t="s">
        <v>191</v>
      </c>
      <c r="B25" s="251"/>
      <c r="C25" s="168">
        <f aca="true" t="shared" si="1" ref="C25:Y25">SUM(C19:C24)</f>
        <v>-11971346</v>
      </c>
      <c r="D25" s="168">
        <f>SUM(D19:D24)</f>
        <v>0</v>
      </c>
      <c r="E25" s="72">
        <f t="shared" si="1"/>
        <v>-28614000</v>
      </c>
      <c r="F25" s="73">
        <f t="shared" si="1"/>
        <v>0</v>
      </c>
      <c r="G25" s="73">
        <f t="shared" si="1"/>
        <v>0</v>
      </c>
      <c r="H25" s="73">
        <f t="shared" si="1"/>
        <v>-3100062</v>
      </c>
      <c r="I25" s="73">
        <f t="shared" si="1"/>
        <v>-2568547</v>
      </c>
      <c r="J25" s="73">
        <f t="shared" si="1"/>
        <v>-5668609</v>
      </c>
      <c r="K25" s="73">
        <f t="shared" si="1"/>
        <v>-1234777</v>
      </c>
      <c r="L25" s="73">
        <f t="shared" si="1"/>
        <v>-1823795</v>
      </c>
      <c r="M25" s="73">
        <f t="shared" si="1"/>
        <v>-8427318</v>
      </c>
      <c r="N25" s="73">
        <f t="shared" si="1"/>
        <v>-11485890</v>
      </c>
      <c r="O25" s="73">
        <f t="shared" si="1"/>
        <v>-1869112</v>
      </c>
      <c r="P25" s="73">
        <f t="shared" si="1"/>
        <v>-781800</v>
      </c>
      <c r="Q25" s="73">
        <f t="shared" si="1"/>
        <v>-2085431</v>
      </c>
      <c r="R25" s="73">
        <f t="shared" si="1"/>
        <v>-4736343</v>
      </c>
      <c r="S25" s="73">
        <f t="shared" si="1"/>
        <v>-756709</v>
      </c>
      <c r="T25" s="73">
        <f t="shared" si="1"/>
        <v>-1128545</v>
      </c>
      <c r="U25" s="73">
        <f t="shared" si="1"/>
        <v>-877246</v>
      </c>
      <c r="V25" s="73">
        <f t="shared" si="1"/>
        <v>-2762500</v>
      </c>
      <c r="W25" s="73">
        <f t="shared" si="1"/>
        <v>-24653342</v>
      </c>
      <c r="X25" s="73">
        <f t="shared" si="1"/>
        <v>0</v>
      </c>
      <c r="Y25" s="73">
        <f t="shared" si="1"/>
        <v>-24653342</v>
      </c>
      <c r="Z25" s="170">
        <f>+IF(X25&lt;&gt;0,+(Y25/X25)*100,0)</f>
        <v>0</v>
      </c>
      <c r="AA25" s="74">
        <f>SUM(AA19:AA24)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>
        <v>-744240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1000000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-1951420</v>
      </c>
      <c r="D33" s="155"/>
      <c r="E33" s="59">
        <v>-500000</v>
      </c>
      <c r="F33" s="60"/>
      <c r="G33" s="60"/>
      <c r="H33" s="60">
        <v>-91144</v>
      </c>
      <c r="I33" s="60">
        <v>-83128</v>
      </c>
      <c r="J33" s="60">
        <v>-174272</v>
      </c>
      <c r="K33" s="60">
        <v>-123823</v>
      </c>
      <c r="L33" s="60">
        <v>-106021</v>
      </c>
      <c r="M33" s="60">
        <v>-103323</v>
      </c>
      <c r="N33" s="60">
        <v>-333167</v>
      </c>
      <c r="O33" s="60">
        <v>-103598</v>
      </c>
      <c r="P33" s="60">
        <v>-105035</v>
      </c>
      <c r="Q33" s="60">
        <v>-98819</v>
      </c>
      <c r="R33" s="60">
        <v>-307452</v>
      </c>
      <c r="S33" s="60">
        <v>-120128</v>
      </c>
      <c r="T33" s="60">
        <v>-120128</v>
      </c>
      <c r="U33" s="60">
        <v>-120128</v>
      </c>
      <c r="V33" s="60">
        <v>-360384</v>
      </c>
      <c r="W33" s="60">
        <v>-1175275</v>
      </c>
      <c r="X33" s="60"/>
      <c r="Y33" s="60">
        <v>-1175275</v>
      </c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-1951420</v>
      </c>
      <c r="D34" s="168">
        <f>SUM(D29:D33)</f>
        <v>0</v>
      </c>
      <c r="E34" s="72">
        <f t="shared" si="2"/>
        <v>-244240</v>
      </c>
      <c r="F34" s="73">
        <f t="shared" si="2"/>
        <v>0</v>
      </c>
      <c r="G34" s="73">
        <f t="shared" si="2"/>
        <v>0</v>
      </c>
      <c r="H34" s="73">
        <f t="shared" si="2"/>
        <v>-91144</v>
      </c>
      <c r="I34" s="73">
        <f t="shared" si="2"/>
        <v>-83128</v>
      </c>
      <c r="J34" s="73">
        <f t="shared" si="2"/>
        <v>-174272</v>
      </c>
      <c r="K34" s="73">
        <f t="shared" si="2"/>
        <v>-123823</v>
      </c>
      <c r="L34" s="73">
        <f t="shared" si="2"/>
        <v>-106021</v>
      </c>
      <c r="M34" s="73">
        <f t="shared" si="2"/>
        <v>-103323</v>
      </c>
      <c r="N34" s="73">
        <f t="shared" si="2"/>
        <v>-333167</v>
      </c>
      <c r="O34" s="73">
        <f t="shared" si="2"/>
        <v>-103598</v>
      </c>
      <c r="P34" s="73">
        <f t="shared" si="2"/>
        <v>-105035</v>
      </c>
      <c r="Q34" s="73">
        <f t="shared" si="2"/>
        <v>-98819</v>
      </c>
      <c r="R34" s="73">
        <f t="shared" si="2"/>
        <v>-307452</v>
      </c>
      <c r="S34" s="73">
        <f t="shared" si="2"/>
        <v>-120128</v>
      </c>
      <c r="T34" s="73">
        <f t="shared" si="2"/>
        <v>-120128</v>
      </c>
      <c r="U34" s="73">
        <f t="shared" si="2"/>
        <v>-120128</v>
      </c>
      <c r="V34" s="73">
        <f t="shared" si="2"/>
        <v>-360384</v>
      </c>
      <c r="W34" s="73">
        <f t="shared" si="2"/>
        <v>-1175275</v>
      </c>
      <c r="X34" s="73">
        <f t="shared" si="2"/>
        <v>0</v>
      </c>
      <c r="Y34" s="73">
        <f t="shared" si="2"/>
        <v>-1175275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8511431</v>
      </c>
      <c r="D36" s="153">
        <f>+D15+D25+D34</f>
        <v>0</v>
      </c>
      <c r="E36" s="99">
        <f t="shared" si="3"/>
        <v>1111368</v>
      </c>
      <c r="F36" s="100">
        <f t="shared" si="3"/>
        <v>1999518</v>
      </c>
      <c r="G36" s="100">
        <f t="shared" si="3"/>
        <v>16331489</v>
      </c>
      <c r="H36" s="100">
        <f t="shared" si="3"/>
        <v>-5213152</v>
      </c>
      <c r="I36" s="100">
        <f t="shared" si="3"/>
        <v>-1118947</v>
      </c>
      <c r="J36" s="100">
        <f t="shared" si="3"/>
        <v>9999390</v>
      </c>
      <c r="K36" s="100">
        <f t="shared" si="3"/>
        <v>-2783089</v>
      </c>
      <c r="L36" s="100">
        <f t="shared" si="3"/>
        <v>5826239</v>
      </c>
      <c r="M36" s="100">
        <f t="shared" si="3"/>
        <v>-11381846</v>
      </c>
      <c r="N36" s="100">
        <f t="shared" si="3"/>
        <v>-8338696</v>
      </c>
      <c r="O36" s="100">
        <f t="shared" si="3"/>
        <v>-5612140</v>
      </c>
      <c r="P36" s="100">
        <f t="shared" si="3"/>
        <v>-3899336</v>
      </c>
      <c r="Q36" s="100">
        <f t="shared" si="3"/>
        <v>8151380</v>
      </c>
      <c r="R36" s="100">
        <f t="shared" si="3"/>
        <v>-1360096</v>
      </c>
      <c r="S36" s="100">
        <f t="shared" si="3"/>
        <v>-4881285</v>
      </c>
      <c r="T36" s="100">
        <f t="shared" si="3"/>
        <v>-4299774</v>
      </c>
      <c r="U36" s="100">
        <f t="shared" si="3"/>
        <v>-4964902</v>
      </c>
      <c r="V36" s="100">
        <f t="shared" si="3"/>
        <v>-14145961</v>
      </c>
      <c r="W36" s="100">
        <f t="shared" si="3"/>
        <v>-13845363</v>
      </c>
      <c r="X36" s="100">
        <f t="shared" si="3"/>
        <v>1999518</v>
      </c>
      <c r="Y36" s="100">
        <f t="shared" si="3"/>
        <v>-15844881</v>
      </c>
      <c r="Z36" s="137">
        <f>+IF(X36&lt;&gt;0,+(Y36/X36)*100,0)</f>
        <v>-792.4350268414688</v>
      </c>
      <c r="AA36" s="102">
        <f>+AA15+AA25+AA34</f>
        <v>1999518</v>
      </c>
    </row>
    <row r="37" spans="1:27" ht="13.5">
      <c r="A37" s="249" t="s">
        <v>199</v>
      </c>
      <c r="B37" s="182"/>
      <c r="C37" s="153">
        <v>4268664</v>
      </c>
      <c r="D37" s="153"/>
      <c r="E37" s="99">
        <v>1904000</v>
      </c>
      <c r="F37" s="100"/>
      <c r="G37" s="100">
        <v>5571357</v>
      </c>
      <c r="H37" s="100">
        <v>21902846</v>
      </c>
      <c r="I37" s="100">
        <v>16689694</v>
      </c>
      <c r="J37" s="100">
        <v>5571357</v>
      </c>
      <c r="K37" s="100">
        <v>15570747</v>
      </c>
      <c r="L37" s="100">
        <v>12787658</v>
      </c>
      <c r="M37" s="100">
        <v>18613897</v>
      </c>
      <c r="N37" s="100">
        <v>15570747</v>
      </c>
      <c r="O37" s="100">
        <v>7232051</v>
      </c>
      <c r="P37" s="100">
        <v>1619911</v>
      </c>
      <c r="Q37" s="100">
        <v>-2279425</v>
      </c>
      <c r="R37" s="100">
        <v>7232051</v>
      </c>
      <c r="S37" s="100">
        <v>5871955</v>
      </c>
      <c r="T37" s="100">
        <v>990670</v>
      </c>
      <c r="U37" s="100">
        <v>-3309104</v>
      </c>
      <c r="V37" s="100">
        <v>5871955</v>
      </c>
      <c r="W37" s="100">
        <v>5571357</v>
      </c>
      <c r="X37" s="100"/>
      <c r="Y37" s="100">
        <v>5571357</v>
      </c>
      <c r="Z37" s="137"/>
      <c r="AA37" s="102"/>
    </row>
    <row r="38" spans="1:27" ht="13.5">
      <c r="A38" s="269" t="s">
        <v>200</v>
      </c>
      <c r="B38" s="256"/>
      <c r="C38" s="257">
        <v>12780095</v>
      </c>
      <c r="D38" s="257"/>
      <c r="E38" s="258">
        <v>3015368</v>
      </c>
      <c r="F38" s="259">
        <v>1999518</v>
      </c>
      <c r="G38" s="259">
        <v>21902846</v>
      </c>
      <c r="H38" s="259">
        <v>16689694</v>
      </c>
      <c r="I38" s="259">
        <v>15570747</v>
      </c>
      <c r="J38" s="259">
        <v>15570747</v>
      </c>
      <c r="K38" s="259">
        <v>12787658</v>
      </c>
      <c r="L38" s="259">
        <v>18613897</v>
      </c>
      <c r="M38" s="259">
        <v>7232051</v>
      </c>
      <c r="N38" s="259">
        <v>7232051</v>
      </c>
      <c r="O38" s="259">
        <v>1619911</v>
      </c>
      <c r="P38" s="259">
        <v>-2279425</v>
      </c>
      <c r="Q38" s="259">
        <v>5871955</v>
      </c>
      <c r="R38" s="259">
        <v>1619911</v>
      </c>
      <c r="S38" s="259">
        <v>990670</v>
      </c>
      <c r="T38" s="259">
        <v>-3309104</v>
      </c>
      <c r="U38" s="259">
        <v>-8274006</v>
      </c>
      <c r="V38" s="259">
        <v>-8274006</v>
      </c>
      <c r="W38" s="259">
        <v>-8274006</v>
      </c>
      <c r="X38" s="259">
        <v>1999518</v>
      </c>
      <c r="Y38" s="259">
        <v>-10273524</v>
      </c>
      <c r="Z38" s="260">
        <v>-513.8</v>
      </c>
      <c r="AA38" s="261">
        <v>1999518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12453391</v>
      </c>
      <c r="D5" s="200">
        <f t="shared" si="0"/>
        <v>0</v>
      </c>
      <c r="E5" s="106">
        <f t="shared" si="0"/>
        <v>23613586</v>
      </c>
      <c r="F5" s="106">
        <f t="shared" si="0"/>
        <v>31914189</v>
      </c>
      <c r="G5" s="106">
        <f t="shared" si="0"/>
        <v>2786264</v>
      </c>
      <c r="H5" s="106">
        <f t="shared" si="0"/>
        <v>0</v>
      </c>
      <c r="I5" s="106">
        <f t="shared" si="0"/>
        <v>2568547</v>
      </c>
      <c r="J5" s="106">
        <f t="shared" si="0"/>
        <v>5354811</v>
      </c>
      <c r="K5" s="106">
        <f t="shared" si="0"/>
        <v>2964523</v>
      </c>
      <c r="L5" s="106">
        <f t="shared" si="0"/>
        <v>1599820</v>
      </c>
      <c r="M5" s="106">
        <f t="shared" si="0"/>
        <v>2383834</v>
      </c>
      <c r="N5" s="106">
        <f t="shared" si="0"/>
        <v>6948177</v>
      </c>
      <c r="O5" s="106">
        <f t="shared" si="0"/>
        <v>1639572</v>
      </c>
      <c r="P5" s="106">
        <f t="shared" si="0"/>
        <v>685790</v>
      </c>
      <c r="Q5" s="106">
        <f t="shared" si="0"/>
        <v>1822570</v>
      </c>
      <c r="R5" s="106">
        <f t="shared" si="0"/>
        <v>4147932</v>
      </c>
      <c r="S5" s="106">
        <f t="shared" si="0"/>
        <v>663780</v>
      </c>
      <c r="T5" s="106">
        <f t="shared" si="0"/>
        <v>1343660</v>
      </c>
      <c r="U5" s="106">
        <f t="shared" si="0"/>
        <v>749039</v>
      </c>
      <c r="V5" s="106">
        <f t="shared" si="0"/>
        <v>2756479</v>
      </c>
      <c r="W5" s="106">
        <f t="shared" si="0"/>
        <v>19207399</v>
      </c>
      <c r="X5" s="106">
        <f t="shared" si="0"/>
        <v>31914189</v>
      </c>
      <c r="Y5" s="106">
        <f t="shared" si="0"/>
        <v>-12706790</v>
      </c>
      <c r="Z5" s="201">
        <f>+IF(X5&lt;&gt;0,+(Y5/X5)*100,0)</f>
        <v>-39.815487713004394</v>
      </c>
      <c r="AA5" s="199">
        <f>SUM(AA11:AA18)</f>
        <v>31914189</v>
      </c>
    </row>
    <row r="6" spans="1:27" ht="13.5">
      <c r="A6" s="291" t="s">
        <v>204</v>
      </c>
      <c r="B6" s="142"/>
      <c r="C6" s="62">
        <v>11656117</v>
      </c>
      <c r="D6" s="156"/>
      <c r="E6" s="60">
        <v>1900000</v>
      </c>
      <c r="F6" s="60">
        <v>30277148</v>
      </c>
      <c r="G6" s="60">
        <v>2786264</v>
      </c>
      <c r="H6" s="60"/>
      <c r="I6" s="60">
        <v>2568547</v>
      </c>
      <c r="J6" s="60">
        <v>5354811</v>
      </c>
      <c r="K6" s="60">
        <v>2964523</v>
      </c>
      <c r="L6" s="60">
        <v>1599820</v>
      </c>
      <c r="M6" s="60">
        <v>2383834</v>
      </c>
      <c r="N6" s="60">
        <v>6948177</v>
      </c>
      <c r="O6" s="60">
        <v>1639572</v>
      </c>
      <c r="P6" s="60">
        <v>685790</v>
      </c>
      <c r="Q6" s="60">
        <v>1477570</v>
      </c>
      <c r="R6" s="60">
        <v>3802932</v>
      </c>
      <c r="S6" s="60">
        <v>663780</v>
      </c>
      <c r="T6" s="60">
        <v>869039</v>
      </c>
      <c r="U6" s="60">
        <v>749039</v>
      </c>
      <c r="V6" s="60">
        <v>2281858</v>
      </c>
      <c r="W6" s="60">
        <v>18387778</v>
      </c>
      <c r="X6" s="60">
        <v>30277148</v>
      </c>
      <c r="Y6" s="60">
        <v>-11889370</v>
      </c>
      <c r="Z6" s="140">
        <v>-39.27</v>
      </c>
      <c r="AA6" s="155">
        <v>30277148</v>
      </c>
    </row>
    <row r="7" spans="1:27" ht="13.5">
      <c r="A7" s="291" t="s">
        <v>205</v>
      </c>
      <c r="B7" s="142"/>
      <c r="C7" s="62"/>
      <c r="D7" s="156"/>
      <c r="E7" s="60">
        <v>5000000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>
        <v>474621</v>
      </c>
      <c r="U7" s="60"/>
      <c r="V7" s="60">
        <v>474621</v>
      </c>
      <c r="W7" s="60">
        <v>474621</v>
      </c>
      <c r="X7" s="60"/>
      <c r="Y7" s="60">
        <v>474621</v>
      </c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>
        <v>345000</v>
      </c>
      <c r="R10" s="60">
        <v>345000</v>
      </c>
      <c r="S10" s="60"/>
      <c r="T10" s="60"/>
      <c r="U10" s="60"/>
      <c r="V10" s="60"/>
      <c r="W10" s="60">
        <v>345000</v>
      </c>
      <c r="X10" s="60"/>
      <c r="Y10" s="60">
        <v>345000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11656117</v>
      </c>
      <c r="D11" s="294">
        <f t="shared" si="1"/>
        <v>0</v>
      </c>
      <c r="E11" s="295">
        <f t="shared" si="1"/>
        <v>6900000</v>
      </c>
      <c r="F11" s="295">
        <f t="shared" si="1"/>
        <v>30277148</v>
      </c>
      <c r="G11" s="295">
        <f t="shared" si="1"/>
        <v>2786264</v>
      </c>
      <c r="H11" s="295">
        <f t="shared" si="1"/>
        <v>0</v>
      </c>
      <c r="I11" s="295">
        <f t="shared" si="1"/>
        <v>2568547</v>
      </c>
      <c r="J11" s="295">
        <f t="shared" si="1"/>
        <v>5354811</v>
      </c>
      <c r="K11" s="295">
        <f t="shared" si="1"/>
        <v>2964523</v>
      </c>
      <c r="L11" s="295">
        <f t="shared" si="1"/>
        <v>1599820</v>
      </c>
      <c r="M11" s="295">
        <f t="shared" si="1"/>
        <v>2383834</v>
      </c>
      <c r="N11" s="295">
        <f t="shared" si="1"/>
        <v>6948177</v>
      </c>
      <c r="O11" s="295">
        <f t="shared" si="1"/>
        <v>1639572</v>
      </c>
      <c r="P11" s="295">
        <f t="shared" si="1"/>
        <v>685790</v>
      </c>
      <c r="Q11" s="295">
        <f t="shared" si="1"/>
        <v>1822570</v>
      </c>
      <c r="R11" s="295">
        <f t="shared" si="1"/>
        <v>4147932</v>
      </c>
      <c r="S11" s="295">
        <f t="shared" si="1"/>
        <v>663780</v>
      </c>
      <c r="T11" s="295">
        <f t="shared" si="1"/>
        <v>1343660</v>
      </c>
      <c r="U11" s="295">
        <f t="shared" si="1"/>
        <v>749039</v>
      </c>
      <c r="V11" s="295">
        <f t="shared" si="1"/>
        <v>2756479</v>
      </c>
      <c r="W11" s="295">
        <f t="shared" si="1"/>
        <v>19207399</v>
      </c>
      <c r="X11" s="295">
        <f t="shared" si="1"/>
        <v>30277148</v>
      </c>
      <c r="Y11" s="295">
        <f t="shared" si="1"/>
        <v>-11069749</v>
      </c>
      <c r="Z11" s="296">
        <f>+IF(X11&lt;&gt;0,+(Y11/X11)*100,0)</f>
        <v>-36.5613993761896</v>
      </c>
      <c r="AA11" s="297">
        <f>SUM(AA6:AA10)</f>
        <v>30277148</v>
      </c>
    </row>
    <row r="12" spans="1:27" ht="13.5">
      <c r="A12" s="298" t="s">
        <v>210</v>
      </c>
      <c r="B12" s="136"/>
      <c r="C12" s="62"/>
      <c r="D12" s="156"/>
      <c r="E12" s="60">
        <v>14211050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797274</v>
      </c>
      <c r="D15" s="156"/>
      <c r="E15" s="60">
        <v>2502536</v>
      </c>
      <c r="F15" s="60">
        <v>1637041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1637041</v>
      </c>
      <c r="Y15" s="60">
        <v>-1637041</v>
      </c>
      <c r="Z15" s="140">
        <v>-100</v>
      </c>
      <c r="AA15" s="155">
        <v>1637041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11656117</v>
      </c>
      <c r="D36" s="156">
        <f t="shared" si="4"/>
        <v>0</v>
      </c>
      <c r="E36" s="60">
        <f t="shared" si="4"/>
        <v>1900000</v>
      </c>
      <c r="F36" s="60">
        <f t="shared" si="4"/>
        <v>30277148</v>
      </c>
      <c r="G36" s="60">
        <f t="shared" si="4"/>
        <v>2786264</v>
      </c>
      <c r="H36" s="60">
        <f t="shared" si="4"/>
        <v>0</v>
      </c>
      <c r="I36" s="60">
        <f t="shared" si="4"/>
        <v>2568547</v>
      </c>
      <c r="J36" s="60">
        <f t="shared" si="4"/>
        <v>5354811</v>
      </c>
      <c r="K36" s="60">
        <f t="shared" si="4"/>
        <v>2964523</v>
      </c>
      <c r="L36" s="60">
        <f t="shared" si="4"/>
        <v>1599820</v>
      </c>
      <c r="M36" s="60">
        <f t="shared" si="4"/>
        <v>2383834</v>
      </c>
      <c r="N36" s="60">
        <f t="shared" si="4"/>
        <v>6948177</v>
      </c>
      <c r="O36" s="60">
        <f t="shared" si="4"/>
        <v>1639572</v>
      </c>
      <c r="P36" s="60">
        <f t="shared" si="4"/>
        <v>685790</v>
      </c>
      <c r="Q36" s="60">
        <f t="shared" si="4"/>
        <v>1477570</v>
      </c>
      <c r="R36" s="60">
        <f t="shared" si="4"/>
        <v>3802932</v>
      </c>
      <c r="S36" s="60">
        <f t="shared" si="4"/>
        <v>663780</v>
      </c>
      <c r="T36" s="60">
        <f t="shared" si="4"/>
        <v>869039</v>
      </c>
      <c r="U36" s="60">
        <f t="shared" si="4"/>
        <v>749039</v>
      </c>
      <c r="V36" s="60">
        <f t="shared" si="4"/>
        <v>2281858</v>
      </c>
      <c r="W36" s="60">
        <f t="shared" si="4"/>
        <v>18387778</v>
      </c>
      <c r="X36" s="60">
        <f t="shared" si="4"/>
        <v>30277148</v>
      </c>
      <c r="Y36" s="60">
        <f t="shared" si="4"/>
        <v>-11889370</v>
      </c>
      <c r="Z36" s="140">
        <f aca="true" t="shared" si="5" ref="Z36:Z49">+IF(X36&lt;&gt;0,+(Y36/X36)*100,0)</f>
        <v>-39.268460820682314</v>
      </c>
      <c r="AA36" s="155">
        <f>AA6+AA21</f>
        <v>30277148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5000000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474621</v>
      </c>
      <c r="U37" s="60">
        <f t="shared" si="4"/>
        <v>0</v>
      </c>
      <c r="V37" s="60">
        <f t="shared" si="4"/>
        <v>474621</v>
      </c>
      <c r="W37" s="60">
        <f t="shared" si="4"/>
        <v>474621</v>
      </c>
      <c r="X37" s="60">
        <f t="shared" si="4"/>
        <v>0</v>
      </c>
      <c r="Y37" s="60">
        <f t="shared" si="4"/>
        <v>474621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345000</v>
      </c>
      <c r="R40" s="60">
        <f t="shared" si="4"/>
        <v>345000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345000</v>
      </c>
      <c r="X40" s="60">
        <f t="shared" si="4"/>
        <v>0</v>
      </c>
      <c r="Y40" s="60">
        <f t="shared" si="4"/>
        <v>345000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11656117</v>
      </c>
      <c r="D41" s="294">
        <f t="shared" si="6"/>
        <v>0</v>
      </c>
      <c r="E41" s="295">
        <f t="shared" si="6"/>
        <v>6900000</v>
      </c>
      <c r="F41" s="295">
        <f t="shared" si="6"/>
        <v>30277148</v>
      </c>
      <c r="G41" s="295">
        <f t="shared" si="6"/>
        <v>2786264</v>
      </c>
      <c r="H41" s="295">
        <f t="shared" si="6"/>
        <v>0</v>
      </c>
      <c r="I41" s="295">
        <f t="shared" si="6"/>
        <v>2568547</v>
      </c>
      <c r="J41" s="295">
        <f t="shared" si="6"/>
        <v>5354811</v>
      </c>
      <c r="K41" s="295">
        <f t="shared" si="6"/>
        <v>2964523</v>
      </c>
      <c r="L41" s="295">
        <f t="shared" si="6"/>
        <v>1599820</v>
      </c>
      <c r="M41" s="295">
        <f t="shared" si="6"/>
        <v>2383834</v>
      </c>
      <c r="N41" s="295">
        <f t="shared" si="6"/>
        <v>6948177</v>
      </c>
      <c r="O41" s="295">
        <f t="shared" si="6"/>
        <v>1639572</v>
      </c>
      <c r="P41" s="295">
        <f t="shared" si="6"/>
        <v>685790</v>
      </c>
      <c r="Q41" s="295">
        <f t="shared" si="6"/>
        <v>1822570</v>
      </c>
      <c r="R41" s="295">
        <f t="shared" si="6"/>
        <v>4147932</v>
      </c>
      <c r="S41" s="295">
        <f t="shared" si="6"/>
        <v>663780</v>
      </c>
      <c r="T41" s="295">
        <f t="shared" si="6"/>
        <v>1343660</v>
      </c>
      <c r="U41" s="295">
        <f t="shared" si="6"/>
        <v>749039</v>
      </c>
      <c r="V41" s="295">
        <f t="shared" si="6"/>
        <v>2756479</v>
      </c>
      <c r="W41" s="295">
        <f t="shared" si="6"/>
        <v>19207399</v>
      </c>
      <c r="X41" s="295">
        <f t="shared" si="6"/>
        <v>30277148</v>
      </c>
      <c r="Y41" s="295">
        <f t="shared" si="6"/>
        <v>-11069749</v>
      </c>
      <c r="Z41" s="296">
        <f t="shared" si="5"/>
        <v>-36.5613993761896</v>
      </c>
      <c r="AA41" s="297">
        <f>SUM(AA36:AA40)</f>
        <v>30277148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14211050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797274</v>
      </c>
      <c r="D45" s="129">
        <f t="shared" si="7"/>
        <v>0</v>
      </c>
      <c r="E45" s="54">
        <f t="shared" si="7"/>
        <v>2502536</v>
      </c>
      <c r="F45" s="54">
        <f t="shared" si="7"/>
        <v>1637041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1637041</v>
      </c>
      <c r="Y45" s="54">
        <f t="shared" si="7"/>
        <v>-1637041</v>
      </c>
      <c r="Z45" s="184">
        <f t="shared" si="5"/>
        <v>-100</v>
      </c>
      <c r="AA45" s="130">
        <f t="shared" si="8"/>
        <v>1637041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12453391</v>
      </c>
      <c r="D49" s="218">
        <f t="shared" si="9"/>
        <v>0</v>
      </c>
      <c r="E49" s="220">
        <f t="shared" si="9"/>
        <v>23613586</v>
      </c>
      <c r="F49" s="220">
        <f t="shared" si="9"/>
        <v>31914189</v>
      </c>
      <c r="G49" s="220">
        <f t="shared" si="9"/>
        <v>2786264</v>
      </c>
      <c r="H49" s="220">
        <f t="shared" si="9"/>
        <v>0</v>
      </c>
      <c r="I49" s="220">
        <f t="shared" si="9"/>
        <v>2568547</v>
      </c>
      <c r="J49" s="220">
        <f t="shared" si="9"/>
        <v>5354811</v>
      </c>
      <c r="K49" s="220">
        <f t="shared" si="9"/>
        <v>2964523</v>
      </c>
      <c r="L49" s="220">
        <f t="shared" si="9"/>
        <v>1599820</v>
      </c>
      <c r="M49" s="220">
        <f t="shared" si="9"/>
        <v>2383834</v>
      </c>
      <c r="N49" s="220">
        <f t="shared" si="9"/>
        <v>6948177</v>
      </c>
      <c r="O49" s="220">
        <f t="shared" si="9"/>
        <v>1639572</v>
      </c>
      <c r="P49" s="220">
        <f t="shared" si="9"/>
        <v>685790</v>
      </c>
      <c r="Q49" s="220">
        <f t="shared" si="9"/>
        <v>1822570</v>
      </c>
      <c r="R49" s="220">
        <f t="shared" si="9"/>
        <v>4147932</v>
      </c>
      <c r="S49" s="220">
        <f t="shared" si="9"/>
        <v>663780</v>
      </c>
      <c r="T49" s="220">
        <f t="shared" si="9"/>
        <v>1343660</v>
      </c>
      <c r="U49" s="220">
        <f t="shared" si="9"/>
        <v>749039</v>
      </c>
      <c r="V49" s="220">
        <f t="shared" si="9"/>
        <v>2756479</v>
      </c>
      <c r="W49" s="220">
        <f t="shared" si="9"/>
        <v>19207399</v>
      </c>
      <c r="X49" s="220">
        <f t="shared" si="9"/>
        <v>31914189</v>
      </c>
      <c r="Y49" s="220">
        <f t="shared" si="9"/>
        <v>-12706790</v>
      </c>
      <c r="Z49" s="221">
        <f t="shared" si="5"/>
        <v>-39.815487713004394</v>
      </c>
      <c r="AA49" s="222">
        <f>SUM(AA41:AA48)</f>
        <v>31914189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754000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>
        <v>754000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754000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353760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300000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100000</v>
      </c>
      <c r="F68" s="60">
        <v>734001</v>
      </c>
      <c r="G68" s="60">
        <v>29634</v>
      </c>
      <c r="H68" s="60">
        <v>2482472</v>
      </c>
      <c r="I68" s="60">
        <v>27808</v>
      </c>
      <c r="J68" s="60">
        <v>2539914</v>
      </c>
      <c r="K68" s="60">
        <v>34105</v>
      </c>
      <c r="L68" s="60">
        <v>20411</v>
      </c>
      <c r="M68" s="60">
        <v>55203</v>
      </c>
      <c r="N68" s="60">
        <v>109719</v>
      </c>
      <c r="O68" s="60">
        <v>37923</v>
      </c>
      <c r="P68" s="60">
        <v>5867</v>
      </c>
      <c r="Q68" s="60">
        <v>183782</v>
      </c>
      <c r="R68" s="60">
        <v>227572</v>
      </c>
      <c r="S68" s="60">
        <v>180813</v>
      </c>
      <c r="T68" s="60">
        <v>39023</v>
      </c>
      <c r="U68" s="60">
        <v>123826</v>
      </c>
      <c r="V68" s="60">
        <v>343662</v>
      </c>
      <c r="W68" s="60">
        <v>3220867</v>
      </c>
      <c r="X68" s="60">
        <v>734001</v>
      </c>
      <c r="Y68" s="60">
        <v>2486866</v>
      </c>
      <c r="Z68" s="140">
        <v>338.81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753760</v>
      </c>
      <c r="F69" s="220">
        <f t="shared" si="12"/>
        <v>734001</v>
      </c>
      <c r="G69" s="220">
        <f t="shared" si="12"/>
        <v>29634</v>
      </c>
      <c r="H69" s="220">
        <f t="shared" si="12"/>
        <v>2482472</v>
      </c>
      <c r="I69" s="220">
        <f t="shared" si="12"/>
        <v>27808</v>
      </c>
      <c r="J69" s="220">
        <f t="shared" si="12"/>
        <v>2539914</v>
      </c>
      <c r="K69" s="220">
        <f t="shared" si="12"/>
        <v>34105</v>
      </c>
      <c r="L69" s="220">
        <f t="shared" si="12"/>
        <v>20411</v>
      </c>
      <c r="M69" s="220">
        <f t="shared" si="12"/>
        <v>55203</v>
      </c>
      <c r="N69" s="220">
        <f t="shared" si="12"/>
        <v>109719</v>
      </c>
      <c r="O69" s="220">
        <f t="shared" si="12"/>
        <v>37923</v>
      </c>
      <c r="P69" s="220">
        <f t="shared" si="12"/>
        <v>5867</v>
      </c>
      <c r="Q69" s="220">
        <f t="shared" si="12"/>
        <v>183782</v>
      </c>
      <c r="R69" s="220">
        <f t="shared" si="12"/>
        <v>227572</v>
      </c>
      <c r="S69" s="220">
        <f t="shared" si="12"/>
        <v>180813</v>
      </c>
      <c r="T69" s="220">
        <f t="shared" si="12"/>
        <v>39023</v>
      </c>
      <c r="U69" s="220">
        <f t="shared" si="12"/>
        <v>123826</v>
      </c>
      <c r="V69" s="220">
        <f t="shared" si="12"/>
        <v>343662</v>
      </c>
      <c r="W69" s="220">
        <f t="shared" si="12"/>
        <v>3220867</v>
      </c>
      <c r="X69" s="220">
        <f t="shared" si="12"/>
        <v>734001</v>
      </c>
      <c r="Y69" s="220">
        <f t="shared" si="12"/>
        <v>2486866</v>
      </c>
      <c r="Z69" s="221">
        <f>+IF(X69&lt;&gt;0,+(Y69/X69)*100,0)</f>
        <v>338.80962015038125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11656117</v>
      </c>
      <c r="D5" s="357">
        <f t="shared" si="0"/>
        <v>0</v>
      </c>
      <c r="E5" s="356">
        <f t="shared" si="0"/>
        <v>6900000</v>
      </c>
      <c r="F5" s="358">
        <f t="shared" si="0"/>
        <v>30277148</v>
      </c>
      <c r="G5" s="358">
        <f t="shared" si="0"/>
        <v>2786264</v>
      </c>
      <c r="H5" s="356">
        <f t="shared" si="0"/>
        <v>0</v>
      </c>
      <c r="I5" s="356">
        <f t="shared" si="0"/>
        <v>2568547</v>
      </c>
      <c r="J5" s="358">
        <f t="shared" si="0"/>
        <v>5354811</v>
      </c>
      <c r="K5" s="358">
        <f t="shared" si="0"/>
        <v>2964523</v>
      </c>
      <c r="L5" s="356">
        <f t="shared" si="0"/>
        <v>1599820</v>
      </c>
      <c r="M5" s="356">
        <f t="shared" si="0"/>
        <v>2383834</v>
      </c>
      <c r="N5" s="358">
        <f t="shared" si="0"/>
        <v>6948177</v>
      </c>
      <c r="O5" s="358">
        <f t="shared" si="0"/>
        <v>1639572</v>
      </c>
      <c r="P5" s="356">
        <f t="shared" si="0"/>
        <v>685790</v>
      </c>
      <c r="Q5" s="356">
        <f t="shared" si="0"/>
        <v>1822570</v>
      </c>
      <c r="R5" s="358">
        <f t="shared" si="0"/>
        <v>4147932</v>
      </c>
      <c r="S5" s="358">
        <f t="shared" si="0"/>
        <v>663780</v>
      </c>
      <c r="T5" s="356">
        <f t="shared" si="0"/>
        <v>1343660</v>
      </c>
      <c r="U5" s="356">
        <f t="shared" si="0"/>
        <v>749039</v>
      </c>
      <c r="V5" s="358">
        <f t="shared" si="0"/>
        <v>2756479</v>
      </c>
      <c r="W5" s="358">
        <f t="shared" si="0"/>
        <v>19207399</v>
      </c>
      <c r="X5" s="356">
        <f t="shared" si="0"/>
        <v>30277148</v>
      </c>
      <c r="Y5" s="358">
        <f t="shared" si="0"/>
        <v>-11069749</v>
      </c>
      <c r="Z5" s="359">
        <f>+IF(X5&lt;&gt;0,+(Y5/X5)*100,0)</f>
        <v>-36.5613993761896</v>
      </c>
      <c r="AA5" s="360">
        <f>+AA6+AA8+AA11+AA13+AA15</f>
        <v>30277148</v>
      </c>
    </row>
    <row r="6" spans="1:27" ht="13.5">
      <c r="A6" s="361" t="s">
        <v>204</v>
      </c>
      <c r="B6" s="142"/>
      <c r="C6" s="60">
        <f>+C7</f>
        <v>11656117</v>
      </c>
      <c r="D6" s="340">
        <f aca="true" t="shared" si="1" ref="D6:AA6">+D7</f>
        <v>0</v>
      </c>
      <c r="E6" s="60">
        <f t="shared" si="1"/>
        <v>1900000</v>
      </c>
      <c r="F6" s="59">
        <f t="shared" si="1"/>
        <v>30277148</v>
      </c>
      <c r="G6" s="59">
        <f t="shared" si="1"/>
        <v>2786264</v>
      </c>
      <c r="H6" s="60">
        <f t="shared" si="1"/>
        <v>0</v>
      </c>
      <c r="I6" s="60">
        <f t="shared" si="1"/>
        <v>2568547</v>
      </c>
      <c r="J6" s="59">
        <f t="shared" si="1"/>
        <v>5354811</v>
      </c>
      <c r="K6" s="59">
        <f t="shared" si="1"/>
        <v>2964523</v>
      </c>
      <c r="L6" s="60">
        <f t="shared" si="1"/>
        <v>1599820</v>
      </c>
      <c r="M6" s="60">
        <f t="shared" si="1"/>
        <v>2383834</v>
      </c>
      <c r="N6" s="59">
        <f t="shared" si="1"/>
        <v>6948177</v>
      </c>
      <c r="O6" s="59">
        <f t="shared" si="1"/>
        <v>1639572</v>
      </c>
      <c r="P6" s="60">
        <f t="shared" si="1"/>
        <v>685790</v>
      </c>
      <c r="Q6" s="60">
        <f t="shared" si="1"/>
        <v>1477570</v>
      </c>
      <c r="R6" s="59">
        <f t="shared" si="1"/>
        <v>3802932</v>
      </c>
      <c r="S6" s="59">
        <f t="shared" si="1"/>
        <v>663780</v>
      </c>
      <c r="T6" s="60">
        <f t="shared" si="1"/>
        <v>869039</v>
      </c>
      <c r="U6" s="60">
        <f t="shared" si="1"/>
        <v>749039</v>
      </c>
      <c r="V6" s="59">
        <f t="shared" si="1"/>
        <v>2281858</v>
      </c>
      <c r="W6" s="59">
        <f t="shared" si="1"/>
        <v>18387778</v>
      </c>
      <c r="X6" s="60">
        <f t="shared" si="1"/>
        <v>30277148</v>
      </c>
      <c r="Y6" s="59">
        <f t="shared" si="1"/>
        <v>-11889370</v>
      </c>
      <c r="Z6" s="61">
        <f>+IF(X6&lt;&gt;0,+(Y6/X6)*100,0)</f>
        <v>-39.268460820682314</v>
      </c>
      <c r="AA6" s="62">
        <f t="shared" si="1"/>
        <v>30277148</v>
      </c>
    </row>
    <row r="7" spans="1:27" ht="13.5">
      <c r="A7" s="291" t="s">
        <v>228</v>
      </c>
      <c r="B7" s="142"/>
      <c r="C7" s="60">
        <v>11656117</v>
      </c>
      <c r="D7" s="340"/>
      <c r="E7" s="60">
        <v>1900000</v>
      </c>
      <c r="F7" s="59">
        <v>30277148</v>
      </c>
      <c r="G7" s="59">
        <v>2786264</v>
      </c>
      <c r="H7" s="60"/>
      <c r="I7" s="60">
        <v>2568547</v>
      </c>
      <c r="J7" s="59">
        <v>5354811</v>
      </c>
      <c r="K7" s="59">
        <v>2964523</v>
      </c>
      <c r="L7" s="60">
        <v>1599820</v>
      </c>
      <c r="M7" s="60">
        <v>2383834</v>
      </c>
      <c r="N7" s="59">
        <v>6948177</v>
      </c>
      <c r="O7" s="59">
        <v>1639572</v>
      </c>
      <c r="P7" s="60">
        <v>685790</v>
      </c>
      <c r="Q7" s="60">
        <v>1477570</v>
      </c>
      <c r="R7" s="59">
        <v>3802932</v>
      </c>
      <c r="S7" s="59">
        <v>663780</v>
      </c>
      <c r="T7" s="60">
        <v>869039</v>
      </c>
      <c r="U7" s="60">
        <v>749039</v>
      </c>
      <c r="V7" s="59">
        <v>2281858</v>
      </c>
      <c r="W7" s="59">
        <v>18387778</v>
      </c>
      <c r="X7" s="60">
        <v>30277148</v>
      </c>
      <c r="Y7" s="59">
        <v>-11889370</v>
      </c>
      <c r="Z7" s="61">
        <v>-39.27</v>
      </c>
      <c r="AA7" s="62">
        <v>30277148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5000000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474621</v>
      </c>
      <c r="U8" s="60">
        <f t="shared" si="2"/>
        <v>0</v>
      </c>
      <c r="V8" s="59">
        <f t="shared" si="2"/>
        <v>474621</v>
      </c>
      <c r="W8" s="59">
        <f t="shared" si="2"/>
        <v>474621</v>
      </c>
      <c r="X8" s="60">
        <f t="shared" si="2"/>
        <v>0</v>
      </c>
      <c r="Y8" s="59">
        <f t="shared" si="2"/>
        <v>474621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>
        <v>5000000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>
        <v>474621</v>
      </c>
      <c r="U9" s="60"/>
      <c r="V9" s="59">
        <v>474621</v>
      </c>
      <c r="W9" s="59">
        <v>474621</v>
      </c>
      <c r="X9" s="60"/>
      <c r="Y9" s="59">
        <v>474621</v>
      </c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345000</v>
      </c>
      <c r="R15" s="59">
        <f t="shared" si="5"/>
        <v>345000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345000</v>
      </c>
      <c r="X15" s="60">
        <f t="shared" si="5"/>
        <v>0</v>
      </c>
      <c r="Y15" s="59">
        <f t="shared" si="5"/>
        <v>345000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>
        <v>345000</v>
      </c>
      <c r="R18" s="59">
        <v>345000</v>
      </c>
      <c r="S18" s="59"/>
      <c r="T18" s="60"/>
      <c r="U18" s="60"/>
      <c r="V18" s="59"/>
      <c r="W18" s="59">
        <v>345000</v>
      </c>
      <c r="X18" s="60"/>
      <c r="Y18" s="59">
        <v>345000</v>
      </c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14211050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7505000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3191050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3515000</v>
      </c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797274</v>
      </c>
      <c r="D40" s="344">
        <f t="shared" si="9"/>
        <v>0</v>
      </c>
      <c r="E40" s="343">
        <f t="shared" si="9"/>
        <v>2502536</v>
      </c>
      <c r="F40" s="345">
        <f t="shared" si="9"/>
        <v>1637041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1637041</v>
      </c>
      <c r="Y40" s="345">
        <f t="shared" si="9"/>
        <v>-1637041</v>
      </c>
      <c r="Z40" s="336">
        <f>+IF(X40&lt;&gt;0,+(Y40/X40)*100,0)</f>
        <v>-100</v>
      </c>
      <c r="AA40" s="350">
        <f>SUM(AA41:AA49)</f>
        <v>1637041</v>
      </c>
    </row>
    <row r="41" spans="1:27" ht="13.5">
      <c r="A41" s="361" t="s">
        <v>247</v>
      </c>
      <c r="B41" s="142"/>
      <c r="C41" s="362"/>
      <c r="D41" s="363"/>
      <c r="E41" s="362">
        <v>236967</v>
      </c>
      <c r="F41" s="364">
        <v>1577041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1577041</v>
      </c>
      <c r="Y41" s="364">
        <v>-1577041</v>
      </c>
      <c r="Z41" s="365">
        <v>-100</v>
      </c>
      <c r="AA41" s="366">
        <v>1577041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1020074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797274</v>
      </c>
      <c r="D44" s="368"/>
      <c r="E44" s="54">
        <v>20000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>
        <v>60000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60000</v>
      </c>
      <c r="Y47" s="53">
        <v>-60000</v>
      </c>
      <c r="Z47" s="94">
        <v>-100</v>
      </c>
      <c r="AA47" s="95">
        <v>60000</v>
      </c>
    </row>
    <row r="48" spans="1:27" ht="13.5">
      <c r="A48" s="361" t="s">
        <v>254</v>
      </c>
      <c r="B48" s="136"/>
      <c r="C48" s="60"/>
      <c r="D48" s="368"/>
      <c r="E48" s="54">
        <v>300000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925495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12453391</v>
      </c>
      <c r="D60" s="346">
        <f t="shared" si="14"/>
        <v>0</v>
      </c>
      <c r="E60" s="219">
        <f t="shared" si="14"/>
        <v>23613586</v>
      </c>
      <c r="F60" s="264">
        <f t="shared" si="14"/>
        <v>31914189</v>
      </c>
      <c r="G60" s="264">
        <f t="shared" si="14"/>
        <v>2786264</v>
      </c>
      <c r="H60" s="219">
        <f t="shared" si="14"/>
        <v>0</v>
      </c>
      <c r="I60" s="219">
        <f t="shared" si="14"/>
        <v>2568547</v>
      </c>
      <c r="J60" s="264">
        <f t="shared" si="14"/>
        <v>5354811</v>
      </c>
      <c r="K60" s="264">
        <f t="shared" si="14"/>
        <v>2964523</v>
      </c>
      <c r="L60" s="219">
        <f t="shared" si="14"/>
        <v>1599820</v>
      </c>
      <c r="M60" s="219">
        <f t="shared" si="14"/>
        <v>2383834</v>
      </c>
      <c r="N60" s="264">
        <f t="shared" si="14"/>
        <v>6948177</v>
      </c>
      <c r="O60" s="264">
        <f t="shared" si="14"/>
        <v>1639572</v>
      </c>
      <c r="P60" s="219">
        <f t="shared" si="14"/>
        <v>685790</v>
      </c>
      <c r="Q60" s="219">
        <f t="shared" si="14"/>
        <v>1822570</v>
      </c>
      <c r="R60" s="264">
        <f t="shared" si="14"/>
        <v>4147932</v>
      </c>
      <c r="S60" s="264">
        <f t="shared" si="14"/>
        <v>663780</v>
      </c>
      <c r="T60" s="219">
        <f t="shared" si="14"/>
        <v>1343660</v>
      </c>
      <c r="U60" s="219">
        <f t="shared" si="14"/>
        <v>749039</v>
      </c>
      <c r="V60" s="264">
        <f t="shared" si="14"/>
        <v>2756479</v>
      </c>
      <c r="W60" s="264">
        <f t="shared" si="14"/>
        <v>19207399</v>
      </c>
      <c r="X60" s="219">
        <f t="shared" si="14"/>
        <v>31914189</v>
      </c>
      <c r="Y60" s="264">
        <f t="shared" si="14"/>
        <v>-12706790</v>
      </c>
      <c r="Z60" s="337">
        <f>+IF(X60&lt;&gt;0,+(Y60/X60)*100,0)</f>
        <v>-39.815487713004394</v>
      </c>
      <c r="AA60" s="232">
        <f>+AA57+AA54+AA51+AA40+AA37+AA34+AA22+AA5</f>
        <v>31914189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2014-08-06T11:40:08Z</dcterms:created>
  <dcterms:modified xsi:type="dcterms:W3CDTF">2014-08-06T11:40:11Z</dcterms:modified>
  <cp:category/>
  <cp:version/>
  <cp:contentType/>
  <cp:contentStatus/>
</cp:coreProperties>
</file>