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<sst xmlns="http://schemas.openxmlformats.org/spreadsheetml/2006/main" count="855" uniqueCount="302">
  <si>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Ezinqoleni(KZN215)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</si>
  <si>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</si>
  <si>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</si>
  <si>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</si>
  <si>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</si>
  <si>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</si>
  <si>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</si>
  <si>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</si>
  <si>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</si>
  <si>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</si>
  <si>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</si>
  <si>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</si>
  <si>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</si>
  <si>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</si>
  <si>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</si>
  <si>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</si>
  <si>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</si>
  <si>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</si>
  <si>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</si>
  <si>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</si>
  <si>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</si>
  <si>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</si>
  <si>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</si>
  <si>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</si>
  <si>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</si>
  <si>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</si>
  <si>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</si>
  <si>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</si>
  <si>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</si>
  <si>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</si>
  <si>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</si>
  <si>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</si>
  <si>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</si>
  <si>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</si>
  <si>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</si>
  <si>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</si>
  <si>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</si>
  <si>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</si>
  <si>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</si>
  <si>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</si>
  <si>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</si>
  <si>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</si>
  <si>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</si>
  <si>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</si>
  <si>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</si>
  <si>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</si>
  <si>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</si>
  <si>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</si>
  <si>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</si>
  <si>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</si>
  <si>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</si>
  <si>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</si>
  <si>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</si>
  <si>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</si>
  <si>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</si>
  <si>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</si>
  <si>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</si>
  <si>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</si>
  <si>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</si>
  <si>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</si>
  <si>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</si>
  <si>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</si>
  <si>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</si>
  <si>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</si>
  <si>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</si>
  <si>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</si>
  <si>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</si>
  <si>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</si>
  <si>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</si>
  <si>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</si>
  <si>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Ezinqoleni(KZN215)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</si>
  <si>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</si>
  <si>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</si>
  <si>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</si>
  <si>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</si>
  <si>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</si>
  <si>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</si>
  <si>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</si>
  <si>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</si>
  <si>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</si>
  <si>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</si>
  <si>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</si>
  <si>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</si>
  <si>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</si>
  <si>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</si>
  <si>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</si>
  <si>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</si>
  <si>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</si>
  <si>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</si>
  <si>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</si>
  <si>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</si>
  <si>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</si>
  <si>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</si>
  <si>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</si>
  <si>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</si>
  <si>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</si>
  <si>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</si>
  <si>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</si>
  <si>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</si>
  <si>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</si>
  <si>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Ezinqoleni(KZN215)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</si>
  <si>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</si>
  <si>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</si>
  <si>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</si>
  <si>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</si>
  <si>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</si>
  <si>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</si>
  <si>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</si>
  <si>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</si>
  <si>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</si>
  <si>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</si>
  <si>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</si>
  <si>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</si>
  <si>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</si>
  <si>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</si>
  <si>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</si>
  <si>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</si>
  <si>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</si>
  <si>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</si>
  <si>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</si>
  <si>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</si>
  <si>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</si>
  <si>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</si>
  <si>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</si>
  <si>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</si>
  <si>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</si>
  <si>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</si>
  <si>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</si>
  <si>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</si>
  <si>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Ezinqoleni(KZN215)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</si>
  <si>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</si>
  <si>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</si>
  <si>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</si>
  <si>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</si>
  <si>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</si>
  <si>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</si>
  <si>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</si>
  <si>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</si>
  <si>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</si>
  <si>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</si>
  <si>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Ezinqoleni(KZN215)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</si>
  <si>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</si>
  <si>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</si>
  <si>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</si>
  <si>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</si>
  <si>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</si>
  <si>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</si>
  <si>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</si>
  <si>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</si>
  <si>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</si>
  <si>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</si>
  <si>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</si>
  <si>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</si>
  <si>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</si>
  <si>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</si>
  <si>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</si>
  <si>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</si>
  <si>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</si>
  <si>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</si>
  <si>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</si>
  <si>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</si>
  <si>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</si>
  <si>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</si>
  <si>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</si>
  <si>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</si>
  <si>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</si>
  <si>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</si>
  <si>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</si>
  <si>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</si>
  <si>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</si>
  <si>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</si>
  <si>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</si>
  <si>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</si>
  <si>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</si>
  <si>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Ezinqoleni(KZN215)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</si>
  <si>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</si>
  <si>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</si>
  <si>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</si>
  <si>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</si>
  <si>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</si>
  <si>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</si>
  <si>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</si>
  <si>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</si>
  <si>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</si>
  <si>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</si>
  <si>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</si>
  <si>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</si>
  <si>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</si>
  <si>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</si>
  <si>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</si>
  <si>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</si>
  <si>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</si>
  <si>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</si>
  <si>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</si>
  <si>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</si>
  <si>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</si>
  <si>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</si>
  <si>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</si>
  <si>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</si>
  <si>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</si>
  <si>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</si>
  <si>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Ezinqoleni(KZN215)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</si>
  <si>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</si>
  <si>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</si>
  <si>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</si>
  <si>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</si>
  <si>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</si>
  <si>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</si>
  <si>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</si>
  <si>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</si>
  <si>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</si>
  <si>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</si>
  <si>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</si>
  <si>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</si>
  <si>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</si>
  <si>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</si>
  <si>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</si>
  <si>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</si>
  <si>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</si>
  <si>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</si>
  <si>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</si>
  <si>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</si>
  <si>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</si>
  <si>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</si>
  <si>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</si>
  <si>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</si>
  <si>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Ezinqoleni(KZN215)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</si>
  <si>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</si>
  <si>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</si>
  <si>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</si>
  <si>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</si>
  <si>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</si>
  <si>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</si>
  <si>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</si>
  <si>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</si>
  <si>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</si>
  <si>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</si>
  <si>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</si>
  <si>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</si>
  <si>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</si>
  <si>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</si>
  <si>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</si>
  <si>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</si>
  <si>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</si>
  <si>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</si>
  <si>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</si>
  <si>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</si>
  <si>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</si>
  <si>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</si>
  <si>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</si>
  <si>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</si>
  <si>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</si>
  <si>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</si>
  <si>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</si>
  <si>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</si>
  <si>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</si>
  <si>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</si>
  <si>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</si>
  <si>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</si>
  <si>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</si>
  <si>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</si>
  <si>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</si>
  <si>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Ezinqoleni(KZN215)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</si>
  <si>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</si>
  <si>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</si>
  <si>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Ezinqoleni(KZN215)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</si>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</sst>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768519</v>
      </c>
      <c r="C5" s="19">
        <v>0</v>
      </c>
      <c r="D5" s="59">
        <v>874000</v>
      </c>
      <c r="E5" s="60">
        <v>2884000</v>
      </c>
      <c r="F5" s="60">
        <v>569090</v>
      </c>
      <c r="G5" s="60">
        <v>188042</v>
      </c>
      <c r="H5" s="60">
        <v>188255</v>
      </c>
      <c r="I5" s="60">
        <v>945387</v>
      </c>
      <c r="J5" s="60">
        <v>188150</v>
      </c>
      <c r="K5" s="60">
        <v>188047</v>
      </c>
      <c r="L5" s="60">
        <v>188047</v>
      </c>
      <c r="M5" s="60">
        <v>564244</v>
      </c>
      <c r="N5" s="60">
        <v>188047</v>
      </c>
      <c r="O5" s="60">
        <v>188047</v>
      </c>
      <c r="P5" s="60">
        <v>188047</v>
      </c>
      <c r="Q5" s="60">
        <v>564141</v>
      </c>
      <c r="R5" s="60">
        <v>188047</v>
      </c>
      <c r="S5" s="60">
        <v>188047</v>
      </c>
      <c r="T5" s="60">
        <v>188047</v>
      </c>
      <c r="U5" s="60">
        <v>564141</v>
      </c>
      <c r="V5" s="60">
        <v>2637913</v>
      </c>
      <c r="W5" s="60">
        <v>2884000</v>
      </c>
      <c r="X5" s="60">
        <v>-246087</v>
      </c>
      <c r="Y5" s="61">
        <v>-8.53</v>
      </c>
      <c r="Z5" s="62">
        <v>2884000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1019807</v>
      </c>
      <c r="C7" s="19">
        <v>0</v>
      </c>
      <c r="D7" s="59">
        <v>933000</v>
      </c>
      <c r="E7" s="60">
        <v>1205000</v>
      </c>
      <c r="F7" s="60">
        <v>83461</v>
      </c>
      <c r="G7" s="60">
        <v>115648</v>
      </c>
      <c r="H7" s="60">
        <v>146994</v>
      </c>
      <c r="I7" s="60">
        <v>346103</v>
      </c>
      <c r="J7" s="60">
        <v>128627</v>
      </c>
      <c r="K7" s="60">
        <v>122565</v>
      </c>
      <c r="L7" s="60">
        <v>127572</v>
      </c>
      <c r="M7" s="60">
        <v>378764</v>
      </c>
      <c r="N7" s="60">
        <v>150079</v>
      </c>
      <c r="O7" s="60">
        <v>144793</v>
      </c>
      <c r="P7" s="60">
        <v>138373</v>
      </c>
      <c r="Q7" s="60">
        <v>433245</v>
      </c>
      <c r="R7" s="60">
        <v>169927</v>
      </c>
      <c r="S7" s="60">
        <v>112477</v>
      </c>
      <c r="T7" s="60">
        <v>154808</v>
      </c>
      <c r="U7" s="60">
        <v>437212</v>
      </c>
      <c r="V7" s="60">
        <v>1595324</v>
      </c>
      <c r="W7" s="60">
        <v>1205000</v>
      </c>
      <c r="X7" s="60">
        <v>390324</v>
      </c>
      <c r="Y7" s="61">
        <v>32.39</v>
      </c>
      <c r="Z7" s="62">
        <v>1205000</v>
      </c>
    </row>
    <row r="8" spans="1:26" ht="13.5">
      <c r="A8" s="58" t="s">
        <v>34</v>
      </c>
      <c r="B8" s="19">
        <v>31206045</v>
      </c>
      <c r="C8" s="19">
        <v>0</v>
      </c>
      <c r="D8" s="59">
        <v>33654000</v>
      </c>
      <c r="E8" s="60">
        <v>33804000</v>
      </c>
      <c r="F8" s="60">
        <v>12363556</v>
      </c>
      <c r="G8" s="60">
        <v>412491</v>
      </c>
      <c r="H8" s="60">
        <v>129688</v>
      </c>
      <c r="I8" s="60">
        <v>12905735</v>
      </c>
      <c r="J8" s="60">
        <v>675524</v>
      </c>
      <c r="K8" s="60">
        <v>9967988</v>
      </c>
      <c r="L8" s="60">
        <v>214997</v>
      </c>
      <c r="M8" s="60">
        <v>10858509</v>
      </c>
      <c r="N8" s="60">
        <v>181432</v>
      </c>
      <c r="O8" s="60">
        <v>131154</v>
      </c>
      <c r="P8" s="60">
        <v>7626524</v>
      </c>
      <c r="Q8" s="60">
        <v>7939110</v>
      </c>
      <c r="R8" s="60">
        <v>256458</v>
      </c>
      <c r="S8" s="60">
        <v>607369</v>
      </c>
      <c r="T8" s="60">
        <v>687320</v>
      </c>
      <c r="U8" s="60">
        <v>1551147</v>
      </c>
      <c r="V8" s="60">
        <v>33254501</v>
      </c>
      <c r="W8" s="60">
        <v>33804000</v>
      </c>
      <c r="X8" s="60">
        <v>-549499</v>
      </c>
      <c r="Y8" s="61">
        <v>-1.63</v>
      </c>
      <c r="Z8" s="62">
        <v>33804000</v>
      </c>
    </row>
    <row r="9" spans="1:26" ht="13.5">
      <c r="A9" s="58" t="s">
        <v>35</v>
      </c>
      <c r="B9" s="19">
        <v>503537</v>
      </c>
      <c r="C9" s="19">
        <v>0</v>
      </c>
      <c r="D9" s="59">
        <v>411000</v>
      </c>
      <c r="E9" s="60">
        <v>403500</v>
      </c>
      <c r="F9" s="60">
        <v>200</v>
      </c>
      <c r="G9" s="60">
        <v>48531</v>
      </c>
      <c r="H9" s="60">
        <v>39000</v>
      </c>
      <c r="I9" s="60">
        <v>87731</v>
      </c>
      <c r="J9" s="60">
        <v>46640</v>
      </c>
      <c r="K9" s="60">
        <v>22077</v>
      </c>
      <c r="L9" s="60">
        <v>35400</v>
      </c>
      <c r="M9" s="60">
        <v>104117</v>
      </c>
      <c r="N9" s="60">
        <v>64081</v>
      </c>
      <c r="O9" s="60">
        <v>18388</v>
      </c>
      <c r="P9" s="60">
        <v>18198</v>
      </c>
      <c r="Q9" s="60">
        <v>100667</v>
      </c>
      <c r="R9" s="60">
        <v>107297</v>
      </c>
      <c r="S9" s="60">
        <v>53737</v>
      </c>
      <c r="T9" s="60">
        <v>22248</v>
      </c>
      <c r="U9" s="60">
        <v>183282</v>
      </c>
      <c r="V9" s="60">
        <v>475797</v>
      </c>
      <c r="W9" s="60">
        <v>403500</v>
      </c>
      <c r="X9" s="60">
        <v>72297</v>
      </c>
      <c r="Y9" s="61">
        <v>17.92</v>
      </c>
      <c r="Z9" s="62">
        <v>403500</v>
      </c>
    </row>
    <row r="10" spans="1:26" ht="25.5">
      <c r="A10" s="63" t="s">
        <v>277</v>
      </c>
      <c r="B10" s="64">
        <f>SUM(B5:B9)</f>
        <v>33497908</v>
      </c>
      <c r="C10" s="64">
        <f>SUM(C5:C9)</f>
        <v>0</v>
      </c>
      <c r="D10" s="65">
        <f aca="true" t="shared" si="0" ref="D10:Z10">SUM(D5:D9)</f>
        <v>35872000</v>
      </c>
      <c r="E10" s="66">
        <f t="shared" si="0"/>
        <v>38296500</v>
      </c>
      <c r="F10" s="66">
        <f t="shared" si="0"/>
        <v>13016307</v>
      </c>
      <c r="G10" s="66">
        <f t="shared" si="0"/>
        <v>764712</v>
      </c>
      <c r="H10" s="66">
        <f t="shared" si="0"/>
        <v>503937</v>
      </c>
      <c r="I10" s="66">
        <f t="shared" si="0"/>
        <v>14284956</v>
      </c>
      <c r="J10" s="66">
        <f t="shared" si="0"/>
        <v>1038941</v>
      </c>
      <c r="K10" s="66">
        <f t="shared" si="0"/>
        <v>10300677</v>
      </c>
      <c r="L10" s="66">
        <f t="shared" si="0"/>
        <v>566016</v>
      </c>
      <c r="M10" s="66">
        <f t="shared" si="0"/>
        <v>11905634</v>
      </c>
      <c r="N10" s="66">
        <f t="shared" si="0"/>
        <v>583639</v>
      </c>
      <c r="O10" s="66">
        <f t="shared" si="0"/>
        <v>482382</v>
      </c>
      <c r="P10" s="66">
        <f t="shared" si="0"/>
        <v>7971142</v>
      </c>
      <c r="Q10" s="66">
        <f t="shared" si="0"/>
        <v>9037163</v>
      </c>
      <c r="R10" s="66">
        <f t="shared" si="0"/>
        <v>721729</v>
      </c>
      <c r="S10" s="66">
        <f t="shared" si="0"/>
        <v>961630</v>
      </c>
      <c r="T10" s="66">
        <f t="shared" si="0"/>
        <v>1052423</v>
      </c>
      <c r="U10" s="66">
        <f t="shared" si="0"/>
        <v>2735782</v>
      </c>
      <c r="V10" s="66">
        <f t="shared" si="0"/>
        <v>37963535</v>
      </c>
      <c r="W10" s="66">
        <f t="shared" si="0"/>
        <v>38296500</v>
      </c>
      <c r="X10" s="66">
        <f t="shared" si="0"/>
        <v>-332965</v>
      </c>
      <c r="Y10" s="67">
        <f>+IF(W10&lt;&gt;0,(X10/W10)*100,0)</f>
        <v>-0.8694397660360608</v>
      </c>
      <c r="Z10" s="68">
        <f t="shared" si="0"/>
        <v>38296500</v>
      </c>
    </row>
    <row r="11" spans="1:26" ht="13.5">
      <c r="A11" s="58" t="s">
        <v>37</v>
      </c>
      <c r="B11" s="19">
        <v>10200792</v>
      </c>
      <c r="C11" s="19">
        <v>0</v>
      </c>
      <c r="D11" s="59">
        <v>12544000</v>
      </c>
      <c r="E11" s="60">
        <v>12193000</v>
      </c>
      <c r="F11" s="60">
        <v>843168</v>
      </c>
      <c r="G11" s="60">
        <v>1224441</v>
      </c>
      <c r="H11" s="60">
        <v>795200</v>
      </c>
      <c r="I11" s="60">
        <v>2862809</v>
      </c>
      <c r="J11" s="60">
        <v>624101</v>
      </c>
      <c r="K11" s="60">
        <v>997928</v>
      </c>
      <c r="L11" s="60">
        <v>949846</v>
      </c>
      <c r="M11" s="60">
        <v>2571875</v>
      </c>
      <c r="N11" s="60">
        <v>837415</v>
      </c>
      <c r="O11" s="60">
        <v>909723</v>
      </c>
      <c r="P11" s="60">
        <v>916975</v>
      </c>
      <c r="Q11" s="60">
        <v>2664113</v>
      </c>
      <c r="R11" s="60">
        <v>911401</v>
      </c>
      <c r="S11" s="60">
        <v>858300</v>
      </c>
      <c r="T11" s="60">
        <v>1191583</v>
      </c>
      <c r="U11" s="60">
        <v>2961284</v>
      </c>
      <c r="V11" s="60">
        <v>11060081</v>
      </c>
      <c r="W11" s="60">
        <v>12193000</v>
      </c>
      <c r="X11" s="60">
        <v>-1132919</v>
      </c>
      <c r="Y11" s="61">
        <v>-9.29</v>
      </c>
      <c r="Z11" s="62">
        <v>12193000</v>
      </c>
    </row>
    <row r="12" spans="1:26" ht="13.5">
      <c r="A12" s="58" t="s">
        <v>38</v>
      </c>
      <c r="B12" s="19">
        <v>2813602</v>
      </c>
      <c r="C12" s="19">
        <v>0</v>
      </c>
      <c r="D12" s="59">
        <v>2950000</v>
      </c>
      <c r="E12" s="60">
        <v>2990000</v>
      </c>
      <c r="F12" s="60">
        <v>230731</v>
      </c>
      <c r="G12" s="60">
        <v>233432</v>
      </c>
      <c r="H12" s="60">
        <v>232021</v>
      </c>
      <c r="I12" s="60">
        <v>696184</v>
      </c>
      <c r="J12" s="60">
        <v>232731</v>
      </c>
      <c r="K12" s="60">
        <v>231076</v>
      </c>
      <c r="L12" s="60">
        <v>233416</v>
      </c>
      <c r="M12" s="60">
        <v>697223</v>
      </c>
      <c r="N12" s="60">
        <v>235282</v>
      </c>
      <c r="O12" s="60">
        <v>230728</v>
      </c>
      <c r="P12" s="60">
        <v>403872</v>
      </c>
      <c r="Q12" s="60">
        <v>869882</v>
      </c>
      <c r="R12" s="60">
        <v>248723</v>
      </c>
      <c r="S12" s="60">
        <v>248695</v>
      </c>
      <c r="T12" s="60">
        <v>249588</v>
      </c>
      <c r="U12" s="60">
        <v>747006</v>
      </c>
      <c r="V12" s="60">
        <v>3010295</v>
      </c>
      <c r="W12" s="60">
        <v>2990000</v>
      </c>
      <c r="X12" s="60">
        <v>20295</v>
      </c>
      <c r="Y12" s="61">
        <v>0.68</v>
      </c>
      <c r="Z12" s="62">
        <v>2990000</v>
      </c>
    </row>
    <row r="13" spans="1:26" ht="13.5">
      <c r="A13" s="58" t="s">
        <v>278</v>
      </c>
      <c r="B13" s="19">
        <v>11477788</v>
      </c>
      <c r="C13" s="19">
        <v>0</v>
      </c>
      <c r="D13" s="59">
        <v>3613000</v>
      </c>
      <c r="E13" s="60">
        <v>9000000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9000000</v>
      </c>
      <c r="X13" s="60">
        <v>-9000000</v>
      </c>
      <c r="Y13" s="61">
        <v>-100</v>
      </c>
      <c r="Z13" s="62">
        <v>9000000</v>
      </c>
    </row>
    <row r="14" spans="1:26" ht="13.5">
      <c r="A14" s="58" t="s">
        <v>40</v>
      </c>
      <c r="B14" s="19">
        <v>14910</v>
      </c>
      <c r="C14" s="19">
        <v>0</v>
      </c>
      <c r="D14" s="59">
        <v>55000</v>
      </c>
      <c r="E14" s="60">
        <v>55000</v>
      </c>
      <c r="F14" s="60">
        <v>0</v>
      </c>
      <c r="G14" s="60">
        <v>0</v>
      </c>
      <c r="H14" s="60">
        <v>143</v>
      </c>
      <c r="I14" s="60">
        <v>143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143</v>
      </c>
      <c r="W14" s="60">
        <v>55000</v>
      </c>
      <c r="X14" s="60">
        <v>-54857</v>
      </c>
      <c r="Y14" s="61">
        <v>-99.74</v>
      </c>
      <c r="Z14" s="62">
        <v>55000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58240</v>
      </c>
      <c r="C16" s="19">
        <v>0</v>
      </c>
      <c r="D16" s="59">
        <v>1463000</v>
      </c>
      <c r="E16" s="60">
        <v>1313000</v>
      </c>
      <c r="F16" s="60">
        <v>0</v>
      </c>
      <c r="G16" s="60">
        <v>0</v>
      </c>
      <c r="H16" s="60">
        <v>66148</v>
      </c>
      <c r="I16" s="60">
        <v>66148</v>
      </c>
      <c r="J16" s="60">
        <v>0</v>
      </c>
      <c r="K16" s="60">
        <v>0</v>
      </c>
      <c r="L16" s="60">
        <v>0</v>
      </c>
      <c r="M16" s="60">
        <v>0</v>
      </c>
      <c r="N16" s="60">
        <v>124902</v>
      </c>
      <c r="O16" s="60">
        <v>47803</v>
      </c>
      <c r="P16" s="60">
        <v>28918</v>
      </c>
      <c r="Q16" s="60">
        <v>201623</v>
      </c>
      <c r="R16" s="60">
        <v>89564</v>
      </c>
      <c r="S16" s="60">
        <v>71774</v>
      </c>
      <c r="T16" s="60">
        <v>0</v>
      </c>
      <c r="U16" s="60">
        <v>161338</v>
      </c>
      <c r="V16" s="60">
        <v>429109</v>
      </c>
      <c r="W16" s="60">
        <v>1313000</v>
      </c>
      <c r="X16" s="60">
        <v>-883891</v>
      </c>
      <c r="Y16" s="61">
        <v>-67.32</v>
      </c>
      <c r="Z16" s="62">
        <v>1313000</v>
      </c>
    </row>
    <row r="17" spans="1:26" ht="13.5">
      <c r="A17" s="58" t="s">
        <v>43</v>
      </c>
      <c r="B17" s="19">
        <v>11802975</v>
      </c>
      <c r="C17" s="19">
        <v>0</v>
      </c>
      <c r="D17" s="59">
        <v>12948000</v>
      </c>
      <c r="E17" s="60">
        <v>14151000</v>
      </c>
      <c r="F17" s="60">
        <v>428585</v>
      </c>
      <c r="G17" s="60">
        <v>1596003</v>
      </c>
      <c r="H17" s="60">
        <v>752939</v>
      </c>
      <c r="I17" s="60">
        <v>2777527</v>
      </c>
      <c r="J17" s="60">
        <v>1249128</v>
      </c>
      <c r="K17" s="60">
        <v>934568</v>
      </c>
      <c r="L17" s="60">
        <v>1060428</v>
      </c>
      <c r="M17" s="60">
        <v>3244124</v>
      </c>
      <c r="N17" s="60">
        <v>1175295</v>
      </c>
      <c r="O17" s="60">
        <v>1897095</v>
      </c>
      <c r="P17" s="60">
        <v>828832</v>
      </c>
      <c r="Q17" s="60">
        <v>3901222</v>
      </c>
      <c r="R17" s="60">
        <v>957394</v>
      </c>
      <c r="S17" s="60">
        <v>1358062</v>
      </c>
      <c r="T17" s="60">
        <v>815223</v>
      </c>
      <c r="U17" s="60">
        <v>3130679</v>
      </c>
      <c r="V17" s="60">
        <v>13053552</v>
      </c>
      <c r="W17" s="60">
        <v>14151000</v>
      </c>
      <c r="X17" s="60">
        <v>-1097448</v>
      </c>
      <c r="Y17" s="61">
        <v>-7.76</v>
      </c>
      <c r="Z17" s="62">
        <v>14151000</v>
      </c>
    </row>
    <row r="18" spans="1:26" ht="13.5">
      <c r="A18" s="70" t="s">
        <v>44</v>
      </c>
      <c r="B18" s="71">
        <f>SUM(B11:B17)</f>
        <v>36368307</v>
      </c>
      <c r="C18" s="71">
        <f>SUM(C11:C17)</f>
        <v>0</v>
      </c>
      <c r="D18" s="72">
        <f aca="true" t="shared" si="1" ref="D18:Z18">SUM(D11:D17)</f>
        <v>33573000</v>
      </c>
      <c r="E18" s="73">
        <f t="shared" si="1"/>
        <v>39702000</v>
      </c>
      <c r="F18" s="73">
        <f t="shared" si="1"/>
        <v>1502484</v>
      </c>
      <c r="G18" s="73">
        <f t="shared" si="1"/>
        <v>3053876</v>
      </c>
      <c r="H18" s="73">
        <f t="shared" si="1"/>
        <v>1846451</v>
      </c>
      <c r="I18" s="73">
        <f t="shared" si="1"/>
        <v>6402811</v>
      </c>
      <c r="J18" s="73">
        <f t="shared" si="1"/>
        <v>2105960</v>
      </c>
      <c r="K18" s="73">
        <f t="shared" si="1"/>
        <v>2163572</v>
      </c>
      <c r="L18" s="73">
        <f t="shared" si="1"/>
        <v>2243690</v>
      </c>
      <c r="M18" s="73">
        <f t="shared" si="1"/>
        <v>6513222</v>
      </c>
      <c r="N18" s="73">
        <f t="shared" si="1"/>
        <v>2372894</v>
      </c>
      <c r="O18" s="73">
        <f t="shared" si="1"/>
        <v>3085349</v>
      </c>
      <c r="P18" s="73">
        <f t="shared" si="1"/>
        <v>2178597</v>
      </c>
      <c r="Q18" s="73">
        <f t="shared" si="1"/>
        <v>7636840</v>
      </c>
      <c r="R18" s="73">
        <f t="shared" si="1"/>
        <v>2207082</v>
      </c>
      <c r="S18" s="73">
        <f t="shared" si="1"/>
        <v>2536831</v>
      </c>
      <c r="T18" s="73">
        <f t="shared" si="1"/>
        <v>2256394</v>
      </c>
      <c r="U18" s="73">
        <f t="shared" si="1"/>
        <v>7000307</v>
      </c>
      <c r="V18" s="73">
        <f t="shared" si="1"/>
        <v>27553180</v>
      </c>
      <c r="W18" s="73">
        <f t="shared" si="1"/>
        <v>39702000</v>
      </c>
      <c r="X18" s="73">
        <f t="shared" si="1"/>
        <v>-12148820</v>
      </c>
      <c r="Y18" s="67">
        <f>+IF(W18&lt;&gt;0,(X18/W18)*100,0)</f>
        <v>-30.600020150118386</v>
      </c>
      <c r="Z18" s="74">
        <f t="shared" si="1"/>
        <v>39702000</v>
      </c>
    </row>
    <row r="19" spans="1:26" ht="13.5">
      <c r="A19" s="70" t="s">
        <v>45</v>
      </c>
      <c r="B19" s="75">
        <f>+B10-B18</f>
        <v>-2870399</v>
      </c>
      <c r="C19" s="75">
        <f>+C10-C18</f>
        <v>0</v>
      </c>
      <c r="D19" s="76">
        <f aca="true" t="shared" si="2" ref="D19:Z19">+D10-D18</f>
        <v>2299000</v>
      </c>
      <c r="E19" s="77">
        <f t="shared" si="2"/>
        <v>-1405500</v>
      </c>
      <c r="F19" s="77">
        <f t="shared" si="2"/>
        <v>11513823</v>
      </c>
      <c r="G19" s="77">
        <f t="shared" si="2"/>
        <v>-2289164</v>
      </c>
      <c r="H19" s="77">
        <f t="shared" si="2"/>
        <v>-1342514</v>
      </c>
      <c r="I19" s="77">
        <f t="shared" si="2"/>
        <v>7882145</v>
      </c>
      <c r="J19" s="77">
        <f t="shared" si="2"/>
        <v>-1067019</v>
      </c>
      <c r="K19" s="77">
        <f t="shared" si="2"/>
        <v>8137105</v>
      </c>
      <c r="L19" s="77">
        <f t="shared" si="2"/>
        <v>-1677674</v>
      </c>
      <c r="M19" s="77">
        <f t="shared" si="2"/>
        <v>5392412</v>
      </c>
      <c r="N19" s="77">
        <f t="shared" si="2"/>
        <v>-1789255</v>
      </c>
      <c r="O19" s="77">
        <f t="shared" si="2"/>
        <v>-2602967</v>
      </c>
      <c r="P19" s="77">
        <f t="shared" si="2"/>
        <v>5792545</v>
      </c>
      <c r="Q19" s="77">
        <f t="shared" si="2"/>
        <v>1400323</v>
      </c>
      <c r="R19" s="77">
        <f t="shared" si="2"/>
        <v>-1485353</v>
      </c>
      <c r="S19" s="77">
        <f t="shared" si="2"/>
        <v>-1575201</v>
      </c>
      <c r="T19" s="77">
        <f t="shared" si="2"/>
        <v>-1203971</v>
      </c>
      <c r="U19" s="77">
        <f t="shared" si="2"/>
        <v>-4264525</v>
      </c>
      <c r="V19" s="77">
        <f t="shared" si="2"/>
        <v>10410355</v>
      </c>
      <c r="W19" s="77">
        <f>IF(E10=E18,0,W10-W18)</f>
        <v>-1405500</v>
      </c>
      <c r="X19" s="77">
        <f t="shared" si="2"/>
        <v>11815855</v>
      </c>
      <c r="Y19" s="78">
        <f>+IF(W19&lt;&gt;0,(X19/W19)*100,0)</f>
        <v>-840.6869441479901</v>
      </c>
      <c r="Z19" s="79">
        <f t="shared" si="2"/>
        <v>-1405500</v>
      </c>
    </row>
    <row r="20" spans="1:26" ht="13.5">
      <c r="A20" s="58" t="s">
        <v>46</v>
      </c>
      <c r="B20" s="19">
        <v>14547553</v>
      </c>
      <c r="C20" s="19">
        <v>0</v>
      </c>
      <c r="D20" s="59">
        <v>13474000</v>
      </c>
      <c r="E20" s="60">
        <v>15049000</v>
      </c>
      <c r="F20" s="60">
        <v>1091481</v>
      </c>
      <c r="G20" s="60">
        <v>0</v>
      </c>
      <c r="H20" s="60">
        <v>1125475</v>
      </c>
      <c r="I20" s="60">
        <v>2216956</v>
      </c>
      <c r="J20" s="60">
        <v>2143065</v>
      </c>
      <c r="K20" s="60">
        <v>935915</v>
      </c>
      <c r="L20" s="60">
        <v>0</v>
      </c>
      <c r="M20" s="60">
        <v>3078980</v>
      </c>
      <c r="N20" s="60">
        <v>303111</v>
      </c>
      <c r="O20" s="60">
        <v>922187</v>
      </c>
      <c r="P20" s="60">
        <v>1711220</v>
      </c>
      <c r="Q20" s="60">
        <v>2936518</v>
      </c>
      <c r="R20" s="60">
        <v>2419437</v>
      </c>
      <c r="S20" s="60">
        <v>2320290</v>
      </c>
      <c r="T20" s="60">
        <v>2492267</v>
      </c>
      <c r="U20" s="60">
        <v>7231994</v>
      </c>
      <c r="V20" s="60">
        <v>15464448</v>
      </c>
      <c r="W20" s="60">
        <v>15049000</v>
      </c>
      <c r="X20" s="60">
        <v>415448</v>
      </c>
      <c r="Y20" s="61">
        <v>2.76</v>
      </c>
      <c r="Z20" s="62">
        <v>15049000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11677154</v>
      </c>
      <c r="C22" s="86">
        <f>SUM(C19:C21)</f>
        <v>0</v>
      </c>
      <c r="D22" s="87">
        <f aca="true" t="shared" si="3" ref="D22:Z22">SUM(D19:D21)</f>
        <v>15773000</v>
      </c>
      <c r="E22" s="88">
        <f t="shared" si="3"/>
        <v>13643500</v>
      </c>
      <c r="F22" s="88">
        <f t="shared" si="3"/>
        <v>12605304</v>
      </c>
      <c r="G22" s="88">
        <f t="shared" si="3"/>
        <v>-2289164</v>
      </c>
      <c r="H22" s="88">
        <f t="shared" si="3"/>
        <v>-217039</v>
      </c>
      <c r="I22" s="88">
        <f t="shared" si="3"/>
        <v>10099101</v>
      </c>
      <c r="J22" s="88">
        <f t="shared" si="3"/>
        <v>1076046</v>
      </c>
      <c r="K22" s="88">
        <f t="shared" si="3"/>
        <v>9073020</v>
      </c>
      <c r="L22" s="88">
        <f t="shared" si="3"/>
        <v>-1677674</v>
      </c>
      <c r="M22" s="88">
        <f t="shared" si="3"/>
        <v>8471392</v>
      </c>
      <c r="N22" s="88">
        <f t="shared" si="3"/>
        <v>-1486144</v>
      </c>
      <c r="O22" s="88">
        <f t="shared" si="3"/>
        <v>-1680780</v>
      </c>
      <c r="P22" s="88">
        <f t="shared" si="3"/>
        <v>7503765</v>
      </c>
      <c r="Q22" s="88">
        <f t="shared" si="3"/>
        <v>4336841</v>
      </c>
      <c r="R22" s="88">
        <f t="shared" si="3"/>
        <v>934084</v>
      </c>
      <c r="S22" s="88">
        <f t="shared" si="3"/>
        <v>745089</v>
      </c>
      <c r="T22" s="88">
        <f t="shared" si="3"/>
        <v>1288296</v>
      </c>
      <c r="U22" s="88">
        <f t="shared" si="3"/>
        <v>2967469</v>
      </c>
      <c r="V22" s="88">
        <f t="shared" si="3"/>
        <v>25874803</v>
      </c>
      <c r="W22" s="88">
        <f t="shared" si="3"/>
        <v>13643500</v>
      </c>
      <c r="X22" s="88">
        <f t="shared" si="3"/>
        <v>12231303</v>
      </c>
      <c r="Y22" s="89">
        <f>+IF(W22&lt;&gt;0,(X22/W22)*100,0)</f>
        <v>89.64930553010592</v>
      </c>
      <c r="Z22" s="90">
        <f t="shared" si="3"/>
        <v>13643500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11677154</v>
      </c>
      <c r="C24" s="75">
        <f>SUM(C22:C23)</f>
        <v>0</v>
      </c>
      <c r="D24" s="76">
        <f aca="true" t="shared" si="4" ref="D24:Z24">SUM(D22:D23)</f>
        <v>15773000</v>
      </c>
      <c r="E24" s="77">
        <f t="shared" si="4"/>
        <v>13643500</v>
      </c>
      <c r="F24" s="77">
        <f t="shared" si="4"/>
        <v>12605304</v>
      </c>
      <c r="G24" s="77">
        <f t="shared" si="4"/>
        <v>-2289164</v>
      </c>
      <c r="H24" s="77">
        <f t="shared" si="4"/>
        <v>-217039</v>
      </c>
      <c r="I24" s="77">
        <f t="shared" si="4"/>
        <v>10099101</v>
      </c>
      <c r="J24" s="77">
        <f t="shared" si="4"/>
        <v>1076046</v>
      </c>
      <c r="K24" s="77">
        <f t="shared" si="4"/>
        <v>9073020</v>
      </c>
      <c r="L24" s="77">
        <f t="shared" si="4"/>
        <v>-1677674</v>
      </c>
      <c r="M24" s="77">
        <f t="shared" si="4"/>
        <v>8471392</v>
      </c>
      <c r="N24" s="77">
        <f t="shared" si="4"/>
        <v>-1486144</v>
      </c>
      <c r="O24" s="77">
        <f t="shared" si="4"/>
        <v>-1680780</v>
      </c>
      <c r="P24" s="77">
        <f t="shared" si="4"/>
        <v>7503765</v>
      </c>
      <c r="Q24" s="77">
        <f t="shared" si="4"/>
        <v>4336841</v>
      </c>
      <c r="R24" s="77">
        <f t="shared" si="4"/>
        <v>934084</v>
      </c>
      <c r="S24" s="77">
        <f t="shared" si="4"/>
        <v>745089</v>
      </c>
      <c r="T24" s="77">
        <f t="shared" si="4"/>
        <v>1288296</v>
      </c>
      <c r="U24" s="77">
        <f t="shared" si="4"/>
        <v>2967469</v>
      </c>
      <c r="V24" s="77">
        <f t="shared" si="4"/>
        <v>25874803</v>
      </c>
      <c r="W24" s="77">
        <f t="shared" si="4"/>
        <v>13643500</v>
      </c>
      <c r="X24" s="77">
        <f t="shared" si="4"/>
        <v>12231303</v>
      </c>
      <c r="Y24" s="78">
        <f>+IF(W24&lt;&gt;0,(X24/W24)*100,0)</f>
        <v>89.64930553010592</v>
      </c>
      <c r="Z24" s="79">
        <f t="shared" si="4"/>
        <v>13643500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12741733</v>
      </c>
      <c r="C27" s="22">
        <v>0</v>
      </c>
      <c r="D27" s="99">
        <v>17325000</v>
      </c>
      <c r="E27" s="100">
        <v>18109000</v>
      </c>
      <c r="F27" s="100">
        <v>1057092</v>
      </c>
      <c r="G27" s="100">
        <v>116789</v>
      </c>
      <c r="H27" s="100">
        <v>1012944</v>
      </c>
      <c r="I27" s="100">
        <v>2186825</v>
      </c>
      <c r="J27" s="100">
        <v>2143065</v>
      </c>
      <c r="K27" s="100">
        <v>935915</v>
      </c>
      <c r="L27" s="100">
        <v>0</v>
      </c>
      <c r="M27" s="100">
        <v>3078980</v>
      </c>
      <c r="N27" s="100">
        <v>303111</v>
      </c>
      <c r="O27" s="100">
        <v>0</v>
      </c>
      <c r="P27" s="100">
        <v>0</v>
      </c>
      <c r="Q27" s="100">
        <v>303111</v>
      </c>
      <c r="R27" s="100">
        <v>2519652</v>
      </c>
      <c r="S27" s="100">
        <v>0</v>
      </c>
      <c r="T27" s="100">
        <v>2710315</v>
      </c>
      <c r="U27" s="100">
        <v>5229967</v>
      </c>
      <c r="V27" s="100">
        <v>10798883</v>
      </c>
      <c r="W27" s="100">
        <v>18109000</v>
      </c>
      <c r="X27" s="100">
        <v>-7310117</v>
      </c>
      <c r="Y27" s="101">
        <v>-40.37</v>
      </c>
      <c r="Z27" s="102">
        <v>18109000</v>
      </c>
    </row>
    <row r="28" spans="1:26" ht="13.5">
      <c r="A28" s="103" t="s">
        <v>46</v>
      </c>
      <c r="B28" s="19">
        <v>12205528</v>
      </c>
      <c r="C28" s="19">
        <v>0</v>
      </c>
      <c r="D28" s="59">
        <v>13474000</v>
      </c>
      <c r="E28" s="60">
        <v>15049000</v>
      </c>
      <c r="F28" s="60">
        <v>1055392</v>
      </c>
      <c r="G28" s="60">
        <v>0</v>
      </c>
      <c r="H28" s="60">
        <v>1012384</v>
      </c>
      <c r="I28" s="60">
        <v>2067776</v>
      </c>
      <c r="J28" s="60">
        <v>1943065</v>
      </c>
      <c r="K28" s="60">
        <v>935915</v>
      </c>
      <c r="L28" s="60">
        <v>0</v>
      </c>
      <c r="M28" s="60">
        <v>2878980</v>
      </c>
      <c r="N28" s="60">
        <v>303111</v>
      </c>
      <c r="O28" s="60">
        <v>0</v>
      </c>
      <c r="P28" s="60">
        <v>0</v>
      </c>
      <c r="Q28" s="60">
        <v>303111</v>
      </c>
      <c r="R28" s="60">
        <v>2115658</v>
      </c>
      <c r="S28" s="60">
        <v>0</v>
      </c>
      <c r="T28" s="60">
        <v>2548441</v>
      </c>
      <c r="U28" s="60">
        <v>4664099</v>
      </c>
      <c r="V28" s="60">
        <v>9913966</v>
      </c>
      <c r="W28" s="60">
        <v>15049000</v>
      </c>
      <c r="X28" s="60">
        <v>-5135034</v>
      </c>
      <c r="Y28" s="61">
        <v>-34.12</v>
      </c>
      <c r="Z28" s="62">
        <v>15049000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536205</v>
      </c>
      <c r="C31" s="19">
        <v>0</v>
      </c>
      <c r="D31" s="59">
        <v>3851000</v>
      </c>
      <c r="E31" s="60">
        <v>3060000</v>
      </c>
      <c r="F31" s="60">
        <v>1700</v>
      </c>
      <c r="G31" s="60">
        <v>116789</v>
      </c>
      <c r="H31" s="60">
        <v>560</v>
      </c>
      <c r="I31" s="60">
        <v>119049</v>
      </c>
      <c r="J31" s="60">
        <v>200000</v>
      </c>
      <c r="K31" s="60">
        <v>0</v>
      </c>
      <c r="L31" s="60">
        <v>0</v>
      </c>
      <c r="M31" s="60">
        <v>200000</v>
      </c>
      <c r="N31" s="60">
        <v>0</v>
      </c>
      <c r="O31" s="60">
        <v>0</v>
      </c>
      <c r="P31" s="60">
        <v>0</v>
      </c>
      <c r="Q31" s="60">
        <v>0</v>
      </c>
      <c r="R31" s="60">
        <v>403994</v>
      </c>
      <c r="S31" s="60">
        <v>0</v>
      </c>
      <c r="T31" s="60">
        <v>161874</v>
      </c>
      <c r="U31" s="60">
        <v>565868</v>
      </c>
      <c r="V31" s="60">
        <v>884917</v>
      </c>
      <c r="W31" s="60">
        <v>3060000</v>
      </c>
      <c r="X31" s="60">
        <v>-2175083</v>
      </c>
      <c r="Y31" s="61">
        <v>-71.08</v>
      </c>
      <c r="Z31" s="62">
        <v>3060000</v>
      </c>
    </row>
    <row r="32" spans="1:26" ht="13.5">
      <c r="A32" s="70" t="s">
        <v>54</v>
      </c>
      <c r="B32" s="22">
        <f>SUM(B28:B31)</f>
        <v>12741733</v>
      </c>
      <c r="C32" s="22">
        <f>SUM(C28:C31)</f>
        <v>0</v>
      </c>
      <c r="D32" s="99">
        <f aca="true" t="shared" si="5" ref="D32:Z32">SUM(D28:D31)</f>
        <v>17325000</v>
      </c>
      <c r="E32" s="100">
        <f t="shared" si="5"/>
        <v>18109000</v>
      </c>
      <c r="F32" s="100">
        <f t="shared" si="5"/>
        <v>1057092</v>
      </c>
      <c r="G32" s="100">
        <f t="shared" si="5"/>
        <v>116789</v>
      </c>
      <c r="H32" s="100">
        <f t="shared" si="5"/>
        <v>1012944</v>
      </c>
      <c r="I32" s="100">
        <f t="shared" si="5"/>
        <v>2186825</v>
      </c>
      <c r="J32" s="100">
        <f t="shared" si="5"/>
        <v>2143065</v>
      </c>
      <c r="K32" s="100">
        <f t="shared" si="5"/>
        <v>935915</v>
      </c>
      <c r="L32" s="100">
        <f t="shared" si="5"/>
        <v>0</v>
      </c>
      <c r="M32" s="100">
        <f t="shared" si="5"/>
        <v>3078980</v>
      </c>
      <c r="N32" s="100">
        <f t="shared" si="5"/>
        <v>303111</v>
      </c>
      <c r="O32" s="100">
        <f t="shared" si="5"/>
        <v>0</v>
      </c>
      <c r="P32" s="100">
        <f t="shared" si="5"/>
        <v>0</v>
      </c>
      <c r="Q32" s="100">
        <f t="shared" si="5"/>
        <v>303111</v>
      </c>
      <c r="R32" s="100">
        <f t="shared" si="5"/>
        <v>2519652</v>
      </c>
      <c r="S32" s="100">
        <f t="shared" si="5"/>
        <v>0</v>
      </c>
      <c r="T32" s="100">
        <f t="shared" si="5"/>
        <v>2710315</v>
      </c>
      <c r="U32" s="100">
        <f t="shared" si="5"/>
        <v>5229967</v>
      </c>
      <c r="V32" s="100">
        <f t="shared" si="5"/>
        <v>10798883</v>
      </c>
      <c r="W32" s="100">
        <f t="shared" si="5"/>
        <v>18109000</v>
      </c>
      <c r="X32" s="100">
        <f t="shared" si="5"/>
        <v>-7310117</v>
      </c>
      <c r="Y32" s="101">
        <f>+IF(W32&lt;&gt;0,(X32/W32)*100,0)</f>
        <v>-40.36731459495279</v>
      </c>
      <c r="Z32" s="102">
        <f t="shared" si="5"/>
        <v>18109000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31299979</v>
      </c>
      <c r="C35" s="19">
        <v>0</v>
      </c>
      <c r="D35" s="59">
        <v>27996610</v>
      </c>
      <c r="E35" s="60">
        <v>29378000</v>
      </c>
      <c r="F35" s="60">
        <v>47246653</v>
      </c>
      <c r="G35" s="60">
        <v>45807961</v>
      </c>
      <c r="H35" s="60">
        <v>43824846</v>
      </c>
      <c r="I35" s="60">
        <v>43824846</v>
      </c>
      <c r="J35" s="60">
        <v>40566701</v>
      </c>
      <c r="K35" s="60">
        <v>52151943</v>
      </c>
      <c r="L35" s="60">
        <v>50371366</v>
      </c>
      <c r="M35" s="60">
        <v>50371366</v>
      </c>
      <c r="N35" s="60">
        <v>47894740</v>
      </c>
      <c r="O35" s="60">
        <v>45269664</v>
      </c>
      <c r="P35" s="60">
        <v>53770815</v>
      </c>
      <c r="Q35" s="60">
        <v>53770815</v>
      </c>
      <c r="R35" s="60">
        <v>50024913</v>
      </c>
      <c r="S35" s="60">
        <v>45442548</v>
      </c>
      <c r="T35" s="60">
        <v>41601314</v>
      </c>
      <c r="U35" s="60">
        <v>41601314</v>
      </c>
      <c r="V35" s="60">
        <v>41601314</v>
      </c>
      <c r="W35" s="60">
        <v>29378000</v>
      </c>
      <c r="X35" s="60">
        <v>12223314</v>
      </c>
      <c r="Y35" s="61">
        <v>41.61</v>
      </c>
      <c r="Z35" s="62">
        <v>29378000</v>
      </c>
    </row>
    <row r="36" spans="1:26" ht="13.5">
      <c r="A36" s="58" t="s">
        <v>57</v>
      </c>
      <c r="B36" s="19">
        <v>71583836</v>
      </c>
      <c r="C36" s="19">
        <v>0</v>
      </c>
      <c r="D36" s="59">
        <v>67007369</v>
      </c>
      <c r="E36" s="60">
        <v>72820000</v>
      </c>
      <c r="F36" s="60">
        <v>72600928</v>
      </c>
      <c r="G36" s="60">
        <v>72717717</v>
      </c>
      <c r="H36" s="60">
        <v>73730661</v>
      </c>
      <c r="I36" s="60">
        <v>73730661</v>
      </c>
      <c r="J36" s="60">
        <v>75700323</v>
      </c>
      <c r="K36" s="60">
        <v>76638572</v>
      </c>
      <c r="L36" s="60">
        <v>76646082</v>
      </c>
      <c r="M36" s="60">
        <v>76646082</v>
      </c>
      <c r="N36" s="60">
        <v>76930391</v>
      </c>
      <c r="O36" s="60">
        <v>79284340</v>
      </c>
      <c r="P36" s="60">
        <v>81251659</v>
      </c>
      <c r="Q36" s="60">
        <v>81251659</v>
      </c>
      <c r="R36" s="60">
        <v>83775709</v>
      </c>
      <c r="S36" s="60">
        <v>85964243</v>
      </c>
      <c r="T36" s="60">
        <v>86248141</v>
      </c>
      <c r="U36" s="60">
        <v>86248141</v>
      </c>
      <c r="V36" s="60">
        <v>86248141</v>
      </c>
      <c r="W36" s="60">
        <v>72820000</v>
      </c>
      <c r="X36" s="60">
        <v>13428141</v>
      </c>
      <c r="Y36" s="61">
        <v>18.44</v>
      </c>
      <c r="Z36" s="62">
        <v>72820000</v>
      </c>
    </row>
    <row r="37" spans="1:26" ht="13.5">
      <c r="A37" s="58" t="s">
        <v>58</v>
      </c>
      <c r="B37" s="19">
        <v>6177848</v>
      </c>
      <c r="C37" s="19">
        <v>0</v>
      </c>
      <c r="D37" s="59">
        <v>2661500</v>
      </c>
      <c r="E37" s="60">
        <v>2635000</v>
      </c>
      <c r="F37" s="60">
        <v>13682872</v>
      </c>
      <c r="G37" s="60">
        <v>13702078</v>
      </c>
      <c r="H37" s="60">
        <v>12515321</v>
      </c>
      <c r="I37" s="60">
        <v>12515321</v>
      </c>
      <c r="J37" s="60">
        <v>9939846</v>
      </c>
      <c r="K37" s="60">
        <v>13193246</v>
      </c>
      <c r="L37" s="60">
        <v>13112801</v>
      </c>
      <c r="M37" s="60">
        <v>13112801</v>
      </c>
      <c r="N37" s="60">
        <v>11486897</v>
      </c>
      <c r="O37" s="60">
        <v>12896550</v>
      </c>
      <c r="P37" s="60">
        <v>15786685</v>
      </c>
      <c r="Q37" s="60">
        <v>15786685</v>
      </c>
      <c r="R37" s="60">
        <v>13630748</v>
      </c>
      <c r="S37" s="60">
        <v>10331705</v>
      </c>
      <c r="T37" s="60">
        <v>6814774</v>
      </c>
      <c r="U37" s="60">
        <v>6814774</v>
      </c>
      <c r="V37" s="60">
        <v>6814774</v>
      </c>
      <c r="W37" s="60">
        <v>2635000</v>
      </c>
      <c r="X37" s="60">
        <v>4179774</v>
      </c>
      <c r="Y37" s="61">
        <v>158.63</v>
      </c>
      <c r="Z37" s="62">
        <v>2635000</v>
      </c>
    </row>
    <row r="38" spans="1:26" ht="13.5">
      <c r="A38" s="58" t="s">
        <v>59</v>
      </c>
      <c r="B38" s="19">
        <v>1465000</v>
      </c>
      <c r="C38" s="19">
        <v>0</v>
      </c>
      <c r="D38" s="59">
        <v>235000</v>
      </c>
      <c r="E38" s="60">
        <v>235000</v>
      </c>
      <c r="F38" s="60">
        <v>26938</v>
      </c>
      <c r="G38" s="60">
        <v>9240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1031000</v>
      </c>
      <c r="O38" s="60">
        <v>1031000</v>
      </c>
      <c r="P38" s="60">
        <v>1031000</v>
      </c>
      <c r="Q38" s="60">
        <v>1031000</v>
      </c>
      <c r="R38" s="60">
        <v>1031000</v>
      </c>
      <c r="S38" s="60">
        <v>1031000</v>
      </c>
      <c r="T38" s="60">
        <v>0</v>
      </c>
      <c r="U38" s="60">
        <v>0</v>
      </c>
      <c r="V38" s="60">
        <v>0</v>
      </c>
      <c r="W38" s="60">
        <v>235000</v>
      </c>
      <c r="X38" s="60">
        <v>-235000</v>
      </c>
      <c r="Y38" s="61">
        <v>-100</v>
      </c>
      <c r="Z38" s="62">
        <v>235000</v>
      </c>
    </row>
    <row r="39" spans="1:26" ht="13.5">
      <c r="A39" s="58" t="s">
        <v>60</v>
      </c>
      <c r="B39" s="19">
        <v>95240967</v>
      </c>
      <c r="C39" s="19">
        <v>0</v>
      </c>
      <c r="D39" s="59">
        <v>92107479</v>
      </c>
      <c r="E39" s="60">
        <v>99328000</v>
      </c>
      <c r="F39" s="60">
        <v>106137771</v>
      </c>
      <c r="G39" s="60">
        <v>104814360</v>
      </c>
      <c r="H39" s="60">
        <v>105040186</v>
      </c>
      <c r="I39" s="60">
        <v>105040186</v>
      </c>
      <c r="J39" s="60">
        <v>106327178</v>
      </c>
      <c r="K39" s="60">
        <v>115597269</v>
      </c>
      <c r="L39" s="60">
        <v>113904647</v>
      </c>
      <c r="M39" s="60">
        <v>113904647</v>
      </c>
      <c r="N39" s="60">
        <v>112307234</v>
      </c>
      <c r="O39" s="60">
        <v>110626454</v>
      </c>
      <c r="P39" s="60">
        <v>118204789</v>
      </c>
      <c r="Q39" s="60">
        <v>118204789</v>
      </c>
      <c r="R39" s="60">
        <v>119138874</v>
      </c>
      <c r="S39" s="60">
        <v>120044086</v>
      </c>
      <c r="T39" s="60">
        <v>121034681</v>
      </c>
      <c r="U39" s="60">
        <v>121034681</v>
      </c>
      <c r="V39" s="60">
        <v>121034681</v>
      </c>
      <c r="W39" s="60">
        <v>99328000</v>
      </c>
      <c r="X39" s="60">
        <v>21706681</v>
      </c>
      <c r="Y39" s="61">
        <v>21.85</v>
      </c>
      <c r="Z39" s="62">
        <v>99328000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21441907</v>
      </c>
      <c r="C42" s="19">
        <v>0</v>
      </c>
      <c r="D42" s="59">
        <v>21258438</v>
      </c>
      <c r="E42" s="60">
        <v>25115335</v>
      </c>
      <c r="F42" s="60">
        <v>17146478</v>
      </c>
      <c r="G42" s="60">
        <v>-637491</v>
      </c>
      <c r="H42" s="60">
        <v>-1296960</v>
      </c>
      <c r="I42" s="60">
        <v>15212027</v>
      </c>
      <c r="J42" s="60">
        <v>-1642322</v>
      </c>
      <c r="K42" s="60">
        <v>12288653</v>
      </c>
      <c r="L42" s="60">
        <v>-1896789</v>
      </c>
      <c r="M42" s="60">
        <v>8749542</v>
      </c>
      <c r="N42" s="60">
        <v>-2116899</v>
      </c>
      <c r="O42" s="60">
        <v>-1783373</v>
      </c>
      <c r="P42" s="60">
        <v>9893591</v>
      </c>
      <c r="Q42" s="60">
        <v>5993319</v>
      </c>
      <c r="R42" s="60">
        <v>-1284626</v>
      </c>
      <c r="S42" s="60">
        <v>-2257920</v>
      </c>
      <c r="T42" s="60">
        <v>-1313539</v>
      </c>
      <c r="U42" s="60">
        <v>-4856085</v>
      </c>
      <c r="V42" s="60">
        <v>25098803</v>
      </c>
      <c r="W42" s="60">
        <v>25115335</v>
      </c>
      <c r="X42" s="60">
        <v>-16532</v>
      </c>
      <c r="Y42" s="61">
        <v>-0.07</v>
      </c>
      <c r="Z42" s="62">
        <v>25115335</v>
      </c>
    </row>
    <row r="43" spans="1:26" ht="13.5">
      <c r="A43" s="58" t="s">
        <v>63</v>
      </c>
      <c r="B43" s="19">
        <v>-12741733</v>
      </c>
      <c r="C43" s="19">
        <v>0</v>
      </c>
      <c r="D43" s="59">
        <v>-16979974</v>
      </c>
      <c r="E43" s="60">
        <v>-17693364</v>
      </c>
      <c r="F43" s="60">
        <v>-1039331</v>
      </c>
      <c r="G43" s="60">
        <v>-132467</v>
      </c>
      <c r="H43" s="60">
        <v>-1125475</v>
      </c>
      <c r="I43" s="60">
        <v>-2297273</v>
      </c>
      <c r="J43" s="60">
        <v>-2143065</v>
      </c>
      <c r="K43" s="60">
        <v>-935915</v>
      </c>
      <c r="L43" s="60">
        <v>0</v>
      </c>
      <c r="M43" s="60">
        <v>-3078980</v>
      </c>
      <c r="N43" s="60">
        <v>-303111</v>
      </c>
      <c r="O43" s="60">
        <v>-922187</v>
      </c>
      <c r="P43" s="60">
        <v>-1711220</v>
      </c>
      <c r="Q43" s="60">
        <v>-2936518</v>
      </c>
      <c r="R43" s="60">
        <v>-2823431</v>
      </c>
      <c r="S43" s="60">
        <v>-2494929</v>
      </c>
      <c r="T43" s="60">
        <v>-2705777</v>
      </c>
      <c r="U43" s="60">
        <v>-8024137</v>
      </c>
      <c r="V43" s="60">
        <v>-16336908</v>
      </c>
      <c r="W43" s="60">
        <v>-17693364</v>
      </c>
      <c r="X43" s="60">
        <v>1356456</v>
      </c>
      <c r="Y43" s="61">
        <v>-7.67</v>
      </c>
      <c r="Z43" s="62">
        <v>-17693364</v>
      </c>
    </row>
    <row r="44" spans="1:26" ht="13.5">
      <c r="A44" s="58" t="s">
        <v>64</v>
      </c>
      <c r="B44" s="19">
        <v>-596867</v>
      </c>
      <c r="C44" s="19">
        <v>0</v>
      </c>
      <c r="D44" s="59">
        <v>-27000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27862281</v>
      </c>
      <c r="C45" s="22">
        <v>0</v>
      </c>
      <c r="D45" s="99">
        <v>27791464</v>
      </c>
      <c r="E45" s="100">
        <v>35284252</v>
      </c>
      <c r="F45" s="100">
        <v>43969428</v>
      </c>
      <c r="G45" s="100">
        <v>43199470</v>
      </c>
      <c r="H45" s="100">
        <v>40777035</v>
      </c>
      <c r="I45" s="100">
        <v>40777035</v>
      </c>
      <c r="J45" s="100">
        <v>36991648</v>
      </c>
      <c r="K45" s="100">
        <v>48344386</v>
      </c>
      <c r="L45" s="100">
        <v>46447597</v>
      </c>
      <c r="M45" s="100">
        <v>46447597</v>
      </c>
      <c r="N45" s="100">
        <v>44027587</v>
      </c>
      <c r="O45" s="100">
        <v>41322027</v>
      </c>
      <c r="P45" s="100">
        <v>49504398</v>
      </c>
      <c r="Q45" s="100">
        <v>44027587</v>
      </c>
      <c r="R45" s="100">
        <v>45396341</v>
      </c>
      <c r="S45" s="100">
        <v>40643492</v>
      </c>
      <c r="T45" s="100">
        <v>36624176</v>
      </c>
      <c r="U45" s="100">
        <v>36624176</v>
      </c>
      <c r="V45" s="100">
        <v>36624176</v>
      </c>
      <c r="W45" s="100">
        <v>35284252</v>
      </c>
      <c r="X45" s="100">
        <v>1339924</v>
      </c>
      <c r="Y45" s="101">
        <v>3.8</v>
      </c>
      <c r="Z45" s="102">
        <v>35284252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184580</v>
      </c>
      <c r="C49" s="52">
        <v>0</v>
      </c>
      <c r="D49" s="129">
        <v>191393</v>
      </c>
      <c r="E49" s="54">
        <v>150594</v>
      </c>
      <c r="F49" s="54">
        <v>0</v>
      </c>
      <c r="G49" s="54">
        <v>0</v>
      </c>
      <c r="H49" s="54">
        <v>0</v>
      </c>
      <c r="I49" s="54">
        <v>128840</v>
      </c>
      <c r="J49" s="54">
        <v>0</v>
      </c>
      <c r="K49" s="54">
        <v>0</v>
      </c>
      <c r="L49" s="54">
        <v>0</v>
      </c>
      <c r="M49" s="54">
        <v>137424</v>
      </c>
      <c r="N49" s="54">
        <v>0</v>
      </c>
      <c r="O49" s="54">
        <v>0</v>
      </c>
      <c r="P49" s="54">
        <v>0</v>
      </c>
      <c r="Q49" s="54">
        <v>130704</v>
      </c>
      <c r="R49" s="54">
        <v>0</v>
      </c>
      <c r="S49" s="54">
        <v>0</v>
      </c>
      <c r="T49" s="54">
        <v>0</v>
      </c>
      <c r="U49" s="54">
        <v>1115659</v>
      </c>
      <c r="V49" s="54">
        <v>0</v>
      </c>
      <c r="W49" s="54">
        <v>2039194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198195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2031594</v>
      </c>
      <c r="V51" s="54">
        <v>0</v>
      </c>
      <c r="W51" s="54">
        <v>2229789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75</v>
      </c>
      <c r="E58" s="7">
        <f t="shared" si="6"/>
        <v>72.93093913336706</v>
      </c>
      <c r="F58" s="7">
        <f t="shared" si="6"/>
        <v>11.186631288548385</v>
      </c>
      <c r="G58" s="7">
        <f t="shared" si="6"/>
        <v>10.112265250103675</v>
      </c>
      <c r="H58" s="7">
        <f t="shared" si="6"/>
        <v>144.8609598682638</v>
      </c>
      <c r="I58" s="7">
        <f t="shared" si="6"/>
        <v>37.17602127719421</v>
      </c>
      <c r="J58" s="7">
        <f t="shared" si="6"/>
        <v>35.07095402604305</v>
      </c>
      <c r="K58" s="7">
        <f t="shared" si="6"/>
        <v>29.75618930717376</v>
      </c>
      <c r="L58" s="7">
        <f t="shared" si="6"/>
        <v>68.13349854025856</v>
      </c>
      <c r="M58" s="7">
        <f t="shared" si="6"/>
        <v>43.96607631100635</v>
      </c>
      <c r="N58" s="7">
        <f t="shared" si="6"/>
        <v>20.608029817311035</v>
      </c>
      <c r="O58" s="7">
        <f t="shared" si="6"/>
        <v>113.3106837941568</v>
      </c>
      <c r="P58" s="7">
        <f t="shared" si="6"/>
        <v>61.12280872377155</v>
      </c>
      <c r="Q58" s="7">
        <f t="shared" si="6"/>
        <v>64.79964994449351</v>
      </c>
      <c r="R58" s="7">
        <f t="shared" si="6"/>
        <v>48.88263028733744</v>
      </c>
      <c r="S58" s="7">
        <f t="shared" si="6"/>
        <v>65.84273484891435</v>
      </c>
      <c r="T58" s="7">
        <f t="shared" si="6"/>
        <v>8.962239415738264</v>
      </c>
      <c r="U58" s="7">
        <f t="shared" si="6"/>
        <v>41.26990441425687</v>
      </c>
      <c r="V58" s="7">
        <f t="shared" si="6"/>
        <v>45.63407584208511</v>
      </c>
      <c r="W58" s="7">
        <f t="shared" si="6"/>
        <v>72.93093913336706</v>
      </c>
      <c r="X58" s="7">
        <f t="shared" si="6"/>
        <v>0</v>
      </c>
      <c r="Y58" s="7">
        <f t="shared" si="6"/>
        <v>0</v>
      </c>
      <c r="Z58" s="8">
        <f t="shared" si="6"/>
        <v>72.93093913336706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75</v>
      </c>
      <c r="E59" s="10">
        <f t="shared" si="7"/>
        <v>74.99192094313455</v>
      </c>
      <c r="F59" s="10">
        <f t="shared" si="7"/>
        <v>11.186631288548385</v>
      </c>
      <c r="G59" s="10">
        <f t="shared" si="7"/>
        <v>10.892779272715671</v>
      </c>
      <c r="H59" s="10">
        <f t="shared" si="7"/>
        <v>144.8609598682638</v>
      </c>
      <c r="I59" s="10">
        <f t="shared" si="7"/>
        <v>37.74676402362207</v>
      </c>
      <c r="J59" s="10">
        <f t="shared" si="7"/>
        <v>35.07095402604305</v>
      </c>
      <c r="K59" s="10">
        <f t="shared" si="7"/>
        <v>31.970730721574924</v>
      </c>
      <c r="L59" s="10">
        <f t="shared" si="7"/>
        <v>68.13349854025856</v>
      </c>
      <c r="M59" s="10">
        <f t="shared" si="7"/>
        <v>45.05657127058507</v>
      </c>
      <c r="N59" s="10">
        <f t="shared" si="7"/>
        <v>22.69911245592857</v>
      </c>
      <c r="O59" s="10">
        <f t="shared" si="7"/>
        <v>123.08731327806346</v>
      </c>
      <c r="P59" s="10">
        <f t="shared" si="7"/>
        <v>66.84286375214708</v>
      </c>
      <c r="Q59" s="10">
        <f t="shared" si="7"/>
        <v>70.87642982871304</v>
      </c>
      <c r="R59" s="10">
        <f t="shared" si="7"/>
        <v>53.81048354932544</v>
      </c>
      <c r="S59" s="10">
        <f t="shared" si="7"/>
        <v>74.11338654698028</v>
      </c>
      <c r="T59" s="10">
        <f t="shared" si="7"/>
        <v>9.997500624843788</v>
      </c>
      <c r="U59" s="10">
        <f t="shared" si="7"/>
        <v>45.97379024038317</v>
      </c>
      <c r="V59" s="10">
        <f t="shared" si="7"/>
        <v>48.15481026099041</v>
      </c>
      <c r="W59" s="10">
        <f t="shared" si="7"/>
        <v>74.99192094313455</v>
      </c>
      <c r="X59" s="10">
        <f t="shared" si="7"/>
        <v>0</v>
      </c>
      <c r="Y59" s="10">
        <f t="shared" si="7"/>
        <v>0</v>
      </c>
      <c r="Z59" s="11">
        <f t="shared" si="7"/>
        <v>74.99192094313455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768519</v>
      </c>
      <c r="C67" s="24"/>
      <c r="D67" s="25">
        <v>874000</v>
      </c>
      <c r="E67" s="26">
        <v>2965500</v>
      </c>
      <c r="F67" s="26">
        <v>569090</v>
      </c>
      <c r="G67" s="26">
        <v>202556</v>
      </c>
      <c r="H67" s="26">
        <v>188255</v>
      </c>
      <c r="I67" s="26">
        <v>959901</v>
      </c>
      <c r="J67" s="26">
        <v>188150</v>
      </c>
      <c r="K67" s="26">
        <v>202042</v>
      </c>
      <c r="L67" s="26">
        <v>188047</v>
      </c>
      <c r="M67" s="26">
        <v>578239</v>
      </c>
      <c r="N67" s="26">
        <v>207128</v>
      </c>
      <c r="O67" s="26">
        <v>204272</v>
      </c>
      <c r="P67" s="26">
        <v>205645</v>
      </c>
      <c r="Q67" s="26">
        <v>617045</v>
      </c>
      <c r="R67" s="26">
        <v>207004</v>
      </c>
      <c r="S67" s="26">
        <v>211668</v>
      </c>
      <c r="T67" s="26">
        <v>209769</v>
      </c>
      <c r="U67" s="26">
        <v>628441</v>
      </c>
      <c r="V67" s="26">
        <v>2783626</v>
      </c>
      <c r="W67" s="26">
        <v>2965500</v>
      </c>
      <c r="X67" s="26"/>
      <c r="Y67" s="25"/>
      <c r="Z67" s="27">
        <v>2965500</v>
      </c>
    </row>
    <row r="68" spans="1:26" ht="13.5" hidden="1">
      <c r="A68" s="37" t="s">
        <v>31</v>
      </c>
      <c r="B68" s="19">
        <v>768519</v>
      </c>
      <c r="C68" s="19"/>
      <c r="D68" s="20">
        <v>874000</v>
      </c>
      <c r="E68" s="21">
        <v>2884000</v>
      </c>
      <c r="F68" s="21">
        <v>569090</v>
      </c>
      <c r="G68" s="21">
        <v>188042</v>
      </c>
      <c r="H68" s="21">
        <v>188255</v>
      </c>
      <c r="I68" s="21">
        <v>945387</v>
      </c>
      <c r="J68" s="21">
        <v>188150</v>
      </c>
      <c r="K68" s="21">
        <v>188047</v>
      </c>
      <c r="L68" s="21">
        <v>188047</v>
      </c>
      <c r="M68" s="21">
        <v>564244</v>
      </c>
      <c r="N68" s="21">
        <v>188047</v>
      </c>
      <c r="O68" s="21">
        <v>188047</v>
      </c>
      <c r="P68" s="21">
        <v>188047</v>
      </c>
      <c r="Q68" s="21">
        <v>564141</v>
      </c>
      <c r="R68" s="21">
        <v>188047</v>
      </c>
      <c r="S68" s="21">
        <v>188047</v>
      </c>
      <c r="T68" s="21">
        <v>188047</v>
      </c>
      <c r="U68" s="21">
        <v>564141</v>
      </c>
      <c r="V68" s="21">
        <v>2637913</v>
      </c>
      <c r="W68" s="21">
        <v>2884000</v>
      </c>
      <c r="X68" s="21"/>
      <c r="Y68" s="20"/>
      <c r="Z68" s="23">
        <v>2884000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>
        <v>81500</v>
      </c>
      <c r="F75" s="30"/>
      <c r="G75" s="30">
        <v>14514</v>
      </c>
      <c r="H75" s="30"/>
      <c r="I75" s="30">
        <v>14514</v>
      </c>
      <c r="J75" s="30"/>
      <c r="K75" s="30">
        <v>13995</v>
      </c>
      <c r="L75" s="30"/>
      <c r="M75" s="30">
        <v>13995</v>
      </c>
      <c r="N75" s="30">
        <v>19081</v>
      </c>
      <c r="O75" s="30">
        <v>16225</v>
      </c>
      <c r="P75" s="30">
        <v>17598</v>
      </c>
      <c r="Q75" s="30">
        <v>52904</v>
      </c>
      <c r="R75" s="30">
        <v>18957</v>
      </c>
      <c r="S75" s="30">
        <v>23621</v>
      </c>
      <c r="T75" s="30">
        <v>21722</v>
      </c>
      <c r="U75" s="30">
        <v>64300</v>
      </c>
      <c r="V75" s="30">
        <v>145713</v>
      </c>
      <c r="W75" s="30">
        <v>81500</v>
      </c>
      <c r="X75" s="30"/>
      <c r="Y75" s="29"/>
      <c r="Z75" s="31">
        <v>81500</v>
      </c>
    </row>
    <row r="76" spans="1:26" ht="13.5" hidden="1">
      <c r="A76" s="42" t="s">
        <v>286</v>
      </c>
      <c r="B76" s="32">
        <v>768519</v>
      </c>
      <c r="C76" s="32"/>
      <c r="D76" s="33">
        <v>655500</v>
      </c>
      <c r="E76" s="34">
        <v>2162767</v>
      </c>
      <c r="F76" s="34">
        <v>63662</v>
      </c>
      <c r="G76" s="34">
        <v>20483</v>
      </c>
      <c r="H76" s="34">
        <v>272708</v>
      </c>
      <c r="I76" s="34">
        <v>356853</v>
      </c>
      <c r="J76" s="34">
        <v>65986</v>
      </c>
      <c r="K76" s="34">
        <v>60120</v>
      </c>
      <c r="L76" s="34">
        <v>128123</v>
      </c>
      <c r="M76" s="34">
        <v>254229</v>
      </c>
      <c r="N76" s="34">
        <v>42685</v>
      </c>
      <c r="O76" s="34">
        <v>231462</v>
      </c>
      <c r="P76" s="34">
        <v>125696</v>
      </c>
      <c r="Q76" s="34">
        <v>399843</v>
      </c>
      <c r="R76" s="34">
        <v>101189</v>
      </c>
      <c r="S76" s="34">
        <v>139368</v>
      </c>
      <c r="T76" s="34">
        <v>18800</v>
      </c>
      <c r="U76" s="34">
        <v>259357</v>
      </c>
      <c r="V76" s="34">
        <v>1270282</v>
      </c>
      <c r="W76" s="34">
        <v>2162767</v>
      </c>
      <c r="X76" s="34"/>
      <c r="Y76" s="33"/>
      <c r="Z76" s="35">
        <v>2162767</v>
      </c>
    </row>
    <row r="77" spans="1:26" ht="13.5" hidden="1">
      <c r="A77" s="37" t="s">
        <v>31</v>
      </c>
      <c r="B77" s="19">
        <v>768519</v>
      </c>
      <c r="C77" s="19"/>
      <c r="D77" s="20">
        <v>655500</v>
      </c>
      <c r="E77" s="21">
        <v>2162767</v>
      </c>
      <c r="F77" s="21">
        <v>63662</v>
      </c>
      <c r="G77" s="21">
        <v>20483</v>
      </c>
      <c r="H77" s="21">
        <v>272708</v>
      </c>
      <c r="I77" s="21">
        <v>356853</v>
      </c>
      <c r="J77" s="21">
        <v>65986</v>
      </c>
      <c r="K77" s="21">
        <v>60120</v>
      </c>
      <c r="L77" s="21">
        <v>128123</v>
      </c>
      <c r="M77" s="21">
        <v>254229</v>
      </c>
      <c r="N77" s="21">
        <v>42685</v>
      </c>
      <c r="O77" s="21">
        <v>231462</v>
      </c>
      <c r="P77" s="21">
        <v>125696</v>
      </c>
      <c r="Q77" s="21">
        <v>399843</v>
      </c>
      <c r="R77" s="21">
        <v>101189</v>
      </c>
      <c r="S77" s="21">
        <v>139368</v>
      </c>
      <c r="T77" s="21">
        <v>18800</v>
      </c>
      <c r="U77" s="21">
        <v>259357</v>
      </c>
      <c r="V77" s="21">
        <v>1270282</v>
      </c>
      <c r="W77" s="21">
        <v>2162767</v>
      </c>
      <c r="X77" s="21"/>
      <c r="Y77" s="20"/>
      <c r="Z77" s="23">
        <v>2162767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860000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800000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60000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140000</v>
      </c>
      <c r="F22" s="345">
        <f t="shared" si="6"/>
        <v>0</v>
      </c>
      <c r="G22" s="345">
        <f t="shared" si="6"/>
        <v>1800</v>
      </c>
      <c r="H22" s="343">
        <f t="shared" si="6"/>
        <v>0</v>
      </c>
      <c r="I22" s="343">
        <f t="shared" si="6"/>
        <v>0</v>
      </c>
      <c r="J22" s="345">
        <f t="shared" si="6"/>
        <v>1800</v>
      </c>
      <c r="K22" s="345">
        <f t="shared" si="6"/>
        <v>0</v>
      </c>
      <c r="L22" s="343">
        <f t="shared" si="6"/>
        <v>8808</v>
      </c>
      <c r="M22" s="343">
        <f t="shared" si="6"/>
        <v>0</v>
      </c>
      <c r="N22" s="345">
        <f t="shared" si="6"/>
        <v>8808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10608</v>
      </c>
      <c r="X22" s="343">
        <f t="shared" si="6"/>
        <v>0</v>
      </c>
      <c r="Y22" s="345">
        <f t="shared" si="6"/>
        <v>10608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70000</v>
      </c>
      <c r="F24" s="59"/>
      <c r="G24" s="59">
        <v>1800</v>
      </c>
      <c r="H24" s="60"/>
      <c r="I24" s="60"/>
      <c r="J24" s="59">
        <v>1800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1800</v>
      </c>
      <c r="X24" s="60"/>
      <c r="Y24" s="59">
        <v>1800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70000</v>
      </c>
      <c r="F25" s="59"/>
      <c r="G25" s="59"/>
      <c r="H25" s="60"/>
      <c r="I25" s="60"/>
      <c r="J25" s="59"/>
      <c r="K25" s="59"/>
      <c r="L25" s="60">
        <v>8808</v>
      </c>
      <c r="M25" s="60"/>
      <c r="N25" s="59">
        <v>8808</v>
      </c>
      <c r="O25" s="59"/>
      <c r="P25" s="60"/>
      <c r="Q25" s="60"/>
      <c r="R25" s="59"/>
      <c r="S25" s="59"/>
      <c r="T25" s="60"/>
      <c r="U25" s="60"/>
      <c r="V25" s="59"/>
      <c r="W25" s="59">
        <v>8808</v>
      </c>
      <c r="X25" s="60"/>
      <c r="Y25" s="59">
        <v>8808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375000</v>
      </c>
      <c r="F40" s="345">
        <f t="shared" si="9"/>
        <v>0</v>
      </c>
      <c r="G40" s="345">
        <f t="shared" si="9"/>
        <v>995</v>
      </c>
      <c r="H40" s="343">
        <f t="shared" si="9"/>
        <v>53753</v>
      </c>
      <c r="I40" s="343">
        <f t="shared" si="9"/>
        <v>16067</v>
      </c>
      <c r="J40" s="345">
        <f t="shared" si="9"/>
        <v>70815</v>
      </c>
      <c r="K40" s="345">
        <f t="shared" si="9"/>
        <v>0</v>
      </c>
      <c r="L40" s="343">
        <f t="shared" si="9"/>
        <v>5795</v>
      </c>
      <c r="M40" s="343">
        <f t="shared" si="9"/>
        <v>29730</v>
      </c>
      <c r="N40" s="345">
        <f t="shared" si="9"/>
        <v>35525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106340</v>
      </c>
      <c r="X40" s="343">
        <f t="shared" si="9"/>
        <v>0</v>
      </c>
      <c r="Y40" s="345">
        <f t="shared" si="9"/>
        <v>106340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110000</v>
      </c>
      <c r="F41" s="364"/>
      <c r="G41" s="364">
        <v>995</v>
      </c>
      <c r="H41" s="362">
        <v>53753</v>
      </c>
      <c r="I41" s="362">
        <v>15019</v>
      </c>
      <c r="J41" s="364">
        <v>69767</v>
      </c>
      <c r="K41" s="364"/>
      <c r="L41" s="362">
        <v>5078</v>
      </c>
      <c r="M41" s="362">
        <v>140</v>
      </c>
      <c r="N41" s="364">
        <v>5218</v>
      </c>
      <c r="O41" s="364"/>
      <c r="P41" s="362"/>
      <c r="Q41" s="362"/>
      <c r="R41" s="364"/>
      <c r="S41" s="364"/>
      <c r="T41" s="362"/>
      <c r="U41" s="362"/>
      <c r="V41" s="364"/>
      <c r="W41" s="364">
        <v>74985</v>
      </c>
      <c r="X41" s="362"/>
      <c r="Y41" s="364">
        <v>74985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150000</v>
      </c>
      <c r="F43" s="370"/>
      <c r="G43" s="370"/>
      <c r="H43" s="305"/>
      <c r="I43" s="305"/>
      <c r="J43" s="370"/>
      <c r="K43" s="370"/>
      <c r="L43" s="305"/>
      <c r="M43" s="305">
        <v>29420</v>
      </c>
      <c r="N43" s="370">
        <v>29420</v>
      </c>
      <c r="O43" s="370"/>
      <c r="P43" s="305"/>
      <c r="Q43" s="305"/>
      <c r="R43" s="370"/>
      <c r="S43" s="370"/>
      <c r="T43" s="305"/>
      <c r="U43" s="305"/>
      <c r="V43" s="370"/>
      <c r="W43" s="370">
        <v>29420</v>
      </c>
      <c r="X43" s="305"/>
      <c r="Y43" s="370">
        <v>29420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55000</v>
      </c>
      <c r="F44" s="53"/>
      <c r="G44" s="53"/>
      <c r="H44" s="54"/>
      <c r="I44" s="54"/>
      <c r="J44" s="53"/>
      <c r="K44" s="53"/>
      <c r="L44" s="54">
        <v>717</v>
      </c>
      <c r="M44" s="54">
        <v>170</v>
      </c>
      <c r="N44" s="53">
        <v>887</v>
      </c>
      <c r="O44" s="53"/>
      <c r="P44" s="54"/>
      <c r="Q44" s="54"/>
      <c r="R44" s="53"/>
      <c r="S44" s="53"/>
      <c r="T44" s="54"/>
      <c r="U44" s="54"/>
      <c r="V44" s="53"/>
      <c r="W44" s="53">
        <v>887</v>
      </c>
      <c r="X44" s="54"/>
      <c r="Y44" s="53">
        <v>887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60000</v>
      </c>
      <c r="F48" s="53"/>
      <c r="G48" s="53"/>
      <c r="H48" s="54"/>
      <c r="I48" s="54">
        <v>1048</v>
      </c>
      <c r="J48" s="53">
        <v>1048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1048</v>
      </c>
      <c r="X48" s="54"/>
      <c r="Y48" s="53">
        <v>1048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1375000</v>
      </c>
      <c r="F60" s="264">
        <f t="shared" si="14"/>
        <v>0</v>
      </c>
      <c r="G60" s="264">
        <f t="shared" si="14"/>
        <v>2795</v>
      </c>
      <c r="H60" s="219">
        <f t="shared" si="14"/>
        <v>53753</v>
      </c>
      <c r="I60" s="219">
        <f t="shared" si="14"/>
        <v>16067</v>
      </c>
      <c r="J60" s="264">
        <f t="shared" si="14"/>
        <v>72615</v>
      </c>
      <c r="K60" s="264">
        <f t="shared" si="14"/>
        <v>0</v>
      </c>
      <c r="L60" s="219">
        <f t="shared" si="14"/>
        <v>14603</v>
      </c>
      <c r="M60" s="219">
        <f t="shared" si="14"/>
        <v>29730</v>
      </c>
      <c r="N60" s="264">
        <f t="shared" si="14"/>
        <v>44333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116948</v>
      </c>
      <c r="X60" s="219">
        <f t="shared" si="14"/>
        <v>0</v>
      </c>
      <c r="Y60" s="264">
        <f t="shared" si="14"/>
        <v>116948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48045461</v>
      </c>
      <c r="D5" s="153">
        <f>SUM(D6:D8)</f>
        <v>0</v>
      </c>
      <c r="E5" s="154">
        <f t="shared" si="0"/>
        <v>27519000</v>
      </c>
      <c r="F5" s="100">
        <f t="shared" si="0"/>
        <v>53345500</v>
      </c>
      <c r="G5" s="100">
        <f t="shared" si="0"/>
        <v>12972303</v>
      </c>
      <c r="H5" s="100">
        <f t="shared" si="0"/>
        <v>707956</v>
      </c>
      <c r="I5" s="100">
        <f t="shared" si="0"/>
        <v>471334</v>
      </c>
      <c r="J5" s="100">
        <f t="shared" si="0"/>
        <v>14151593</v>
      </c>
      <c r="K5" s="100">
        <f t="shared" si="0"/>
        <v>991497</v>
      </c>
      <c r="L5" s="100">
        <f t="shared" si="0"/>
        <v>10217913</v>
      </c>
      <c r="M5" s="100">
        <f t="shared" si="0"/>
        <v>480785</v>
      </c>
      <c r="N5" s="100">
        <f t="shared" si="0"/>
        <v>11690195</v>
      </c>
      <c r="O5" s="100">
        <f t="shared" si="0"/>
        <v>496248</v>
      </c>
      <c r="P5" s="100">
        <f t="shared" si="0"/>
        <v>402587</v>
      </c>
      <c r="Q5" s="100">
        <f t="shared" si="0"/>
        <v>7885747</v>
      </c>
      <c r="R5" s="100">
        <f t="shared" si="0"/>
        <v>8784582</v>
      </c>
      <c r="S5" s="100">
        <f t="shared" si="0"/>
        <v>583829</v>
      </c>
      <c r="T5" s="100">
        <f t="shared" si="0"/>
        <v>811825</v>
      </c>
      <c r="U5" s="100">
        <f t="shared" si="0"/>
        <v>756404</v>
      </c>
      <c r="V5" s="100">
        <f t="shared" si="0"/>
        <v>2152058</v>
      </c>
      <c r="W5" s="100">
        <f t="shared" si="0"/>
        <v>36778428</v>
      </c>
      <c r="X5" s="100">
        <f t="shared" si="0"/>
        <v>53345500</v>
      </c>
      <c r="Y5" s="100">
        <f t="shared" si="0"/>
        <v>-16567072</v>
      </c>
      <c r="Z5" s="137">
        <f>+IF(X5&lt;&gt;0,+(Y5/X5)*100,0)</f>
        <v>-31.056175310007404</v>
      </c>
      <c r="AA5" s="153">
        <f>SUM(AA6:AA8)</f>
        <v>53345500</v>
      </c>
    </row>
    <row r="6" spans="1:27" ht="13.5">
      <c r="A6" s="138" t="s">
        <v>75</v>
      </c>
      <c r="B6" s="136"/>
      <c r="C6" s="155"/>
      <c r="D6" s="155"/>
      <c r="E6" s="156">
        <v>3482000</v>
      </c>
      <c r="F6" s="60"/>
      <c r="G6" s="60"/>
      <c r="H6" s="60"/>
      <c r="I6" s="60"/>
      <c r="J6" s="60"/>
      <c r="K6" s="60">
        <v>200000</v>
      </c>
      <c r="L6" s="60"/>
      <c r="M6" s="60"/>
      <c r="N6" s="60">
        <v>200000</v>
      </c>
      <c r="O6" s="60">
        <v>3200</v>
      </c>
      <c r="P6" s="60"/>
      <c r="Q6" s="60"/>
      <c r="R6" s="60">
        <v>3200</v>
      </c>
      <c r="S6" s="60"/>
      <c r="T6" s="60">
        <v>1178</v>
      </c>
      <c r="U6" s="60">
        <v>105060</v>
      </c>
      <c r="V6" s="60">
        <v>106238</v>
      </c>
      <c r="W6" s="60">
        <v>309438</v>
      </c>
      <c r="X6" s="60"/>
      <c r="Y6" s="60">
        <v>309438</v>
      </c>
      <c r="Z6" s="140">
        <v>0</v>
      </c>
      <c r="AA6" s="155"/>
    </row>
    <row r="7" spans="1:27" ht="13.5">
      <c r="A7" s="138" t="s">
        <v>76</v>
      </c>
      <c r="B7" s="136"/>
      <c r="C7" s="157">
        <v>48045461</v>
      </c>
      <c r="D7" s="157"/>
      <c r="E7" s="158">
        <v>8543000</v>
      </c>
      <c r="F7" s="159">
        <v>53345500</v>
      </c>
      <c r="G7" s="159">
        <v>12972103</v>
      </c>
      <c r="H7" s="159">
        <v>703489</v>
      </c>
      <c r="I7" s="159">
        <v>471334</v>
      </c>
      <c r="J7" s="159">
        <v>14146926</v>
      </c>
      <c r="K7" s="159">
        <v>791497</v>
      </c>
      <c r="L7" s="159">
        <v>10214491</v>
      </c>
      <c r="M7" s="159">
        <v>480785</v>
      </c>
      <c r="N7" s="159">
        <v>11486773</v>
      </c>
      <c r="O7" s="159">
        <v>493048</v>
      </c>
      <c r="P7" s="159">
        <v>401124</v>
      </c>
      <c r="Q7" s="159">
        <v>7885747</v>
      </c>
      <c r="R7" s="159">
        <v>8779919</v>
      </c>
      <c r="S7" s="159">
        <v>583829</v>
      </c>
      <c r="T7" s="159">
        <v>790548</v>
      </c>
      <c r="U7" s="159">
        <v>651344</v>
      </c>
      <c r="V7" s="159">
        <v>2025721</v>
      </c>
      <c r="W7" s="159">
        <v>36439339</v>
      </c>
      <c r="X7" s="159">
        <v>53345500</v>
      </c>
      <c r="Y7" s="159">
        <v>-16906161</v>
      </c>
      <c r="Z7" s="141">
        <v>-31.69</v>
      </c>
      <c r="AA7" s="157">
        <v>53345500</v>
      </c>
    </row>
    <row r="8" spans="1:27" ht="13.5">
      <c r="A8" s="138" t="s">
        <v>77</v>
      </c>
      <c r="B8" s="136"/>
      <c r="C8" s="155"/>
      <c r="D8" s="155"/>
      <c r="E8" s="156">
        <v>15494000</v>
      </c>
      <c r="F8" s="60"/>
      <c r="G8" s="60">
        <v>200</v>
      </c>
      <c r="H8" s="60">
        <v>4467</v>
      </c>
      <c r="I8" s="60"/>
      <c r="J8" s="60">
        <v>4667</v>
      </c>
      <c r="K8" s="60"/>
      <c r="L8" s="60">
        <v>3422</v>
      </c>
      <c r="M8" s="60"/>
      <c r="N8" s="60">
        <v>3422</v>
      </c>
      <c r="O8" s="60"/>
      <c r="P8" s="60">
        <v>1463</v>
      </c>
      <c r="Q8" s="60"/>
      <c r="R8" s="60">
        <v>1463</v>
      </c>
      <c r="S8" s="60"/>
      <c r="T8" s="60">
        <v>20099</v>
      </c>
      <c r="U8" s="60"/>
      <c r="V8" s="60">
        <v>20099</v>
      </c>
      <c r="W8" s="60">
        <v>29651</v>
      </c>
      <c r="X8" s="60"/>
      <c r="Y8" s="60">
        <v>29651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14108000</v>
      </c>
      <c r="F9" s="100">
        <f t="shared" si="1"/>
        <v>0</v>
      </c>
      <c r="G9" s="100">
        <f t="shared" si="1"/>
        <v>1135485</v>
      </c>
      <c r="H9" s="100">
        <f t="shared" si="1"/>
        <v>56756</v>
      </c>
      <c r="I9" s="100">
        <f t="shared" si="1"/>
        <v>1158078</v>
      </c>
      <c r="J9" s="100">
        <f t="shared" si="1"/>
        <v>2350319</v>
      </c>
      <c r="K9" s="100">
        <f t="shared" si="1"/>
        <v>2190509</v>
      </c>
      <c r="L9" s="100">
        <f t="shared" si="1"/>
        <v>1018679</v>
      </c>
      <c r="M9" s="100">
        <f t="shared" si="1"/>
        <v>85231</v>
      </c>
      <c r="N9" s="100">
        <f t="shared" si="1"/>
        <v>3294419</v>
      </c>
      <c r="O9" s="100">
        <f t="shared" si="1"/>
        <v>390502</v>
      </c>
      <c r="P9" s="100">
        <f t="shared" si="1"/>
        <v>1001982</v>
      </c>
      <c r="Q9" s="100">
        <f t="shared" si="1"/>
        <v>1796615</v>
      </c>
      <c r="R9" s="100">
        <f t="shared" si="1"/>
        <v>3189099</v>
      </c>
      <c r="S9" s="100">
        <f t="shared" si="1"/>
        <v>2557337</v>
      </c>
      <c r="T9" s="100">
        <f t="shared" si="1"/>
        <v>2470095</v>
      </c>
      <c r="U9" s="100">
        <f t="shared" si="1"/>
        <v>2788286</v>
      </c>
      <c r="V9" s="100">
        <f t="shared" si="1"/>
        <v>7815718</v>
      </c>
      <c r="W9" s="100">
        <f t="shared" si="1"/>
        <v>16649555</v>
      </c>
      <c r="X9" s="100">
        <f t="shared" si="1"/>
        <v>0</v>
      </c>
      <c r="Y9" s="100">
        <f t="shared" si="1"/>
        <v>16649555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>
        <v>14108000</v>
      </c>
      <c r="F10" s="60"/>
      <c r="G10" s="60">
        <v>1135485</v>
      </c>
      <c r="H10" s="60">
        <v>56756</v>
      </c>
      <c r="I10" s="60">
        <v>1158078</v>
      </c>
      <c r="J10" s="60">
        <v>2350319</v>
      </c>
      <c r="K10" s="60">
        <v>2190509</v>
      </c>
      <c r="L10" s="60">
        <v>1018679</v>
      </c>
      <c r="M10" s="60">
        <v>85231</v>
      </c>
      <c r="N10" s="60">
        <v>3294419</v>
      </c>
      <c r="O10" s="60">
        <v>390502</v>
      </c>
      <c r="P10" s="60">
        <v>1001982</v>
      </c>
      <c r="Q10" s="60">
        <v>1796615</v>
      </c>
      <c r="R10" s="60">
        <v>3189099</v>
      </c>
      <c r="S10" s="60">
        <v>2557337</v>
      </c>
      <c r="T10" s="60">
        <v>2470095</v>
      </c>
      <c r="U10" s="60">
        <v>2788286</v>
      </c>
      <c r="V10" s="60">
        <v>7815718</v>
      </c>
      <c r="W10" s="60">
        <v>16649555</v>
      </c>
      <c r="X10" s="60"/>
      <c r="Y10" s="60">
        <v>16649555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7719000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>
        <v>7719000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48045461</v>
      </c>
      <c r="D25" s="168">
        <f>+D5+D9+D15+D19+D24</f>
        <v>0</v>
      </c>
      <c r="E25" s="169">
        <f t="shared" si="4"/>
        <v>49346000</v>
      </c>
      <c r="F25" s="73">
        <f t="shared" si="4"/>
        <v>53345500</v>
      </c>
      <c r="G25" s="73">
        <f t="shared" si="4"/>
        <v>14107788</v>
      </c>
      <c r="H25" s="73">
        <f t="shared" si="4"/>
        <v>764712</v>
      </c>
      <c r="I25" s="73">
        <f t="shared" si="4"/>
        <v>1629412</v>
      </c>
      <c r="J25" s="73">
        <f t="shared" si="4"/>
        <v>16501912</v>
      </c>
      <c r="K25" s="73">
        <f t="shared" si="4"/>
        <v>3182006</v>
      </c>
      <c r="L25" s="73">
        <f t="shared" si="4"/>
        <v>11236592</v>
      </c>
      <c r="M25" s="73">
        <f t="shared" si="4"/>
        <v>566016</v>
      </c>
      <c r="N25" s="73">
        <f t="shared" si="4"/>
        <v>14984614</v>
      </c>
      <c r="O25" s="73">
        <f t="shared" si="4"/>
        <v>886750</v>
      </c>
      <c r="P25" s="73">
        <f t="shared" si="4"/>
        <v>1404569</v>
      </c>
      <c r="Q25" s="73">
        <f t="shared" si="4"/>
        <v>9682362</v>
      </c>
      <c r="R25" s="73">
        <f t="shared" si="4"/>
        <v>11973681</v>
      </c>
      <c r="S25" s="73">
        <f t="shared" si="4"/>
        <v>3141166</v>
      </c>
      <c r="T25" s="73">
        <f t="shared" si="4"/>
        <v>3281920</v>
      </c>
      <c r="U25" s="73">
        <f t="shared" si="4"/>
        <v>3544690</v>
      </c>
      <c r="V25" s="73">
        <f t="shared" si="4"/>
        <v>9967776</v>
      </c>
      <c r="W25" s="73">
        <f t="shared" si="4"/>
        <v>53427983</v>
      </c>
      <c r="X25" s="73">
        <f t="shared" si="4"/>
        <v>53345500</v>
      </c>
      <c r="Y25" s="73">
        <f t="shared" si="4"/>
        <v>82483</v>
      </c>
      <c r="Z25" s="170">
        <f>+IF(X25&lt;&gt;0,+(Y25/X25)*100,0)</f>
        <v>0.15462035223214704</v>
      </c>
      <c r="AA25" s="168">
        <f>+AA5+AA9+AA15+AA19+AA24</f>
        <v>53345500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36368307</v>
      </c>
      <c r="D28" s="153">
        <f>SUM(D29:D31)</f>
        <v>0</v>
      </c>
      <c r="E28" s="154">
        <f t="shared" si="5"/>
        <v>26066000</v>
      </c>
      <c r="F28" s="100">
        <f t="shared" si="5"/>
        <v>39702000</v>
      </c>
      <c r="G28" s="100">
        <f t="shared" si="5"/>
        <v>1363717</v>
      </c>
      <c r="H28" s="100">
        <f t="shared" si="5"/>
        <v>2919616</v>
      </c>
      <c r="I28" s="100">
        <f t="shared" si="5"/>
        <v>1678919</v>
      </c>
      <c r="J28" s="100">
        <f t="shared" si="5"/>
        <v>5962252</v>
      </c>
      <c r="K28" s="100">
        <f t="shared" si="5"/>
        <v>1714274</v>
      </c>
      <c r="L28" s="100">
        <f t="shared" si="5"/>
        <v>1963060</v>
      </c>
      <c r="M28" s="100">
        <f t="shared" si="5"/>
        <v>1981862</v>
      </c>
      <c r="N28" s="100">
        <f t="shared" si="5"/>
        <v>5659196</v>
      </c>
      <c r="O28" s="100">
        <f t="shared" si="5"/>
        <v>1899124</v>
      </c>
      <c r="P28" s="100">
        <f t="shared" si="5"/>
        <v>2548283</v>
      </c>
      <c r="Q28" s="100">
        <f t="shared" si="5"/>
        <v>1955872</v>
      </c>
      <c r="R28" s="100">
        <f t="shared" si="5"/>
        <v>6403279</v>
      </c>
      <c r="S28" s="100">
        <f t="shared" si="5"/>
        <v>1723813</v>
      </c>
      <c r="T28" s="100">
        <f t="shared" si="5"/>
        <v>2188517</v>
      </c>
      <c r="U28" s="100">
        <f t="shared" si="5"/>
        <v>1993639</v>
      </c>
      <c r="V28" s="100">
        <f t="shared" si="5"/>
        <v>5905969</v>
      </c>
      <c r="W28" s="100">
        <f t="shared" si="5"/>
        <v>23930696</v>
      </c>
      <c r="X28" s="100">
        <f t="shared" si="5"/>
        <v>39702000</v>
      </c>
      <c r="Y28" s="100">
        <f t="shared" si="5"/>
        <v>-15771304</v>
      </c>
      <c r="Z28" s="137">
        <f>+IF(X28&lt;&gt;0,+(Y28/X28)*100,0)</f>
        <v>-39.724205329706315</v>
      </c>
      <c r="AA28" s="153">
        <f>SUM(AA29:AA31)</f>
        <v>39702000</v>
      </c>
    </row>
    <row r="29" spans="1:27" ht="13.5">
      <c r="A29" s="138" t="s">
        <v>75</v>
      </c>
      <c r="B29" s="136"/>
      <c r="C29" s="155"/>
      <c r="D29" s="155"/>
      <c r="E29" s="156">
        <v>651000</v>
      </c>
      <c r="F29" s="60"/>
      <c r="G29" s="60">
        <v>46089</v>
      </c>
      <c r="H29" s="60">
        <v>136194</v>
      </c>
      <c r="I29" s="60">
        <v>283249</v>
      </c>
      <c r="J29" s="60">
        <v>465532</v>
      </c>
      <c r="K29" s="60">
        <v>135668</v>
      </c>
      <c r="L29" s="60">
        <v>127591</v>
      </c>
      <c r="M29" s="60">
        <v>376094</v>
      </c>
      <c r="N29" s="60">
        <v>639353</v>
      </c>
      <c r="O29" s="60">
        <v>81755</v>
      </c>
      <c r="P29" s="60">
        <v>872334</v>
      </c>
      <c r="Q29" s="60">
        <v>250982</v>
      </c>
      <c r="R29" s="60">
        <v>1205071</v>
      </c>
      <c r="S29" s="60">
        <v>250153</v>
      </c>
      <c r="T29" s="60">
        <v>255615</v>
      </c>
      <c r="U29" s="60">
        <v>57828</v>
      </c>
      <c r="V29" s="60">
        <v>563596</v>
      </c>
      <c r="W29" s="60">
        <v>2873552</v>
      </c>
      <c r="X29" s="60"/>
      <c r="Y29" s="60">
        <v>2873552</v>
      </c>
      <c r="Z29" s="140">
        <v>0</v>
      </c>
      <c r="AA29" s="155"/>
    </row>
    <row r="30" spans="1:27" ht="13.5">
      <c r="A30" s="138" t="s">
        <v>76</v>
      </c>
      <c r="B30" s="136"/>
      <c r="C30" s="157">
        <v>36368307</v>
      </c>
      <c r="D30" s="157"/>
      <c r="E30" s="158">
        <v>8061000</v>
      </c>
      <c r="F30" s="159">
        <v>39702000</v>
      </c>
      <c r="G30" s="159">
        <v>116544</v>
      </c>
      <c r="H30" s="159">
        <v>1165624</v>
      </c>
      <c r="I30" s="159">
        <v>322645</v>
      </c>
      <c r="J30" s="159">
        <v>1604813</v>
      </c>
      <c r="K30" s="159">
        <v>598065</v>
      </c>
      <c r="L30" s="159">
        <v>543833</v>
      </c>
      <c r="M30" s="159">
        <v>333853</v>
      </c>
      <c r="N30" s="159">
        <v>1475751</v>
      </c>
      <c r="O30" s="159">
        <v>607792</v>
      </c>
      <c r="P30" s="159">
        <v>403324</v>
      </c>
      <c r="Q30" s="159">
        <v>321692</v>
      </c>
      <c r="R30" s="159">
        <v>1332808</v>
      </c>
      <c r="S30" s="159">
        <v>239792</v>
      </c>
      <c r="T30" s="159">
        <v>606213</v>
      </c>
      <c r="U30" s="159">
        <v>391282</v>
      </c>
      <c r="V30" s="159">
        <v>1237287</v>
      </c>
      <c r="W30" s="159">
        <v>5650659</v>
      </c>
      <c r="X30" s="159">
        <v>39702000</v>
      </c>
      <c r="Y30" s="159">
        <v>-34051341</v>
      </c>
      <c r="Z30" s="141">
        <v>-85.77</v>
      </c>
      <c r="AA30" s="157">
        <v>39702000</v>
      </c>
    </row>
    <row r="31" spans="1:27" ht="13.5">
      <c r="A31" s="138" t="s">
        <v>77</v>
      </c>
      <c r="B31" s="136"/>
      <c r="C31" s="155"/>
      <c r="D31" s="155"/>
      <c r="E31" s="156">
        <v>17354000</v>
      </c>
      <c r="F31" s="60"/>
      <c r="G31" s="60">
        <v>1201084</v>
      </c>
      <c r="H31" s="60">
        <v>1617798</v>
      </c>
      <c r="I31" s="60">
        <v>1073025</v>
      </c>
      <c r="J31" s="60">
        <v>3891907</v>
      </c>
      <c r="K31" s="60">
        <v>980541</v>
      </c>
      <c r="L31" s="60">
        <v>1291636</v>
      </c>
      <c r="M31" s="60">
        <v>1271915</v>
      </c>
      <c r="N31" s="60">
        <v>3544092</v>
      </c>
      <c r="O31" s="60">
        <v>1209577</v>
      </c>
      <c r="P31" s="60">
        <v>1272625</v>
      </c>
      <c r="Q31" s="60">
        <v>1383198</v>
      </c>
      <c r="R31" s="60">
        <v>3865400</v>
      </c>
      <c r="S31" s="60">
        <v>1233868</v>
      </c>
      <c r="T31" s="60">
        <v>1326689</v>
      </c>
      <c r="U31" s="60">
        <v>1544529</v>
      </c>
      <c r="V31" s="60">
        <v>4105086</v>
      </c>
      <c r="W31" s="60">
        <v>15406485</v>
      </c>
      <c r="X31" s="60"/>
      <c r="Y31" s="60">
        <v>15406485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5100000</v>
      </c>
      <c r="F32" s="100">
        <f t="shared" si="6"/>
        <v>0</v>
      </c>
      <c r="G32" s="100">
        <f t="shared" si="6"/>
        <v>138767</v>
      </c>
      <c r="H32" s="100">
        <f t="shared" si="6"/>
        <v>134260</v>
      </c>
      <c r="I32" s="100">
        <f t="shared" si="6"/>
        <v>167532</v>
      </c>
      <c r="J32" s="100">
        <f t="shared" si="6"/>
        <v>440559</v>
      </c>
      <c r="K32" s="100">
        <f t="shared" si="6"/>
        <v>391686</v>
      </c>
      <c r="L32" s="100">
        <f t="shared" si="6"/>
        <v>200512</v>
      </c>
      <c r="M32" s="100">
        <f t="shared" si="6"/>
        <v>261828</v>
      </c>
      <c r="N32" s="100">
        <f t="shared" si="6"/>
        <v>854026</v>
      </c>
      <c r="O32" s="100">
        <f t="shared" si="6"/>
        <v>473770</v>
      </c>
      <c r="P32" s="100">
        <f t="shared" si="6"/>
        <v>537066</v>
      </c>
      <c r="Q32" s="100">
        <f t="shared" si="6"/>
        <v>222725</v>
      </c>
      <c r="R32" s="100">
        <f t="shared" si="6"/>
        <v>1233561</v>
      </c>
      <c r="S32" s="100">
        <f t="shared" si="6"/>
        <v>483269</v>
      </c>
      <c r="T32" s="100">
        <f t="shared" si="6"/>
        <v>348314</v>
      </c>
      <c r="U32" s="100">
        <f t="shared" si="6"/>
        <v>262755</v>
      </c>
      <c r="V32" s="100">
        <f t="shared" si="6"/>
        <v>1094338</v>
      </c>
      <c r="W32" s="100">
        <f t="shared" si="6"/>
        <v>3622484</v>
      </c>
      <c r="X32" s="100">
        <f t="shared" si="6"/>
        <v>0</v>
      </c>
      <c r="Y32" s="100">
        <f t="shared" si="6"/>
        <v>3622484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>
        <v>4850000</v>
      </c>
      <c r="F33" s="60"/>
      <c r="G33" s="60">
        <v>138767</v>
      </c>
      <c r="H33" s="60">
        <v>134260</v>
      </c>
      <c r="I33" s="60">
        <v>167532</v>
      </c>
      <c r="J33" s="60">
        <v>440559</v>
      </c>
      <c r="K33" s="60">
        <v>391686</v>
      </c>
      <c r="L33" s="60">
        <v>200512</v>
      </c>
      <c r="M33" s="60">
        <v>261828</v>
      </c>
      <c r="N33" s="60">
        <v>854026</v>
      </c>
      <c r="O33" s="60">
        <v>473770</v>
      </c>
      <c r="P33" s="60">
        <v>537066</v>
      </c>
      <c r="Q33" s="60">
        <v>222725</v>
      </c>
      <c r="R33" s="60">
        <v>1233561</v>
      </c>
      <c r="S33" s="60">
        <v>483269</v>
      </c>
      <c r="T33" s="60">
        <v>348314</v>
      </c>
      <c r="U33" s="60">
        <v>262755</v>
      </c>
      <c r="V33" s="60">
        <v>1094338</v>
      </c>
      <c r="W33" s="60">
        <v>3622484</v>
      </c>
      <c r="X33" s="60"/>
      <c r="Y33" s="60">
        <v>3622484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>
        <v>250000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1944000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0</v>
      </c>
      <c r="Y38" s="100">
        <f t="shared" si="7"/>
        <v>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>
        <v>650000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>
        <v>1294000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400000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400000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63000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36368307</v>
      </c>
      <c r="D48" s="168">
        <f>+D28+D32+D38+D42+D47</f>
        <v>0</v>
      </c>
      <c r="E48" s="169">
        <f t="shared" si="9"/>
        <v>33573000</v>
      </c>
      <c r="F48" s="73">
        <f t="shared" si="9"/>
        <v>39702000</v>
      </c>
      <c r="G48" s="73">
        <f t="shared" si="9"/>
        <v>1502484</v>
      </c>
      <c r="H48" s="73">
        <f t="shared" si="9"/>
        <v>3053876</v>
      </c>
      <c r="I48" s="73">
        <f t="shared" si="9"/>
        <v>1846451</v>
      </c>
      <c r="J48" s="73">
        <f t="shared" si="9"/>
        <v>6402811</v>
      </c>
      <c r="K48" s="73">
        <f t="shared" si="9"/>
        <v>2105960</v>
      </c>
      <c r="L48" s="73">
        <f t="shared" si="9"/>
        <v>2163572</v>
      </c>
      <c r="M48" s="73">
        <f t="shared" si="9"/>
        <v>2243690</v>
      </c>
      <c r="N48" s="73">
        <f t="shared" si="9"/>
        <v>6513222</v>
      </c>
      <c r="O48" s="73">
        <f t="shared" si="9"/>
        <v>2372894</v>
      </c>
      <c r="P48" s="73">
        <f t="shared" si="9"/>
        <v>3085349</v>
      </c>
      <c r="Q48" s="73">
        <f t="shared" si="9"/>
        <v>2178597</v>
      </c>
      <c r="R48" s="73">
        <f t="shared" si="9"/>
        <v>7636840</v>
      </c>
      <c r="S48" s="73">
        <f t="shared" si="9"/>
        <v>2207082</v>
      </c>
      <c r="T48" s="73">
        <f t="shared" si="9"/>
        <v>2536831</v>
      </c>
      <c r="U48" s="73">
        <f t="shared" si="9"/>
        <v>2256394</v>
      </c>
      <c r="V48" s="73">
        <f t="shared" si="9"/>
        <v>7000307</v>
      </c>
      <c r="W48" s="73">
        <f t="shared" si="9"/>
        <v>27553180</v>
      </c>
      <c r="X48" s="73">
        <f t="shared" si="9"/>
        <v>39702000</v>
      </c>
      <c r="Y48" s="73">
        <f t="shared" si="9"/>
        <v>-12148820</v>
      </c>
      <c r="Z48" s="170">
        <f>+IF(X48&lt;&gt;0,+(Y48/X48)*100,0)</f>
        <v>-30.600020150118386</v>
      </c>
      <c r="AA48" s="168">
        <f>+AA28+AA32+AA38+AA42+AA47</f>
        <v>39702000</v>
      </c>
    </row>
    <row r="49" spans="1:27" ht="13.5">
      <c r="A49" s="148" t="s">
        <v>49</v>
      </c>
      <c r="B49" s="149"/>
      <c r="C49" s="171">
        <f aca="true" t="shared" si="10" ref="C49:Y49">+C25-C48</f>
        <v>11677154</v>
      </c>
      <c r="D49" s="171">
        <f>+D25-D48</f>
        <v>0</v>
      </c>
      <c r="E49" s="172">
        <f t="shared" si="10"/>
        <v>15773000</v>
      </c>
      <c r="F49" s="173">
        <f t="shared" si="10"/>
        <v>13643500</v>
      </c>
      <c r="G49" s="173">
        <f t="shared" si="10"/>
        <v>12605304</v>
      </c>
      <c r="H49" s="173">
        <f t="shared" si="10"/>
        <v>-2289164</v>
      </c>
      <c r="I49" s="173">
        <f t="shared" si="10"/>
        <v>-217039</v>
      </c>
      <c r="J49" s="173">
        <f t="shared" si="10"/>
        <v>10099101</v>
      </c>
      <c r="K49" s="173">
        <f t="shared" si="10"/>
        <v>1076046</v>
      </c>
      <c r="L49" s="173">
        <f t="shared" si="10"/>
        <v>9073020</v>
      </c>
      <c r="M49" s="173">
        <f t="shared" si="10"/>
        <v>-1677674</v>
      </c>
      <c r="N49" s="173">
        <f t="shared" si="10"/>
        <v>8471392</v>
      </c>
      <c r="O49" s="173">
        <f t="shared" si="10"/>
        <v>-1486144</v>
      </c>
      <c r="P49" s="173">
        <f t="shared" si="10"/>
        <v>-1680780</v>
      </c>
      <c r="Q49" s="173">
        <f t="shared" si="10"/>
        <v>7503765</v>
      </c>
      <c r="R49" s="173">
        <f t="shared" si="10"/>
        <v>4336841</v>
      </c>
      <c r="S49" s="173">
        <f t="shared" si="10"/>
        <v>934084</v>
      </c>
      <c r="T49" s="173">
        <f t="shared" si="10"/>
        <v>745089</v>
      </c>
      <c r="U49" s="173">
        <f t="shared" si="10"/>
        <v>1288296</v>
      </c>
      <c r="V49" s="173">
        <f t="shared" si="10"/>
        <v>2967469</v>
      </c>
      <c r="W49" s="173">
        <f t="shared" si="10"/>
        <v>25874803</v>
      </c>
      <c r="X49" s="173">
        <f>IF(F25=F48,0,X25-X48)</f>
        <v>13643500</v>
      </c>
      <c r="Y49" s="173">
        <f t="shared" si="10"/>
        <v>12231303</v>
      </c>
      <c r="Z49" s="174">
        <f>+IF(X49&lt;&gt;0,+(Y49/X49)*100,0)</f>
        <v>89.64930553010592</v>
      </c>
      <c r="AA49" s="171">
        <f>+AA25-AA48</f>
        <v>13643500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768519</v>
      </c>
      <c r="D5" s="155">
        <v>0</v>
      </c>
      <c r="E5" s="156">
        <v>874000</v>
      </c>
      <c r="F5" s="60">
        <v>2884000</v>
      </c>
      <c r="G5" s="60">
        <v>569090</v>
      </c>
      <c r="H5" s="60">
        <v>188042</v>
      </c>
      <c r="I5" s="60">
        <v>188255</v>
      </c>
      <c r="J5" s="60">
        <v>945387</v>
      </c>
      <c r="K5" s="60">
        <v>188150</v>
      </c>
      <c r="L5" s="60">
        <v>188047</v>
      </c>
      <c r="M5" s="60">
        <v>188047</v>
      </c>
      <c r="N5" s="60">
        <v>564244</v>
      </c>
      <c r="O5" s="60">
        <v>188047</v>
      </c>
      <c r="P5" s="60">
        <v>188047</v>
      </c>
      <c r="Q5" s="60">
        <v>188047</v>
      </c>
      <c r="R5" s="60">
        <v>564141</v>
      </c>
      <c r="S5" s="60">
        <v>188047</v>
      </c>
      <c r="T5" s="60">
        <v>188047</v>
      </c>
      <c r="U5" s="60">
        <v>188047</v>
      </c>
      <c r="V5" s="60">
        <v>564141</v>
      </c>
      <c r="W5" s="60">
        <v>2637913</v>
      </c>
      <c r="X5" s="60">
        <v>2884000</v>
      </c>
      <c r="Y5" s="60">
        <v>-246087</v>
      </c>
      <c r="Z5" s="140">
        <v>-8.53</v>
      </c>
      <c r="AA5" s="155">
        <v>2884000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4774</v>
      </c>
      <c r="D12" s="155">
        <v>0</v>
      </c>
      <c r="E12" s="156">
        <v>21000</v>
      </c>
      <c r="F12" s="60">
        <v>8000</v>
      </c>
      <c r="G12" s="60">
        <v>0</v>
      </c>
      <c r="H12" s="60">
        <v>0</v>
      </c>
      <c r="I12" s="60">
        <v>0</v>
      </c>
      <c r="J12" s="60">
        <v>0</v>
      </c>
      <c r="K12" s="60">
        <v>2240</v>
      </c>
      <c r="L12" s="60">
        <v>919</v>
      </c>
      <c r="M12" s="60">
        <v>0</v>
      </c>
      <c r="N12" s="60">
        <v>3159</v>
      </c>
      <c r="O12" s="60">
        <v>0</v>
      </c>
      <c r="P12" s="60">
        <v>500</v>
      </c>
      <c r="Q12" s="60">
        <v>600</v>
      </c>
      <c r="R12" s="60">
        <v>1100</v>
      </c>
      <c r="S12" s="60">
        <v>0</v>
      </c>
      <c r="T12" s="60">
        <v>1039</v>
      </c>
      <c r="U12" s="60">
        <v>526</v>
      </c>
      <c r="V12" s="60">
        <v>1565</v>
      </c>
      <c r="W12" s="60">
        <v>5824</v>
      </c>
      <c r="X12" s="60">
        <v>8000</v>
      </c>
      <c r="Y12" s="60">
        <v>-2176</v>
      </c>
      <c r="Z12" s="140">
        <v>-27.2</v>
      </c>
      <c r="AA12" s="155">
        <v>8000</v>
      </c>
    </row>
    <row r="13" spans="1:27" ht="13.5">
      <c r="A13" s="181" t="s">
        <v>109</v>
      </c>
      <c r="B13" s="185"/>
      <c r="C13" s="155">
        <v>1019807</v>
      </c>
      <c r="D13" s="155">
        <v>0</v>
      </c>
      <c r="E13" s="156">
        <v>933000</v>
      </c>
      <c r="F13" s="60">
        <v>1205000</v>
      </c>
      <c r="G13" s="60">
        <v>83461</v>
      </c>
      <c r="H13" s="60">
        <v>115648</v>
      </c>
      <c r="I13" s="60">
        <v>146994</v>
      </c>
      <c r="J13" s="60">
        <v>346103</v>
      </c>
      <c r="K13" s="60">
        <v>128627</v>
      </c>
      <c r="L13" s="60">
        <v>122565</v>
      </c>
      <c r="M13" s="60">
        <v>127572</v>
      </c>
      <c r="N13" s="60">
        <v>378764</v>
      </c>
      <c r="O13" s="60">
        <v>150079</v>
      </c>
      <c r="P13" s="60">
        <v>144793</v>
      </c>
      <c r="Q13" s="60">
        <v>138373</v>
      </c>
      <c r="R13" s="60">
        <v>433245</v>
      </c>
      <c r="S13" s="60">
        <v>169927</v>
      </c>
      <c r="T13" s="60">
        <v>112477</v>
      </c>
      <c r="U13" s="60">
        <v>154808</v>
      </c>
      <c r="V13" s="60">
        <v>437212</v>
      </c>
      <c r="W13" s="60">
        <v>1595324</v>
      </c>
      <c r="X13" s="60">
        <v>1205000</v>
      </c>
      <c r="Y13" s="60">
        <v>390324</v>
      </c>
      <c r="Z13" s="140">
        <v>32.39</v>
      </c>
      <c r="AA13" s="155">
        <v>1205000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81500</v>
      </c>
      <c r="G14" s="60">
        <v>0</v>
      </c>
      <c r="H14" s="60">
        <v>14514</v>
      </c>
      <c r="I14" s="60">
        <v>0</v>
      </c>
      <c r="J14" s="60">
        <v>14514</v>
      </c>
      <c r="K14" s="60">
        <v>0</v>
      </c>
      <c r="L14" s="60">
        <v>13995</v>
      </c>
      <c r="M14" s="60">
        <v>0</v>
      </c>
      <c r="N14" s="60">
        <v>13995</v>
      </c>
      <c r="O14" s="60">
        <v>19081</v>
      </c>
      <c r="P14" s="60">
        <v>16225</v>
      </c>
      <c r="Q14" s="60">
        <v>17598</v>
      </c>
      <c r="R14" s="60">
        <v>52904</v>
      </c>
      <c r="S14" s="60">
        <v>18957</v>
      </c>
      <c r="T14" s="60">
        <v>23621</v>
      </c>
      <c r="U14" s="60">
        <v>21722</v>
      </c>
      <c r="V14" s="60">
        <v>64300</v>
      </c>
      <c r="W14" s="60">
        <v>145713</v>
      </c>
      <c r="X14" s="60">
        <v>81500</v>
      </c>
      <c r="Y14" s="60">
        <v>64213</v>
      </c>
      <c r="Z14" s="140">
        <v>78.79</v>
      </c>
      <c r="AA14" s="155">
        <v>81500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200</v>
      </c>
      <c r="H16" s="60">
        <v>0</v>
      </c>
      <c r="I16" s="60">
        <v>0</v>
      </c>
      <c r="J16" s="60">
        <v>200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200</v>
      </c>
      <c r="X16" s="60">
        <v>0</v>
      </c>
      <c r="Y16" s="60">
        <v>200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31206045</v>
      </c>
      <c r="D19" s="155">
        <v>0</v>
      </c>
      <c r="E19" s="156">
        <v>33654000</v>
      </c>
      <c r="F19" s="60">
        <v>33804000</v>
      </c>
      <c r="G19" s="60">
        <v>12363556</v>
      </c>
      <c r="H19" s="60">
        <v>412491</v>
      </c>
      <c r="I19" s="60">
        <v>129688</v>
      </c>
      <c r="J19" s="60">
        <v>12905735</v>
      </c>
      <c r="K19" s="60">
        <v>675524</v>
      </c>
      <c r="L19" s="60">
        <v>9967988</v>
      </c>
      <c r="M19" s="60">
        <v>214997</v>
      </c>
      <c r="N19" s="60">
        <v>10858509</v>
      </c>
      <c r="O19" s="60">
        <v>181432</v>
      </c>
      <c r="P19" s="60">
        <v>131154</v>
      </c>
      <c r="Q19" s="60">
        <v>7626524</v>
      </c>
      <c r="R19" s="60">
        <v>7939110</v>
      </c>
      <c r="S19" s="60">
        <v>256458</v>
      </c>
      <c r="T19" s="60">
        <v>607369</v>
      </c>
      <c r="U19" s="60">
        <v>687320</v>
      </c>
      <c r="V19" s="60">
        <v>1551147</v>
      </c>
      <c r="W19" s="60">
        <v>33254501</v>
      </c>
      <c r="X19" s="60">
        <v>33804000</v>
      </c>
      <c r="Y19" s="60">
        <v>-549499</v>
      </c>
      <c r="Z19" s="140">
        <v>-1.63</v>
      </c>
      <c r="AA19" s="155">
        <v>33804000</v>
      </c>
    </row>
    <row r="20" spans="1:27" ht="13.5">
      <c r="A20" s="181" t="s">
        <v>35</v>
      </c>
      <c r="B20" s="185"/>
      <c r="C20" s="155">
        <v>498763</v>
      </c>
      <c r="D20" s="155">
        <v>0</v>
      </c>
      <c r="E20" s="156">
        <v>390000</v>
      </c>
      <c r="F20" s="54">
        <v>314000</v>
      </c>
      <c r="G20" s="54">
        <v>0</v>
      </c>
      <c r="H20" s="54">
        <v>34017</v>
      </c>
      <c r="I20" s="54">
        <v>39000</v>
      </c>
      <c r="J20" s="54">
        <v>73017</v>
      </c>
      <c r="K20" s="54">
        <v>44400</v>
      </c>
      <c r="L20" s="54">
        <v>7163</v>
      </c>
      <c r="M20" s="54">
        <v>35400</v>
      </c>
      <c r="N20" s="54">
        <v>86963</v>
      </c>
      <c r="O20" s="54">
        <v>45000</v>
      </c>
      <c r="P20" s="54">
        <v>1663</v>
      </c>
      <c r="Q20" s="54">
        <v>0</v>
      </c>
      <c r="R20" s="54">
        <v>46663</v>
      </c>
      <c r="S20" s="54">
        <v>88340</v>
      </c>
      <c r="T20" s="54">
        <v>29077</v>
      </c>
      <c r="U20" s="54">
        <v>0</v>
      </c>
      <c r="V20" s="54">
        <v>117417</v>
      </c>
      <c r="W20" s="54">
        <v>324060</v>
      </c>
      <c r="X20" s="54">
        <v>314000</v>
      </c>
      <c r="Y20" s="54">
        <v>10060</v>
      </c>
      <c r="Z20" s="184">
        <v>3.2</v>
      </c>
      <c r="AA20" s="130">
        <v>314000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33497908</v>
      </c>
      <c r="D22" s="188">
        <f>SUM(D5:D21)</f>
        <v>0</v>
      </c>
      <c r="E22" s="189">
        <f t="shared" si="0"/>
        <v>35872000</v>
      </c>
      <c r="F22" s="190">
        <f t="shared" si="0"/>
        <v>38296500</v>
      </c>
      <c r="G22" s="190">
        <f t="shared" si="0"/>
        <v>13016307</v>
      </c>
      <c r="H22" s="190">
        <f t="shared" si="0"/>
        <v>764712</v>
      </c>
      <c r="I22" s="190">
        <f t="shared" si="0"/>
        <v>503937</v>
      </c>
      <c r="J22" s="190">
        <f t="shared" si="0"/>
        <v>14284956</v>
      </c>
      <c r="K22" s="190">
        <f t="shared" si="0"/>
        <v>1038941</v>
      </c>
      <c r="L22" s="190">
        <f t="shared" si="0"/>
        <v>10300677</v>
      </c>
      <c r="M22" s="190">
        <f t="shared" si="0"/>
        <v>566016</v>
      </c>
      <c r="N22" s="190">
        <f t="shared" si="0"/>
        <v>11905634</v>
      </c>
      <c r="O22" s="190">
        <f t="shared" si="0"/>
        <v>583639</v>
      </c>
      <c r="P22" s="190">
        <f t="shared" si="0"/>
        <v>482382</v>
      </c>
      <c r="Q22" s="190">
        <f t="shared" si="0"/>
        <v>7971142</v>
      </c>
      <c r="R22" s="190">
        <f t="shared" si="0"/>
        <v>9037163</v>
      </c>
      <c r="S22" s="190">
        <f t="shared" si="0"/>
        <v>721729</v>
      </c>
      <c r="T22" s="190">
        <f t="shared" si="0"/>
        <v>961630</v>
      </c>
      <c r="U22" s="190">
        <f t="shared" si="0"/>
        <v>1052423</v>
      </c>
      <c r="V22" s="190">
        <f t="shared" si="0"/>
        <v>2735782</v>
      </c>
      <c r="W22" s="190">
        <f t="shared" si="0"/>
        <v>37963535</v>
      </c>
      <c r="X22" s="190">
        <f t="shared" si="0"/>
        <v>38296500</v>
      </c>
      <c r="Y22" s="190">
        <f t="shared" si="0"/>
        <v>-332965</v>
      </c>
      <c r="Z22" s="191">
        <f>+IF(X22&lt;&gt;0,+(Y22/X22)*100,0)</f>
        <v>-0.8694397660360608</v>
      </c>
      <c r="AA22" s="188">
        <f>SUM(AA5:AA21)</f>
        <v>38296500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10200792</v>
      </c>
      <c r="D25" s="155">
        <v>0</v>
      </c>
      <c r="E25" s="156">
        <v>12544000</v>
      </c>
      <c r="F25" s="60">
        <v>12193000</v>
      </c>
      <c r="G25" s="60">
        <v>843168</v>
      </c>
      <c r="H25" s="60">
        <v>1224441</v>
      </c>
      <c r="I25" s="60">
        <v>795200</v>
      </c>
      <c r="J25" s="60">
        <v>2862809</v>
      </c>
      <c r="K25" s="60">
        <v>624101</v>
      </c>
      <c r="L25" s="60">
        <v>997928</v>
      </c>
      <c r="M25" s="60">
        <v>949846</v>
      </c>
      <c r="N25" s="60">
        <v>2571875</v>
      </c>
      <c r="O25" s="60">
        <v>837415</v>
      </c>
      <c r="P25" s="60">
        <v>909723</v>
      </c>
      <c r="Q25" s="60">
        <v>916975</v>
      </c>
      <c r="R25" s="60">
        <v>2664113</v>
      </c>
      <c r="S25" s="60">
        <v>911401</v>
      </c>
      <c r="T25" s="60">
        <v>858300</v>
      </c>
      <c r="U25" s="60">
        <v>1191583</v>
      </c>
      <c r="V25" s="60">
        <v>2961284</v>
      </c>
      <c r="W25" s="60">
        <v>11060081</v>
      </c>
      <c r="X25" s="60">
        <v>12193000</v>
      </c>
      <c r="Y25" s="60">
        <v>-1132919</v>
      </c>
      <c r="Z25" s="140">
        <v>-9.29</v>
      </c>
      <c r="AA25" s="155">
        <v>12193000</v>
      </c>
    </row>
    <row r="26" spans="1:27" ht="13.5">
      <c r="A26" s="183" t="s">
        <v>38</v>
      </c>
      <c r="B26" s="182"/>
      <c r="C26" s="155">
        <v>2813602</v>
      </c>
      <c r="D26" s="155">
        <v>0</v>
      </c>
      <c r="E26" s="156">
        <v>2950000</v>
      </c>
      <c r="F26" s="60">
        <v>2990000</v>
      </c>
      <c r="G26" s="60">
        <v>230731</v>
      </c>
      <c r="H26" s="60">
        <v>233432</v>
      </c>
      <c r="I26" s="60">
        <v>232021</v>
      </c>
      <c r="J26" s="60">
        <v>696184</v>
      </c>
      <c r="K26" s="60">
        <v>232731</v>
      </c>
      <c r="L26" s="60">
        <v>231076</v>
      </c>
      <c r="M26" s="60">
        <v>233416</v>
      </c>
      <c r="N26" s="60">
        <v>697223</v>
      </c>
      <c r="O26" s="60">
        <v>235282</v>
      </c>
      <c r="P26" s="60">
        <v>230728</v>
      </c>
      <c r="Q26" s="60">
        <v>403872</v>
      </c>
      <c r="R26" s="60">
        <v>869882</v>
      </c>
      <c r="S26" s="60">
        <v>248723</v>
      </c>
      <c r="T26" s="60">
        <v>248695</v>
      </c>
      <c r="U26" s="60">
        <v>249588</v>
      </c>
      <c r="V26" s="60">
        <v>747006</v>
      </c>
      <c r="W26" s="60">
        <v>3010295</v>
      </c>
      <c r="X26" s="60">
        <v>2990000</v>
      </c>
      <c r="Y26" s="60">
        <v>20295</v>
      </c>
      <c r="Z26" s="140">
        <v>0.68</v>
      </c>
      <c r="AA26" s="155">
        <v>2990000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65000</v>
      </c>
      <c r="F27" s="60">
        <v>65000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65000</v>
      </c>
      <c r="Y27" s="60">
        <v>-65000</v>
      </c>
      <c r="Z27" s="140">
        <v>-100</v>
      </c>
      <c r="AA27" s="155">
        <v>65000</v>
      </c>
    </row>
    <row r="28" spans="1:27" ht="13.5">
      <c r="A28" s="183" t="s">
        <v>39</v>
      </c>
      <c r="B28" s="182"/>
      <c r="C28" s="155">
        <v>11477788</v>
      </c>
      <c r="D28" s="155">
        <v>0</v>
      </c>
      <c r="E28" s="156">
        <v>3613000</v>
      </c>
      <c r="F28" s="60">
        <v>9000000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9000000</v>
      </c>
      <c r="Y28" s="60">
        <v>-9000000</v>
      </c>
      <c r="Z28" s="140">
        <v>-100</v>
      </c>
      <c r="AA28" s="155">
        <v>9000000</v>
      </c>
    </row>
    <row r="29" spans="1:27" ht="13.5">
      <c r="A29" s="183" t="s">
        <v>40</v>
      </c>
      <c r="B29" s="182"/>
      <c r="C29" s="155">
        <v>14910</v>
      </c>
      <c r="D29" s="155">
        <v>0</v>
      </c>
      <c r="E29" s="156">
        <v>55000</v>
      </c>
      <c r="F29" s="60">
        <v>55000</v>
      </c>
      <c r="G29" s="60">
        <v>0</v>
      </c>
      <c r="H29" s="60">
        <v>0</v>
      </c>
      <c r="I29" s="60">
        <v>143</v>
      </c>
      <c r="J29" s="60">
        <v>143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143</v>
      </c>
      <c r="X29" s="60">
        <v>55000</v>
      </c>
      <c r="Y29" s="60">
        <v>-54857</v>
      </c>
      <c r="Z29" s="140">
        <v>-99.74</v>
      </c>
      <c r="AA29" s="155">
        <v>55000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632000</v>
      </c>
      <c r="F32" s="60">
        <v>602000</v>
      </c>
      <c r="G32" s="60">
        <v>0</v>
      </c>
      <c r="H32" s="60">
        <v>0</v>
      </c>
      <c r="I32" s="60">
        <v>8518</v>
      </c>
      <c r="J32" s="60">
        <v>8518</v>
      </c>
      <c r="K32" s="60">
        <v>0</v>
      </c>
      <c r="L32" s="60">
        <v>32103</v>
      </c>
      <c r="M32" s="60">
        <v>83851</v>
      </c>
      <c r="N32" s="60">
        <v>115954</v>
      </c>
      <c r="O32" s="60">
        <v>119341</v>
      </c>
      <c r="P32" s="60">
        <v>108466</v>
      </c>
      <c r="Q32" s="60">
        <v>75555</v>
      </c>
      <c r="R32" s="60">
        <v>303362</v>
      </c>
      <c r="S32" s="60">
        <v>69137</v>
      </c>
      <c r="T32" s="60">
        <v>61708</v>
      </c>
      <c r="U32" s="60">
        <v>62505</v>
      </c>
      <c r="V32" s="60">
        <v>193350</v>
      </c>
      <c r="W32" s="60">
        <v>621184</v>
      </c>
      <c r="X32" s="60">
        <v>602000</v>
      </c>
      <c r="Y32" s="60">
        <v>19184</v>
      </c>
      <c r="Z32" s="140">
        <v>3.19</v>
      </c>
      <c r="AA32" s="155">
        <v>602000</v>
      </c>
    </row>
    <row r="33" spans="1:27" ht="13.5">
      <c r="A33" s="183" t="s">
        <v>42</v>
      </c>
      <c r="B33" s="182"/>
      <c r="C33" s="155">
        <v>58240</v>
      </c>
      <c r="D33" s="155">
        <v>0</v>
      </c>
      <c r="E33" s="156">
        <v>1463000</v>
      </c>
      <c r="F33" s="60">
        <v>1313000</v>
      </c>
      <c r="G33" s="60">
        <v>0</v>
      </c>
      <c r="H33" s="60">
        <v>0</v>
      </c>
      <c r="I33" s="60">
        <v>66148</v>
      </c>
      <c r="J33" s="60">
        <v>66148</v>
      </c>
      <c r="K33" s="60">
        <v>0</v>
      </c>
      <c r="L33" s="60">
        <v>0</v>
      </c>
      <c r="M33" s="60">
        <v>0</v>
      </c>
      <c r="N33" s="60">
        <v>0</v>
      </c>
      <c r="O33" s="60">
        <v>124902</v>
      </c>
      <c r="P33" s="60">
        <v>47803</v>
      </c>
      <c r="Q33" s="60">
        <v>28918</v>
      </c>
      <c r="R33" s="60">
        <v>201623</v>
      </c>
      <c r="S33" s="60">
        <v>89564</v>
      </c>
      <c r="T33" s="60">
        <v>71774</v>
      </c>
      <c r="U33" s="60">
        <v>0</v>
      </c>
      <c r="V33" s="60">
        <v>161338</v>
      </c>
      <c r="W33" s="60">
        <v>429109</v>
      </c>
      <c r="X33" s="60">
        <v>1313000</v>
      </c>
      <c r="Y33" s="60">
        <v>-883891</v>
      </c>
      <c r="Z33" s="140">
        <v>-67.32</v>
      </c>
      <c r="AA33" s="155">
        <v>1313000</v>
      </c>
    </row>
    <row r="34" spans="1:27" ht="13.5">
      <c r="A34" s="183" t="s">
        <v>43</v>
      </c>
      <c r="B34" s="182"/>
      <c r="C34" s="155">
        <v>11802975</v>
      </c>
      <c r="D34" s="155">
        <v>0</v>
      </c>
      <c r="E34" s="156">
        <v>12251000</v>
      </c>
      <c r="F34" s="60">
        <v>13484000</v>
      </c>
      <c r="G34" s="60">
        <v>428585</v>
      </c>
      <c r="H34" s="60">
        <v>1596003</v>
      </c>
      <c r="I34" s="60">
        <v>744421</v>
      </c>
      <c r="J34" s="60">
        <v>2769009</v>
      </c>
      <c r="K34" s="60">
        <v>1249128</v>
      </c>
      <c r="L34" s="60">
        <v>902465</v>
      </c>
      <c r="M34" s="60">
        <v>976577</v>
      </c>
      <c r="N34" s="60">
        <v>3128170</v>
      </c>
      <c r="O34" s="60">
        <v>1055954</v>
      </c>
      <c r="P34" s="60">
        <v>1788629</v>
      </c>
      <c r="Q34" s="60">
        <v>753277</v>
      </c>
      <c r="R34" s="60">
        <v>3597860</v>
      </c>
      <c r="S34" s="60">
        <v>888257</v>
      </c>
      <c r="T34" s="60">
        <v>1296354</v>
      </c>
      <c r="U34" s="60">
        <v>752718</v>
      </c>
      <c r="V34" s="60">
        <v>2937329</v>
      </c>
      <c r="W34" s="60">
        <v>12432368</v>
      </c>
      <c r="X34" s="60">
        <v>13484000</v>
      </c>
      <c r="Y34" s="60">
        <v>-1051632</v>
      </c>
      <c r="Z34" s="140">
        <v>-7.8</v>
      </c>
      <c r="AA34" s="155">
        <v>13484000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36368307</v>
      </c>
      <c r="D36" s="188">
        <f>SUM(D25:D35)</f>
        <v>0</v>
      </c>
      <c r="E36" s="189">
        <f t="shared" si="1"/>
        <v>33573000</v>
      </c>
      <c r="F36" s="190">
        <f t="shared" si="1"/>
        <v>39702000</v>
      </c>
      <c r="G36" s="190">
        <f t="shared" si="1"/>
        <v>1502484</v>
      </c>
      <c r="H36" s="190">
        <f t="shared" si="1"/>
        <v>3053876</v>
      </c>
      <c r="I36" s="190">
        <f t="shared" si="1"/>
        <v>1846451</v>
      </c>
      <c r="J36" s="190">
        <f t="shared" si="1"/>
        <v>6402811</v>
      </c>
      <c r="K36" s="190">
        <f t="shared" si="1"/>
        <v>2105960</v>
      </c>
      <c r="L36" s="190">
        <f t="shared" si="1"/>
        <v>2163572</v>
      </c>
      <c r="M36" s="190">
        <f t="shared" si="1"/>
        <v>2243690</v>
      </c>
      <c r="N36" s="190">
        <f t="shared" si="1"/>
        <v>6513222</v>
      </c>
      <c r="O36" s="190">
        <f t="shared" si="1"/>
        <v>2372894</v>
      </c>
      <c r="P36" s="190">
        <f t="shared" si="1"/>
        <v>3085349</v>
      </c>
      <c r="Q36" s="190">
        <f t="shared" si="1"/>
        <v>2178597</v>
      </c>
      <c r="R36" s="190">
        <f t="shared" si="1"/>
        <v>7636840</v>
      </c>
      <c r="S36" s="190">
        <f t="shared" si="1"/>
        <v>2207082</v>
      </c>
      <c r="T36" s="190">
        <f t="shared" si="1"/>
        <v>2536831</v>
      </c>
      <c r="U36" s="190">
        <f t="shared" si="1"/>
        <v>2256394</v>
      </c>
      <c r="V36" s="190">
        <f t="shared" si="1"/>
        <v>7000307</v>
      </c>
      <c r="W36" s="190">
        <f t="shared" si="1"/>
        <v>27553180</v>
      </c>
      <c r="X36" s="190">
        <f t="shared" si="1"/>
        <v>39702000</v>
      </c>
      <c r="Y36" s="190">
        <f t="shared" si="1"/>
        <v>-12148820</v>
      </c>
      <c r="Z36" s="191">
        <f>+IF(X36&lt;&gt;0,+(Y36/X36)*100,0)</f>
        <v>-30.600020150118386</v>
      </c>
      <c r="AA36" s="188">
        <f>SUM(AA25:AA35)</f>
        <v>39702000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-2870399</v>
      </c>
      <c r="D38" s="199">
        <f>+D22-D36</f>
        <v>0</v>
      </c>
      <c r="E38" s="200">
        <f t="shared" si="2"/>
        <v>2299000</v>
      </c>
      <c r="F38" s="106">
        <f t="shared" si="2"/>
        <v>-1405500</v>
      </c>
      <c r="G38" s="106">
        <f t="shared" si="2"/>
        <v>11513823</v>
      </c>
      <c r="H38" s="106">
        <f t="shared" si="2"/>
        <v>-2289164</v>
      </c>
      <c r="I38" s="106">
        <f t="shared" si="2"/>
        <v>-1342514</v>
      </c>
      <c r="J38" s="106">
        <f t="shared" si="2"/>
        <v>7882145</v>
      </c>
      <c r="K38" s="106">
        <f t="shared" si="2"/>
        <v>-1067019</v>
      </c>
      <c r="L38" s="106">
        <f t="shared" si="2"/>
        <v>8137105</v>
      </c>
      <c r="M38" s="106">
        <f t="shared" si="2"/>
        <v>-1677674</v>
      </c>
      <c r="N38" s="106">
        <f t="shared" si="2"/>
        <v>5392412</v>
      </c>
      <c r="O38" s="106">
        <f t="shared" si="2"/>
        <v>-1789255</v>
      </c>
      <c r="P38" s="106">
        <f t="shared" si="2"/>
        <v>-2602967</v>
      </c>
      <c r="Q38" s="106">
        <f t="shared" si="2"/>
        <v>5792545</v>
      </c>
      <c r="R38" s="106">
        <f t="shared" si="2"/>
        <v>1400323</v>
      </c>
      <c r="S38" s="106">
        <f t="shared" si="2"/>
        <v>-1485353</v>
      </c>
      <c r="T38" s="106">
        <f t="shared" si="2"/>
        <v>-1575201</v>
      </c>
      <c r="U38" s="106">
        <f t="shared" si="2"/>
        <v>-1203971</v>
      </c>
      <c r="V38" s="106">
        <f t="shared" si="2"/>
        <v>-4264525</v>
      </c>
      <c r="W38" s="106">
        <f t="shared" si="2"/>
        <v>10410355</v>
      </c>
      <c r="X38" s="106">
        <f>IF(F22=F36,0,X22-X36)</f>
        <v>-1405500</v>
      </c>
      <c r="Y38" s="106">
        <f t="shared" si="2"/>
        <v>11815855</v>
      </c>
      <c r="Z38" s="201">
        <f>+IF(X38&lt;&gt;0,+(Y38/X38)*100,0)</f>
        <v>-840.6869441479901</v>
      </c>
      <c r="AA38" s="199">
        <f>+AA22-AA36</f>
        <v>-1405500</v>
      </c>
    </row>
    <row r="39" spans="1:27" ht="13.5">
      <c r="A39" s="181" t="s">
        <v>46</v>
      </c>
      <c r="B39" s="185"/>
      <c r="C39" s="155">
        <v>14547553</v>
      </c>
      <c r="D39" s="155">
        <v>0</v>
      </c>
      <c r="E39" s="156">
        <v>13474000</v>
      </c>
      <c r="F39" s="60">
        <v>15049000</v>
      </c>
      <c r="G39" s="60">
        <v>1091481</v>
      </c>
      <c r="H39" s="60">
        <v>0</v>
      </c>
      <c r="I39" s="60">
        <v>1125475</v>
      </c>
      <c r="J39" s="60">
        <v>2216956</v>
      </c>
      <c r="K39" s="60">
        <v>2143065</v>
      </c>
      <c r="L39" s="60">
        <v>935915</v>
      </c>
      <c r="M39" s="60">
        <v>0</v>
      </c>
      <c r="N39" s="60">
        <v>3078980</v>
      </c>
      <c r="O39" s="60">
        <v>303111</v>
      </c>
      <c r="P39" s="60">
        <v>922187</v>
      </c>
      <c r="Q39" s="60">
        <v>1711220</v>
      </c>
      <c r="R39" s="60">
        <v>2936518</v>
      </c>
      <c r="S39" s="60">
        <v>2419437</v>
      </c>
      <c r="T39" s="60">
        <v>2320290</v>
      </c>
      <c r="U39" s="60">
        <v>2492267</v>
      </c>
      <c r="V39" s="60">
        <v>7231994</v>
      </c>
      <c r="W39" s="60">
        <v>15464448</v>
      </c>
      <c r="X39" s="60">
        <v>15049000</v>
      </c>
      <c r="Y39" s="60">
        <v>415448</v>
      </c>
      <c r="Z39" s="140">
        <v>2.76</v>
      </c>
      <c r="AA39" s="155">
        <v>15049000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11677154</v>
      </c>
      <c r="D42" s="206">
        <f>SUM(D38:D41)</f>
        <v>0</v>
      </c>
      <c r="E42" s="207">
        <f t="shared" si="3"/>
        <v>15773000</v>
      </c>
      <c r="F42" s="88">
        <f t="shared" si="3"/>
        <v>13643500</v>
      </c>
      <c r="G42" s="88">
        <f t="shared" si="3"/>
        <v>12605304</v>
      </c>
      <c r="H42" s="88">
        <f t="shared" si="3"/>
        <v>-2289164</v>
      </c>
      <c r="I42" s="88">
        <f t="shared" si="3"/>
        <v>-217039</v>
      </c>
      <c r="J42" s="88">
        <f t="shared" si="3"/>
        <v>10099101</v>
      </c>
      <c r="K42" s="88">
        <f t="shared" si="3"/>
        <v>1076046</v>
      </c>
      <c r="L42" s="88">
        <f t="shared" si="3"/>
        <v>9073020</v>
      </c>
      <c r="M42" s="88">
        <f t="shared" si="3"/>
        <v>-1677674</v>
      </c>
      <c r="N42" s="88">
        <f t="shared" si="3"/>
        <v>8471392</v>
      </c>
      <c r="O42" s="88">
        <f t="shared" si="3"/>
        <v>-1486144</v>
      </c>
      <c r="P42" s="88">
        <f t="shared" si="3"/>
        <v>-1680780</v>
      </c>
      <c r="Q42" s="88">
        <f t="shared" si="3"/>
        <v>7503765</v>
      </c>
      <c r="R42" s="88">
        <f t="shared" si="3"/>
        <v>4336841</v>
      </c>
      <c r="S42" s="88">
        <f t="shared" si="3"/>
        <v>934084</v>
      </c>
      <c r="T42" s="88">
        <f t="shared" si="3"/>
        <v>745089</v>
      </c>
      <c r="U42" s="88">
        <f t="shared" si="3"/>
        <v>1288296</v>
      </c>
      <c r="V42" s="88">
        <f t="shared" si="3"/>
        <v>2967469</v>
      </c>
      <c r="W42" s="88">
        <f t="shared" si="3"/>
        <v>25874803</v>
      </c>
      <c r="X42" s="88">
        <f t="shared" si="3"/>
        <v>13643500</v>
      </c>
      <c r="Y42" s="88">
        <f t="shared" si="3"/>
        <v>12231303</v>
      </c>
      <c r="Z42" s="208">
        <f>+IF(X42&lt;&gt;0,+(Y42/X42)*100,0)</f>
        <v>89.64930553010592</v>
      </c>
      <c r="AA42" s="206">
        <f>SUM(AA38:AA41)</f>
        <v>13643500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11677154</v>
      </c>
      <c r="D44" s="210">
        <f>+D42-D43</f>
        <v>0</v>
      </c>
      <c r="E44" s="211">
        <f t="shared" si="4"/>
        <v>15773000</v>
      </c>
      <c r="F44" s="77">
        <f t="shared" si="4"/>
        <v>13643500</v>
      </c>
      <c r="G44" s="77">
        <f t="shared" si="4"/>
        <v>12605304</v>
      </c>
      <c r="H44" s="77">
        <f t="shared" si="4"/>
        <v>-2289164</v>
      </c>
      <c r="I44" s="77">
        <f t="shared" si="4"/>
        <v>-217039</v>
      </c>
      <c r="J44" s="77">
        <f t="shared" si="4"/>
        <v>10099101</v>
      </c>
      <c r="K44" s="77">
        <f t="shared" si="4"/>
        <v>1076046</v>
      </c>
      <c r="L44" s="77">
        <f t="shared" si="4"/>
        <v>9073020</v>
      </c>
      <c r="M44" s="77">
        <f t="shared" si="4"/>
        <v>-1677674</v>
      </c>
      <c r="N44" s="77">
        <f t="shared" si="4"/>
        <v>8471392</v>
      </c>
      <c r="O44" s="77">
        <f t="shared" si="4"/>
        <v>-1486144</v>
      </c>
      <c r="P44" s="77">
        <f t="shared" si="4"/>
        <v>-1680780</v>
      </c>
      <c r="Q44" s="77">
        <f t="shared" si="4"/>
        <v>7503765</v>
      </c>
      <c r="R44" s="77">
        <f t="shared" si="4"/>
        <v>4336841</v>
      </c>
      <c r="S44" s="77">
        <f t="shared" si="4"/>
        <v>934084</v>
      </c>
      <c r="T44" s="77">
        <f t="shared" si="4"/>
        <v>745089</v>
      </c>
      <c r="U44" s="77">
        <f t="shared" si="4"/>
        <v>1288296</v>
      </c>
      <c r="V44" s="77">
        <f t="shared" si="4"/>
        <v>2967469</v>
      </c>
      <c r="W44" s="77">
        <f t="shared" si="4"/>
        <v>25874803</v>
      </c>
      <c r="X44" s="77">
        <f t="shared" si="4"/>
        <v>13643500</v>
      </c>
      <c r="Y44" s="77">
        <f t="shared" si="4"/>
        <v>12231303</v>
      </c>
      <c r="Z44" s="212">
        <f>+IF(X44&lt;&gt;0,+(Y44/X44)*100,0)</f>
        <v>89.64930553010592</v>
      </c>
      <c r="AA44" s="210">
        <f>+AA42-AA43</f>
        <v>13643500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11677154</v>
      </c>
      <c r="D46" s="206">
        <f>SUM(D44:D45)</f>
        <v>0</v>
      </c>
      <c r="E46" s="207">
        <f t="shared" si="5"/>
        <v>15773000</v>
      </c>
      <c r="F46" s="88">
        <f t="shared" si="5"/>
        <v>13643500</v>
      </c>
      <c r="G46" s="88">
        <f t="shared" si="5"/>
        <v>12605304</v>
      </c>
      <c r="H46" s="88">
        <f t="shared" si="5"/>
        <v>-2289164</v>
      </c>
      <c r="I46" s="88">
        <f t="shared" si="5"/>
        <v>-217039</v>
      </c>
      <c r="J46" s="88">
        <f t="shared" si="5"/>
        <v>10099101</v>
      </c>
      <c r="K46" s="88">
        <f t="shared" si="5"/>
        <v>1076046</v>
      </c>
      <c r="L46" s="88">
        <f t="shared" si="5"/>
        <v>9073020</v>
      </c>
      <c r="M46" s="88">
        <f t="shared" si="5"/>
        <v>-1677674</v>
      </c>
      <c r="N46" s="88">
        <f t="shared" si="5"/>
        <v>8471392</v>
      </c>
      <c r="O46" s="88">
        <f t="shared" si="5"/>
        <v>-1486144</v>
      </c>
      <c r="P46" s="88">
        <f t="shared" si="5"/>
        <v>-1680780</v>
      </c>
      <c r="Q46" s="88">
        <f t="shared" si="5"/>
        <v>7503765</v>
      </c>
      <c r="R46" s="88">
        <f t="shared" si="5"/>
        <v>4336841</v>
      </c>
      <c r="S46" s="88">
        <f t="shared" si="5"/>
        <v>934084</v>
      </c>
      <c r="T46" s="88">
        <f t="shared" si="5"/>
        <v>745089</v>
      </c>
      <c r="U46" s="88">
        <f t="shared" si="5"/>
        <v>1288296</v>
      </c>
      <c r="V46" s="88">
        <f t="shared" si="5"/>
        <v>2967469</v>
      </c>
      <c r="W46" s="88">
        <f t="shared" si="5"/>
        <v>25874803</v>
      </c>
      <c r="X46" s="88">
        <f t="shared" si="5"/>
        <v>13643500</v>
      </c>
      <c r="Y46" s="88">
        <f t="shared" si="5"/>
        <v>12231303</v>
      </c>
      <c r="Z46" s="208">
        <f>+IF(X46&lt;&gt;0,+(Y46/X46)*100,0)</f>
        <v>89.64930553010592</v>
      </c>
      <c r="AA46" s="206">
        <f>SUM(AA44:AA45)</f>
        <v>13643500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11677154</v>
      </c>
      <c r="D48" s="217">
        <f>SUM(D46:D47)</f>
        <v>0</v>
      </c>
      <c r="E48" s="218">
        <f t="shared" si="6"/>
        <v>15773000</v>
      </c>
      <c r="F48" s="219">
        <f t="shared" si="6"/>
        <v>13643500</v>
      </c>
      <c r="G48" s="219">
        <f t="shared" si="6"/>
        <v>12605304</v>
      </c>
      <c r="H48" s="220">
        <f t="shared" si="6"/>
        <v>-2289164</v>
      </c>
      <c r="I48" s="220">
        <f t="shared" si="6"/>
        <v>-217039</v>
      </c>
      <c r="J48" s="220">
        <f t="shared" si="6"/>
        <v>10099101</v>
      </c>
      <c r="K48" s="220">
        <f t="shared" si="6"/>
        <v>1076046</v>
      </c>
      <c r="L48" s="220">
        <f t="shared" si="6"/>
        <v>9073020</v>
      </c>
      <c r="M48" s="219">
        <f t="shared" si="6"/>
        <v>-1677674</v>
      </c>
      <c r="N48" s="219">
        <f t="shared" si="6"/>
        <v>8471392</v>
      </c>
      <c r="O48" s="220">
        <f t="shared" si="6"/>
        <v>-1486144</v>
      </c>
      <c r="P48" s="220">
        <f t="shared" si="6"/>
        <v>-1680780</v>
      </c>
      <c r="Q48" s="220">
        <f t="shared" si="6"/>
        <v>7503765</v>
      </c>
      <c r="R48" s="220">
        <f t="shared" si="6"/>
        <v>4336841</v>
      </c>
      <c r="S48" s="220">
        <f t="shared" si="6"/>
        <v>934084</v>
      </c>
      <c r="T48" s="219">
        <f t="shared" si="6"/>
        <v>745089</v>
      </c>
      <c r="U48" s="219">
        <f t="shared" si="6"/>
        <v>1288296</v>
      </c>
      <c r="V48" s="220">
        <f t="shared" si="6"/>
        <v>2967469</v>
      </c>
      <c r="W48" s="220">
        <f t="shared" si="6"/>
        <v>25874803</v>
      </c>
      <c r="X48" s="220">
        <f t="shared" si="6"/>
        <v>13643500</v>
      </c>
      <c r="Y48" s="220">
        <f t="shared" si="6"/>
        <v>12231303</v>
      </c>
      <c r="Z48" s="221">
        <f>+IF(X48&lt;&gt;0,+(Y48/X48)*100,0)</f>
        <v>89.64930553010592</v>
      </c>
      <c r="AA48" s="222">
        <f>SUM(AA46:AA47)</f>
        <v>13643500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6699688</v>
      </c>
      <c r="D5" s="153">
        <f>SUM(D6:D8)</f>
        <v>0</v>
      </c>
      <c r="E5" s="154">
        <f t="shared" si="0"/>
        <v>1155000</v>
      </c>
      <c r="F5" s="100">
        <f t="shared" si="0"/>
        <v>1002000</v>
      </c>
      <c r="G5" s="100">
        <f t="shared" si="0"/>
        <v>1700</v>
      </c>
      <c r="H5" s="100">
        <f t="shared" si="0"/>
        <v>4800</v>
      </c>
      <c r="I5" s="100">
        <f t="shared" si="0"/>
        <v>560</v>
      </c>
      <c r="J5" s="100">
        <f t="shared" si="0"/>
        <v>7060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401511</v>
      </c>
      <c r="T5" s="100">
        <f t="shared" si="0"/>
        <v>0</v>
      </c>
      <c r="U5" s="100">
        <f t="shared" si="0"/>
        <v>161874</v>
      </c>
      <c r="V5" s="100">
        <f t="shared" si="0"/>
        <v>563385</v>
      </c>
      <c r="W5" s="100">
        <f t="shared" si="0"/>
        <v>570445</v>
      </c>
      <c r="X5" s="100">
        <f t="shared" si="0"/>
        <v>1002000</v>
      </c>
      <c r="Y5" s="100">
        <f t="shared" si="0"/>
        <v>-431555</v>
      </c>
      <c r="Z5" s="137">
        <f>+IF(X5&lt;&gt;0,+(Y5/X5)*100,0)</f>
        <v>-43.06936127744511</v>
      </c>
      <c r="AA5" s="153">
        <f>SUM(AA6:AA8)</f>
        <v>1002000</v>
      </c>
    </row>
    <row r="6" spans="1:27" ht="13.5">
      <c r="A6" s="138" t="s">
        <v>75</v>
      </c>
      <c r="B6" s="136"/>
      <c r="C6" s="155"/>
      <c r="D6" s="155"/>
      <c r="E6" s="156">
        <v>115000</v>
      </c>
      <c r="F6" s="60">
        <v>110000</v>
      </c>
      <c r="G6" s="60"/>
      <c r="H6" s="60">
        <v>4800</v>
      </c>
      <c r="I6" s="60">
        <v>560</v>
      </c>
      <c r="J6" s="60">
        <v>5360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5360</v>
      </c>
      <c r="X6" s="60">
        <v>110000</v>
      </c>
      <c r="Y6" s="60">
        <v>-104640</v>
      </c>
      <c r="Z6" s="140">
        <v>-95.13</v>
      </c>
      <c r="AA6" s="62">
        <v>110000</v>
      </c>
    </row>
    <row r="7" spans="1:27" ht="13.5">
      <c r="A7" s="138" t="s">
        <v>76</v>
      </c>
      <c r="B7" s="136"/>
      <c r="C7" s="157"/>
      <c r="D7" s="157"/>
      <c r="E7" s="158">
        <v>95000</v>
      </c>
      <c r="F7" s="159">
        <v>282000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282000</v>
      </c>
      <c r="Y7" s="159">
        <v>-282000</v>
      </c>
      <c r="Z7" s="141">
        <v>-100</v>
      </c>
      <c r="AA7" s="225">
        <v>282000</v>
      </c>
    </row>
    <row r="8" spans="1:27" ht="13.5">
      <c r="A8" s="138" t="s">
        <v>77</v>
      </c>
      <c r="B8" s="136"/>
      <c r="C8" s="155">
        <v>6699688</v>
      </c>
      <c r="D8" s="155"/>
      <c r="E8" s="156">
        <v>945000</v>
      </c>
      <c r="F8" s="60">
        <v>610000</v>
      </c>
      <c r="G8" s="60">
        <v>1700</v>
      </c>
      <c r="H8" s="60"/>
      <c r="I8" s="60"/>
      <c r="J8" s="60">
        <v>1700</v>
      </c>
      <c r="K8" s="60"/>
      <c r="L8" s="60"/>
      <c r="M8" s="60"/>
      <c r="N8" s="60"/>
      <c r="O8" s="60"/>
      <c r="P8" s="60"/>
      <c r="Q8" s="60"/>
      <c r="R8" s="60"/>
      <c r="S8" s="60">
        <v>401511</v>
      </c>
      <c r="T8" s="60"/>
      <c r="U8" s="60">
        <v>161874</v>
      </c>
      <c r="V8" s="60">
        <v>563385</v>
      </c>
      <c r="W8" s="60">
        <v>565085</v>
      </c>
      <c r="X8" s="60">
        <v>610000</v>
      </c>
      <c r="Y8" s="60">
        <v>-44915</v>
      </c>
      <c r="Z8" s="140">
        <v>-7.36</v>
      </c>
      <c r="AA8" s="62">
        <v>610000</v>
      </c>
    </row>
    <row r="9" spans="1:27" ht="13.5">
      <c r="A9" s="135" t="s">
        <v>78</v>
      </c>
      <c r="B9" s="136"/>
      <c r="C9" s="153">
        <f aca="true" t="shared" si="1" ref="C9:Y9">SUM(C10:C14)</f>
        <v>6042045</v>
      </c>
      <c r="D9" s="153">
        <f>SUM(D10:D14)</f>
        <v>0</v>
      </c>
      <c r="E9" s="154">
        <f t="shared" si="1"/>
        <v>2551000</v>
      </c>
      <c r="F9" s="100">
        <f t="shared" si="1"/>
        <v>17107000</v>
      </c>
      <c r="G9" s="100">
        <f t="shared" si="1"/>
        <v>0</v>
      </c>
      <c r="H9" s="100">
        <f t="shared" si="1"/>
        <v>111989</v>
      </c>
      <c r="I9" s="100">
        <f t="shared" si="1"/>
        <v>0</v>
      </c>
      <c r="J9" s="100">
        <f t="shared" si="1"/>
        <v>111989</v>
      </c>
      <c r="K9" s="100">
        <f t="shared" si="1"/>
        <v>2143065</v>
      </c>
      <c r="L9" s="100">
        <f t="shared" si="1"/>
        <v>935915</v>
      </c>
      <c r="M9" s="100">
        <f t="shared" si="1"/>
        <v>0</v>
      </c>
      <c r="N9" s="100">
        <f t="shared" si="1"/>
        <v>3078980</v>
      </c>
      <c r="O9" s="100">
        <f t="shared" si="1"/>
        <v>303111</v>
      </c>
      <c r="P9" s="100">
        <f t="shared" si="1"/>
        <v>0</v>
      </c>
      <c r="Q9" s="100">
        <f t="shared" si="1"/>
        <v>0</v>
      </c>
      <c r="R9" s="100">
        <f t="shared" si="1"/>
        <v>303111</v>
      </c>
      <c r="S9" s="100">
        <f t="shared" si="1"/>
        <v>2118141</v>
      </c>
      <c r="T9" s="100">
        <f t="shared" si="1"/>
        <v>0</v>
      </c>
      <c r="U9" s="100">
        <f t="shared" si="1"/>
        <v>2548441</v>
      </c>
      <c r="V9" s="100">
        <f t="shared" si="1"/>
        <v>4666582</v>
      </c>
      <c r="W9" s="100">
        <f t="shared" si="1"/>
        <v>8160662</v>
      </c>
      <c r="X9" s="100">
        <f t="shared" si="1"/>
        <v>17107000</v>
      </c>
      <c r="Y9" s="100">
        <f t="shared" si="1"/>
        <v>-8946338</v>
      </c>
      <c r="Z9" s="137">
        <f>+IF(X9&lt;&gt;0,+(Y9/X9)*100,0)</f>
        <v>-52.296358215935</v>
      </c>
      <c r="AA9" s="102">
        <f>SUM(AA10:AA14)</f>
        <v>17107000</v>
      </c>
    </row>
    <row r="10" spans="1:27" ht="13.5">
      <c r="A10" s="138" t="s">
        <v>79</v>
      </c>
      <c r="B10" s="136"/>
      <c r="C10" s="155">
        <v>6042045</v>
      </c>
      <c r="D10" s="155"/>
      <c r="E10" s="156">
        <v>500000</v>
      </c>
      <c r="F10" s="60">
        <v>17107000</v>
      </c>
      <c r="G10" s="60"/>
      <c r="H10" s="60">
        <v>111989</v>
      </c>
      <c r="I10" s="60"/>
      <c r="J10" s="60">
        <v>111989</v>
      </c>
      <c r="K10" s="60">
        <v>2143065</v>
      </c>
      <c r="L10" s="60">
        <v>935915</v>
      </c>
      <c r="M10" s="60"/>
      <c r="N10" s="60">
        <v>3078980</v>
      </c>
      <c r="O10" s="60">
        <v>303111</v>
      </c>
      <c r="P10" s="60"/>
      <c r="Q10" s="60"/>
      <c r="R10" s="60">
        <v>303111</v>
      </c>
      <c r="S10" s="60">
        <v>2118141</v>
      </c>
      <c r="T10" s="60"/>
      <c r="U10" s="60">
        <v>2548441</v>
      </c>
      <c r="V10" s="60">
        <v>4666582</v>
      </c>
      <c r="W10" s="60">
        <v>8160662</v>
      </c>
      <c r="X10" s="60">
        <v>17107000</v>
      </c>
      <c r="Y10" s="60">
        <v>-8946338</v>
      </c>
      <c r="Z10" s="140">
        <v>-52.3</v>
      </c>
      <c r="AA10" s="62">
        <v>17107000</v>
      </c>
    </row>
    <row r="11" spans="1:27" ht="13.5">
      <c r="A11" s="138" t="s">
        <v>80</v>
      </c>
      <c r="B11" s="136"/>
      <c r="C11" s="155"/>
      <c r="D11" s="155"/>
      <c r="E11" s="156">
        <v>2051000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13619000</v>
      </c>
      <c r="F15" s="100">
        <f t="shared" si="2"/>
        <v>0</v>
      </c>
      <c r="G15" s="100">
        <f t="shared" si="2"/>
        <v>1055392</v>
      </c>
      <c r="H15" s="100">
        <f t="shared" si="2"/>
        <v>0</v>
      </c>
      <c r="I15" s="100">
        <f t="shared" si="2"/>
        <v>1012384</v>
      </c>
      <c r="J15" s="100">
        <f t="shared" si="2"/>
        <v>2067776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2067776</v>
      </c>
      <c r="X15" s="100">
        <f t="shared" si="2"/>
        <v>0</v>
      </c>
      <c r="Y15" s="100">
        <f t="shared" si="2"/>
        <v>2067776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>
        <v>145000</v>
      </c>
      <c r="F16" s="60"/>
      <c r="G16" s="60">
        <v>1055392</v>
      </c>
      <c r="H16" s="60"/>
      <c r="I16" s="60">
        <v>1012384</v>
      </c>
      <c r="J16" s="60">
        <v>2067776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2067776</v>
      </c>
      <c r="X16" s="60"/>
      <c r="Y16" s="60">
        <v>2067776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13474000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12741733</v>
      </c>
      <c r="D25" s="217">
        <f>+D5+D9+D15+D19+D24</f>
        <v>0</v>
      </c>
      <c r="E25" s="230">
        <f t="shared" si="4"/>
        <v>17325000</v>
      </c>
      <c r="F25" s="219">
        <f t="shared" si="4"/>
        <v>18109000</v>
      </c>
      <c r="G25" s="219">
        <f t="shared" si="4"/>
        <v>1057092</v>
      </c>
      <c r="H25" s="219">
        <f t="shared" si="4"/>
        <v>116789</v>
      </c>
      <c r="I25" s="219">
        <f t="shared" si="4"/>
        <v>1012944</v>
      </c>
      <c r="J25" s="219">
        <f t="shared" si="4"/>
        <v>2186825</v>
      </c>
      <c r="K25" s="219">
        <f t="shared" si="4"/>
        <v>2143065</v>
      </c>
      <c r="L25" s="219">
        <f t="shared" si="4"/>
        <v>935915</v>
      </c>
      <c r="M25" s="219">
        <f t="shared" si="4"/>
        <v>0</v>
      </c>
      <c r="N25" s="219">
        <f t="shared" si="4"/>
        <v>3078980</v>
      </c>
      <c r="O25" s="219">
        <f t="shared" si="4"/>
        <v>303111</v>
      </c>
      <c r="P25" s="219">
        <f t="shared" si="4"/>
        <v>0</v>
      </c>
      <c r="Q25" s="219">
        <f t="shared" si="4"/>
        <v>0</v>
      </c>
      <c r="R25" s="219">
        <f t="shared" si="4"/>
        <v>303111</v>
      </c>
      <c r="S25" s="219">
        <f t="shared" si="4"/>
        <v>2519652</v>
      </c>
      <c r="T25" s="219">
        <f t="shared" si="4"/>
        <v>0</v>
      </c>
      <c r="U25" s="219">
        <f t="shared" si="4"/>
        <v>2710315</v>
      </c>
      <c r="V25" s="219">
        <f t="shared" si="4"/>
        <v>5229967</v>
      </c>
      <c r="W25" s="219">
        <f t="shared" si="4"/>
        <v>10798883</v>
      </c>
      <c r="X25" s="219">
        <f t="shared" si="4"/>
        <v>18109000</v>
      </c>
      <c r="Y25" s="219">
        <f t="shared" si="4"/>
        <v>-7310117</v>
      </c>
      <c r="Z25" s="231">
        <f>+IF(X25&lt;&gt;0,+(Y25/X25)*100,0)</f>
        <v>-40.36731459495279</v>
      </c>
      <c r="AA25" s="232">
        <f>+AA5+AA9+AA15+AA19+AA24</f>
        <v>18109000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12205528</v>
      </c>
      <c r="D28" s="155"/>
      <c r="E28" s="156">
        <v>13474000</v>
      </c>
      <c r="F28" s="60">
        <v>13474000</v>
      </c>
      <c r="G28" s="60">
        <v>1055392</v>
      </c>
      <c r="H28" s="60"/>
      <c r="I28" s="60">
        <v>1012384</v>
      </c>
      <c r="J28" s="60">
        <v>2067776</v>
      </c>
      <c r="K28" s="60">
        <v>1943065</v>
      </c>
      <c r="L28" s="60"/>
      <c r="M28" s="60"/>
      <c r="N28" s="60">
        <v>1943065</v>
      </c>
      <c r="O28" s="60">
        <v>303111</v>
      </c>
      <c r="P28" s="60"/>
      <c r="Q28" s="60"/>
      <c r="R28" s="60">
        <v>303111</v>
      </c>
      <c r="S28" s="60">
        <v>2061671</v>
      </c>
      <c r="T28" s="60"/>
      <c r="U28" s="60">
        <v>1694525</v>
      </c>
      <c r="V28" s="60">
        <v>3756196</v>
      </c>
      <c r="W28" s="60">
        <v>8070148</v>
      </c>
      <c r="X28" s="60">
        <v>13474000</v>
      </c>
      <c r="Y28" s="60">
        <v>-5403852</v>
      </c>
      <c r="Z28" s="140">
        <v>-40.11</v>
      </c>
      <c r="AA28" s="155">
        <v>13474000</v>
      </c>
    </row>
    <row r="29" spans="1:27" ht="13.5">
      <c r="A29" s="234" t="s">
        <v>134</v>
      </c>
      <c r="B29" s="136"/>
      <c r="C29" s="155"/>
      <c r="D29" s="155"/>
      <c r="E29" s="156"/>
      <c r="F29" s="60">
        <v>1575000</v>
      </c>
      <c r="G29" s="60"/>
      <c r="H29" s="60"/>
      <c r="I29" s="60"/>
      <c r="J29" s="60"/>
      <c r="K29" s="60"/>
      <c r="L29" s="60">
        <v>935915</v>
      </c>
      <c r="M29" s="60"/>
      <c r="N29" s="60">
        <v>935915</v>
      </c>
      <c r="O29" s="60"/>
      <c r="P29" s="60"/>
      <c r="Q29" s="60"/>
      <c r="R29" s="60"/>
      <c r="S29" s="60">
        <v>53987</v>
      </c>
      <c r="T29" s="60"/>
      <c r="U29" s="60">
        <v>853916</v>
      </c>
      <c r="V29" s="60">
        <v>907903</v>
      </c>
      <c r="W29" s="60">
        <v>1843818</v>
      </c>
      <c r="X29" s="60">
        <v>1575000</v>
      </c>
      <c r="Y29" s="60">
        <v>268818</v>
      </c>
      <c r="Z29" s="140">
        <v>17.07</v>
      </c>
      <c r="AA29" s="62">
        <v>1575000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12205528</v>
      </c>
      <c r="D32" s="210">
        <f>SUM(D28:D31)</f>
        <v>0</v>
      </c>
      <c r="E32" s="211">
        <f t="shared" si="5"/>
        <v>13474000</v>
      </c>
      <c r="F32" s="77">
        <f t="shared" si="5"/>
        <v>15049000</v>
      </c>
      <c r="G32" s="77">
        <f t="shared" si="5"/>
        <v>1055392</v>
      </c>
      <c r="H32" s="77">
        <f t="shared" si="5"/>
        <v>0</v>
      </c>
      <c r="I32" s="77">
        <f t="shared" si="5"/>
        <v>1012384</v>
      </c>
      <c r="J32" s="77">
        <f t="shared" si="5"/>
        <v>2067776</v>
      </c>
      <c r="K32" s="77">
        <f t="shared" si="5"/>
        <v>1943065</v>
      </c>
      <c r="L32" s="77">
        <f t="shared" si="5"/>
        <v>935915</v>
      </c>
      <c r="M32" s="77">
        <f t="shared" si="5"/>
        <v>0</v>
      </c>
      <c r="N32" s="77">
        <f t="shared" si="5"/>
        <v>2878980</v>
      </c>
      <c r="O32" s="77">
        <f t="shared" si="5"/>
        <v>303111</v>
      </c>
      <c r="P32" s="77">
        <f t="shared" si="5"/>
        <v>0</v>
      </c>
      <c r="Q32" s="77">
        <f t="shared" si="5"/>
        <v>0</v>
      </c>
      <c r="R32" s="77">
        <f t="shared" si="5"/>
        <v>303111</v>
      </c>
      <c r="S32" s="77">
        <f t="shared" si="5"/>
        <v>2115658</v>
      </c>
      <c r="T32" s="77">
        <f t="shared" si="5"/>
        <v>0</v>
      </c>
      <c r="U32" s="77">
        <f t="shared" si="5"/>
        <v>2548441</v>
      </c>
      <c r="V32" s="77">
        <f t="shared" si="5"/>
        <v>4664099</v>
      </c>
      <c r="W32" s="77">
        <f t="shared" si="5"/>
        <v>9913966</v>
      </c>
      <c r="X32" s="77">
        <f t="shared" si="5"/>
        <v>15049000</v>
      </c>
      <c r="Y32" s="77">
        <f t="shared" si="5"/>
        <v>-5135034</v>
      </c>
      <c r="Z32" s="212">
        <f>+IF(X32&lt;&gt;0,+(Y32/X32)*100,0)</f>
        <v>-34.122094491328326</v>
      </c>
      <c r="AA32" s="79">
        <f>SUM(AA28:AA31)</f>
        <v>15049000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536205</v>
      </c>
      <c r="D35" s="155"/>
      <c r="E35" s="156">
        <v>3851000</v>
      </c>
      <c r="F35" s="60">
        <v>3060000</v>
      </c>
      <c r="G35" s="60">
        <v>1700</v>
      </c>
      <c r="H35" s="60">
        <v>116789</v>
      </c>
      <c r="I35" s="60">
        <v>560</v>
      </c>
      <c r="J35" s="60">
        <v>119049</v>
      </c>
      <c r="K35" s="60">
        <v>200000</v>
      </c>
      <c r="L35" s="60"/>
      <c r="M35" s="60"/>
      <c r="N35" s="60">
        <v>200000</v>
      </c>
      <c r="O35" s="60"/>
      <c r="P35" s="60"/>
      <c r="Q35" s="60"/>
      <c r="R35" s="60"/>
      <c r="S35" s="60">
        <v>403994</v>
      </c>
      <c r="T35" s="60"/>
      <c r="U35" s="60">
        <v>161874</v>
      </c>
      <c r="V35" s="60">
        <v>565868</v>
      </c>
      <c r="W35" s="60">
        <v>884917</v>
      </c>
      <c r="X35" s="60">
        <v>3060000</v>
      </c>
      <c r="Y35" s="60">
        <v>-2175083</v>
      </c>
      <c r="Z35" s="140">
        <v>-71.08</v>
      </c>
      <c r="AA35" s="62">
        <v>3060000</v>
      </c>
    </row>
    <row r="36" spans="1:27" ht="13.5">
      <c r="A36" s="238" t="s">
        <v>139</v>
      </c>
      <c r="B36" s="149"/>
      <c r="C36" s="222">
        <f aca="true" t="shared" si="6" ref="C36:Y36">SUM(C32:C35)</f>
        <v>12741733</v>
      </c>
      <c r="D36" s="222">
        <f>SUM(D32:D35)</f>
        <v>0</v>
      </c>
      <c r="E36" s="218">
        <f t="shared" si="6"/>
        <v>17325000</v>
      </c>
      <c r="F36" s="220">
        <f t="shared" si="6"/>
        <v>18109000</v>
      </c>
      <c r="G36" s="220">
        <f t="shared" si="6"/>
        <v>1057092</v>
      </c>
      <c r="H36" s="220">
        <f t="shared" si="6"/>
        <v>116789</v>
      </c>
      <c r="I36" s="220">
        <f t="shared" si="6"/>
        <v>1012944</v>
      </c>
      <c r="J36" s="220">
        <f t="shared" si="6"/>
        <v>2186825</v>
      </c>
      <c r="K36" s="220">
        <f t="shared" si="6"/>
        <v>2143065</v>
      </c>
      <c r="L36" s="220">
        <f t="shared" si="6"/>
        <v>935915</v>
      </c>
      <c r="M36" s="220">
        <f t="shared" si="6"/>
        <v>0</v>
      </c>
      <c r="N36" s="220">
        <f t="shared" si="6"/>
        <v>3078980</v>
      </c>
      <c r="O36" s="220">
        <f t="shared" si="6"/>
        <v>303111</v>
      </c>
      <c r="P36" s="220">
        <f t="shared" si="6"/>
        <v>0</v>
      </c>
      <c r="Q36" s="220">
        <f t="shared" si="6"/>
        <v>0</v>
      </c>
      <c r="R36" s="220">
        <f t="shared" si="6"/>
        <v>303111</v>
      </c>
      <c r="S36" s="220">
        <f t="shared" si="6"/>
        <v>2519652</v>
      </c>
      <c r="T36" s="220">
        <f t="shared" si="6"/>
        <v>0</v>
      </c>
      <c r="U36" s="220">
        <f t="shared" si="6"/>
        <v>2710315</v>
      </c>
      <c r="V36" s="220">
        <f t="shared" si="6"/>
        <v>5229967</v>
      </c>
      <c r="W36" s="220">
        <f t="shared" si="6"/>
        <v>10798883</v>
      </c>
      <c r="X36" s="220">
        <f t="shared" si="6"/>
        <v>18109000</v>
      </c>
      <c r="Y36" s="220">
        <f t="shared" si="6"/>
        <v>-7310117</v>
      </c>
      <c r="Z36" s="221">
        <f>+IF(X36&lt;&gt;0,+(Y36/X36)*100,0)</f>
        <v>-40.36731459495279</v>
      </c>
      <c r="AA36" s="239">
        <f>SUM(AA32:AA35)</f>
        <v>18109000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27862281</v>
      </c>
      <c r="D6" s="155"/>
      <c r="E6" s="59">
        <v>11063000</v>
      </c>
      <c r="F6" s="60">
        <v>12444000</v>
      </c>
      <c r="G6" s="60">
        <v>40215279</v>
      </c>
      <c r="H6" s="60">
        <v>30876807</v>
      </c>
      <c r="I6" s="60">
        <v>28428812</v>
      </c>
      <c r="J6" s="60">
        <v>28428812</v>
      </c>
      <c r="K6" s="60">
        <v>24620455</v>
      </c>
      <c r="L6" s="60">
        <v>40394154</v>
      </c>
      <c r="M6" s="60">
        <v>33630128</v>
      </c>
      <c r="N6" s="60">
        <v>33630128</v>
      </c>
      <c r="O6" s="60">
        <v>32284061</v>
      </c>
      <c r="P6" s="60">
        <v>30053453</v>
      </c>
      <c r="Q6" s="60">
        <v>33666698</v>
      </c>
      <c r="R6" s="60">
        <v>33666698</v>
      </c>
      <c r="S6" s="60">
        <v>28980503</v>
      </c>
      <c r="T6" s="60">
        <v>24170179</v>
      </c>
      <c r="U6" s="60">
        <v>29110530</v>
      </c>
      <c r="V6" s="60">
        <v>29110530</v>
      </c>
      <c r="W6" s="60">
        <v>29110530</v>
      </c>
      <c r="X6" s="60">
        <v>12444000</v>
      </c>
      <c r="Y6" s="60">
        <v>16666530</v>
      </c>
      <c r="Z6" s="140">
        <v>133.93</v>
      </c>
      <c r="AA6" s="62">
        <v>12444000</v>
      </c>
    </row>
    <row r="7" spans="1:27" ht="13.5">
      <c r="A7" s="249" t="s">
        <v>144</v>
      </c>
      <c r="B7" s="182"/>
      <c r="C7" s="155"/>
      <c r="D7" s="155"/>
      <c r="E7" s="59">
        <v>16728860</v>
      </c>
      <c r="F7" s="60">
        <v>16729000</v>
      </c>
      <c r="G7" s="60">
        <v>3754149</v>
      </c>
      <c r="H7" s="60">
        <v>12322663</v>
      </c>
      <c r="I7" s="60">
        <v>12348223</v>
      </c>
      <c r="J7" s="60">
        <v>12348223</v>
      </c>
      <c r="K7" s="60">
        <v>12399173</v>
      </c>
      <c r="L7" s="60">
        <v>7950232</v>
      </c>
      <c r="M7" s="60">
        <v>12830075</v>
      </c>
      <c r="N7" s="60">
        <v>12830075</v>
      </c>
      <c r="O7" s="60">
        <v>11743526</v>
      </c>
      <c r="P7" s="60">
        <v>11268574</v>
      </c>
      <c r="Q7" s="60">
        <v>15846657</v>
      </c>
      <c r="R7" s="60">
        <v>15846657</v>
      </c>
      <c r="S7" s="60">
        <v>16424651</v>
      </c>
      <c r="T7" s="60">
        <v>16429214</v>
      </c>
      <c r="U7" s="60">
        <v>7513646</v>
      </c>
      <c r="V7" s="60">
        <v>7513646</v>
      </c>
      <c r="W7" s="60">
        <v>7513646</v>
      </c>
      <c r="X7" s="60">
        <v>16729000</v>
      </c>
      <c r="Y7" s="60">
        <v>-9215354</v>
      </c>
      <c r="Z7" s="140">
        <v>-55.09</v>
      </c>
      <c r="AA7" s="62">
        <v>16729000</v>
      </c>
    </row>
    <row r="8" spans="1:27" ht="13.5">
      <c r="A8" s="249" t="s">
        <v>145</v>
      </c>
      <c r="B8" s="182"/>
      <c r="C8" s="155">
        <v>344743</v>
      </c>
      <c r="D8" s="155"/>
      <c r="E8" s="59">
        <v>204750</v>
      </c>
      <c r="F8" s="60">
        <v>205000</v>
      </c>
      <c r="G8" s="60">
        <v>464805</v>
      </c>
      <c r="H8" s="60">
        <v>427318</v>
      </c>
      <c r="I8" s="60">
        <v>740338</v>
      </c>
      <c r="J8" s="60">
        <v>740338</v>
      </c>
      <c r="K8" s="60">
        <v>1050247</v>
      </c>
      <c r="L8" s="60">
        <v>1391760</v>
      </c>
      <c r="M8" s="60">
        <v>1451684</v>
      </c>
      <c r="N8" s="60">
        <v>1451684</v>
      </c>
      <c r="O8" s="60">
        <v>1631449</v>
      </c>
      <c r="P8" s="60">
        <v>1611366</v>
      </c>
      <c r="Q8" s="60">
        <v>1691315</v>
      </c>
      <c r="R8" s="60">
        <v>1691315</v>
      </c>
      <c r="S8" s="60">
        <v>1797130</v>
      </c>
      <c r="T8" s="60">
        <v>1869429</v>
      </c>
      <c r="U8" s="60">
        <v>2060399</v>
      </c>
      <c r="V8" s="60">
        <v>2060399</v>
      </c>
      <c r="W8" s="60">
        <v>2060399</v>
      </c>
      <c r="X8" s="60">
        <v>205000</v>
      </c>
      <c r="Y8" s="60">
        <v>1855399</v>
      </c>
      <c r="Z8" s="140">
        <v>905.07</v>
      </c>
      <c r="AA8" s="62">
        <v>205000</v>
      </c>
    </row>
    <row r="9" spans="1:27" ht="13.5">
      <c r="A9" s="249" t="s">
        <v>146</v>
      </c>
      <c r="B9" s="182"/>
      <c r="C9" s="155">
        <v>3092955</v>
      </c>
      <c r="D9" s="155"/>
      <c r="E9" s="59"/>
      <c r="F9" s="60"/>
      <c r="G9" s="60">
        <v>2812420</v>
      </c>
      <c r="H9" s="60">
        <v>2181173</v>
      </c>
      <c r="I9" s="60">
        <v>2307473</v>
      </c>
      <c r="J9" s="60">
        <v>2307473</v>
      </c>
      <c r="K9" s="60">
        <v>2496826</v>
      </c>
      <c r="L9" s="60">
        <v>2415797</v>
      </c>
      <c r="M9" s="60">
        <v>2459479</v>
      </c>
      <c r="N9" s="60">
        <v>2459479</v>
      </c>
      <c r="O9" s="60">
        <v>2235704</v>
      </c>
      <c r="P9" s="60">
        <v>2336271</v>
      </c>
      <c r="Q9" s="60">
        <v>2566145</v>
      </c>
      <c r="R9" s="60">
        <v>2566145</v>
      </c>
      <c r="S9" s="60">
        <v>2822629</v>
      </c>
      <c r="T9" s="60">
        <v>2973726</v>
      </c>
      <c r="U9" s="60">
        <v>2916739</v>
      </c>
      <c r="V9" s="60">
        <v>2916739</v>
      </c>
      <c r="W9" s="60">
        <v>2916739</v>
      </c>
      <c r="X9" s="60"/>
      <c r="Y9" s="60">
        <v>2916739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31299979</v>
      </c>
      <c r="D12" s="168">
        <f>SUM(D6:D11)</f>
        <v>0</v>
      </c>
      <c r="E12" s="72">
        <f t="shared" si="0"/>
        <v>27996610</v>
      </c>
      <c r="F12" s="73">
        <f t="shared" si="0"/>
        <v>29378000</v>
      </c>
      <c r="G12" s="73">
        <f t="shared" si="0"/>
        <v>47246653</v>
      </c>
      <c r="H12" s="73">
        <f t="shared" si="0"/>
        <v>45807961</v>
      </c>
      <c r="I12" s="73">
        <f t="shared" si="0"/>
        <v>43824846</v>
      </c>
      <c r="J12" s="73">
        <f t="shared" si="0"/>
        <v>43824846</v>
      </c>
      <c r="K12" s="73">
        <f t="shared" si="0"/>
        <v>40566701</v>
      </c>
      <c r="L12" s="73">
        <f t="shared" si="0"/>
        <v>52151943</v>
      </c>
      <c r="M12" s="73">
        <f t="shared" si="0"/>
        <v>50371366</v>
      </c>
      <c r="N12" s="73">
        <f t="shared" si="0"/>
        <v>50371366</v>
      </c>
      <c r="O12" s="73">
        <f t="shared" si="0"/>
        <v>47894740</v>
      </c>
      <c r="P12" s="73">
        <f t="shared" si="0"/>
        <v>45269664</v>
      </c>
      <c r="Q12" s="73">
        <f t="shared" si="0"/>
        <v>53770815</v>
      </c>
      <c r="R12" s="73">
        <f t="shared" si="0"/>
        <v>53770815</v>
      </c>
      <c r="S12" s="73">
        <f t="shared" si="0"/>
        <v>50024913</v>
      </c>
      <c r="T12" s="73">
        <f t="shared" si="0"/>
        <v>45442548</v>
      </c>
      <c r="U12" s="73">
        <f t="shared" si="0"/>
        <v>41601314</v>
      </c>
      <c r="V12" s="73">
        <f t="shared" si="0"/>
        <v>41601314</v>
      </c>
      <c r="W12" s="73">
        <f t="shared" si="0"/>
        <v>41601314</v>
      </c>
      <c r="X12" s="73">
        <f t="shared" si="0"/>
        <v>29378000</v>
      </c>
      <c r="Y12" s="73">
        <f t="shared" si="0"/>
        <v>12223314</v>
      </c>
      <c r="Z12" s="170">
        <f>+IF(X12&lt;&gt;0,+(Y12/X12)*100,0)</f>
        <v>41.607032473279325</v>
      </c>
      <c r="AA12" s="74">
        <f>SUM(AA6:AA11)</f>
        <v>29378000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71463561</v>
      </c>
      <c r="D19" s="155"/>
      <c r="E19" s="59">
        <v>66855279</v>
      </c>
      <c r="F19" s="60">
        <v>72577000</v>
      </c>
      <c r="G19" s="60">
        <v>72480653</v>
      </c>
      <c r="H19" s="60">
        <v>72597442</v>
      </c>
      <c r="I19" s="60">
        <v>73610386</v>
      </c>
      <c r="J19" s="60">
        <v>73610386</v>
      </c>
      <c r="K19" s="60">
        <v>75580048</v>
      </c>
      <c r="L19" s="60">
        <v>76518297</v>
      </c>
      <c r="M19" s="60">
        <v>76525807</v>
      </c>
      <c r="N19" s="60">
        <v>76525807</v>
      </c>
      <c r="O19" s="60">
        <v>76810116</v>
      </c>
      <c r="P19" s="60">
        <v>79164065</v>
      </c>
      <c r="Q19" s="60">
        <v>81131384</v>
      </c>
      <c r="R19" s="60">
        <v>81131384</v>
      </c>
      <c r="S19" s="60">
        <v>83655434</v>
      </c>
      <c r="T19" s="60">
        <v>85843968</v>
      </c>
      <c r="U19" s="60">
        <v>86127865</v>
      </c>
      <c r="V19" s="60">
        <v>86127865</v>
      </c>
      <c r="W19" s="60">
        <v>86127865</v>
      </c>
      <c r="X19" s="60">
        <v>72577000</v>
      </c>
      <c r="Y19" s="60">
        <v>13550865</v>
      </c>
      <c r="Z19" s="140">
        <v>18.67</v>
      </c>
      <c r="AA19" s="62">
        <v>72577000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120275</v>
      </c>
      <c r="D22" s="155"/>
      <c r="E22" s="59">
        <v>152090</v>
      </c>
      <c r="F22" s="60">
        <v>243000</v>
      </c>
      <c r="G22" s="60">
        <v>120275</v>
      </c>
      <c r="H22" s="60">
        <v>120275</v>
      </c>
      <c r="I22" s="60">
        <v>120275</v>
      </c>
      <c r="J22" s="60">
        <v>120275</v>
      </c>
      <c r="K22" s="60">
        <v>120275</v>
      </c>
      <c r="L22" s="60">
        <v>120275</v>
      </c>
      <c r="M22" s="60">
        <v>120275</v>
      </c>
      <c r="N22" s="60">
        <v>120275</v>
      </c>
      <c r="O22" s="60">
        <v>120275</v>
      </c>
      <c r="P22" s="60">
        <v>120275</v>
      </c>
      <c r="Q22" s="60">
        <v>120275</v>
      </c>
      <c r="R22" s="60">
        <v>120275</v>
      </c>
      <c r="S22" s="60">
        <v>120275</v>
      </c>
      <c r="T22" s="60">
        <v>120275</v>
      </c>
      <c r="U22" s="60">
        <v>120276</v>
      </c>
      <c r="V22" s="60">
        <v>120276</v>
      </c>
      <c r="W22" s="60">
        <v>120276</v>
      </c>
      <c r="X22" s="60">
        <v>243000</v>
      </c>
      <c r="Y22" s="60">
        <v>-122724</v>
      </c>
      <c r="Z22" s="140">
        <v>-50.5</v>
      </c>
      <c r="AA22" s="62">
        <v>243000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71583836</v>
      </c>
      <c r="D24" s="168">
        <f>SUM(D15:D23)</f>
        <v>0</v>
      </c>
      <c r="E24" s="76">
        <f t="shared" si="1"/>
        <v>67007369</v>
      </c>
      <c r="F24" s="77">
        <f t="shared" si="1"/>
        <v>72820000</v>
      </c>
      <c r="G24" s="77">
        <f t="shared" si="1"/>
        <v>72600928</v>
      </c>
      <c r="H24" s="77">
        <f t="shared" si="1"/>
        <v>72717717</v>
      </c>
      <c r="I24" s="77">
        <f t="shared" si="1"/>
        <v>73730661</v>
      </c>
      <c r="J24" s="77">
        <f t="shared" si="1"/>
        <v>73730661</v>
      </c>
      <c r="K24" s="77">
        <f t="shared" si="1"/>
        <v>75700323</v>
      </c>
      <c r="L24" s="77">
        <f t="shared" si="1"/>
        <v>76638572</v>
      </c>
      <c r="M24" s="77">
        <f t="shared" si="1"/>
        <v>76646082</v>
      </c>
      <c r="N24" s="77">
        <f t="shared" si="1"/>
        <v>76646082</v>
      </c>
      <c r="O24" s="77">
        <f t="shared" si="1"/>
        <v>76930391</v>
      </c>
      <c r="P24" s="77">
        <f t="shared" si="1"/>
        <v>79284340</v>
      </c>
      <c r="Q24" s="77">
        <f t="shared" si="1"/>
        <v>81251659</v>
      </c>
      <c r="R24" s="77">
        <f t="shared" si="1"/>
        <v>81251659</v>
      </c>
      <c r="S24" s="77">
        <f t="shared" si="1"/>
        <v>83775709</v>
      </c>
      <c r="T24" s="77">
        <f t="shared" si="1"/>
        <v>85964243</v>
      </c>
      <c r="U24" s="77">
        <f t="shared" si="1"/>
        <v>86248141</v>
      </c>
      <c r="V24" s="77">
        <f t="shared" si="1"/>
        <v>86248141</v>
      </c>
      <c r="W24" s="77">
        <f t="shared" si="1"/>
        <v>86248141</v>
      </c>
      <c r="X24" s="77">
        <f t="shared" si="1"/>
        <v>72820000</v>
      </c>
      <c r="Y24" s="77">
        <f t="shared" si="1"/>
        <v>13428141</v>
      </c>
      <c r="Z24" s="212">
        <f>+IF(X24&lt;&gt;0,+(Y24/X24)*100,0)</f>
        <v>18.440182642131283</v>
      </c>
      <c r="AA24" s="79">
        <f>SUM(AA15:AA23)</f>
        <v>72820000</v>
      </c>
    </row>
    <row r="25" spans="1:27" ht="13.5">
      <c r="A25" s="250" t="s">
        <v>159</v>
      </c>
      <c r="B25" s="251"/>
      <c r="C25" s="168">
        <f aca="true" t="shared" si="2" ref="C25:Y25">+C12+C24</f>
        <v>102883815</v>
      </c>
      <c r="D25" s="168">
        <f>+D12+D24</f>
        <v>0</v>
      </c>
      <c r="E25" s="72">
        <f t="shared" si="2"/>
        <v>95003979</v>
      </c>
      <c r="F25" s="73">
        <f t="shared" si="2"/>
        <v>102198000</v>
      </c>
      <c r="G25" s="73">
        <f t="shared" si="2"/>
        <v>119847581</v>
      </c>
      <c r="H25" s="73">
        <f t="shared" si="2"/>
        <v>118525678</v>
      </c>
      <c r="I25" s="73">
        <f t="shared" si="2"/>
        <v>117555507</v>
      </c>
      <c r="J25" s="73">
        <f t="shared" si="2"/>
        <v>117555507</v>
      </c>
      <c r="K25" s="73">
        <f t="shared" si="2"/>
        <v>116267024</v>
      </c>
      <c r="L25" s="73">
        <f t="shared" si="2"/>
        <v>128790515</v>
      </c>
      <c r="M25" s="73">
        <f t="shared" si="2"/>
        <v>127017448</v>
      </c>
      <c r="N25" s="73">
        <f t="shared" si="2"/>
        <v>127017448</v>
      </c>
      <c r="O25" s="73">
        <f t="shared" si="2"/>
        <v>124825131</v>
      </c>
      <c r="P25" s="73">
        <f t="shared" si="2"/>
        <v>124554004</v>
      </c>
      <c r="Q25" s="73">
        <f t="shared" si="2"/>
        <v>135022474</v>
      </c>
      <c r="R25" s="73">
        <f t="shared" si="2"/>
        <v>135022474</v>
      </c>
      <c r="S25" s="73">
        <f t="shared" si="2"/>
        <v>133800622</v>
      </c>
      <c r="T25" s="73">
        <f t="shared" si="2"/>
        <v>131406791</v>
      </c>
      <c r="U25" s="73">
        <f t="shared" si="2"/>
        <v>127849455</v>
      </c>
      <c r="V25" s="73">
        <f t="shared" si="2"/>
        <v>127849455</v>
      </c>
      <c r="W25" s="73">
        <f t="shared" si="2"/>
        <v>127849455</v>
      </c>
      <c r="X25" s="73">
        <f t="shared" si="2"/>
        <v>102198000</v>
      </c>
      <c r="Y25" s="73">
        <f t="shared" si="2"/>
        <v>25651455</v>
      </c>
      <c r="Z25" s="170">
        <f>+IF(X25&lt;&gt;0,+(Y25/X25)*100,0)</f>
        <v>25.09976222626666</v>
      </c>
      <c r="AA25" s="74">
        <f>+AA12+AA24</f>
        <v>102198000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26938</v>
      </c>
      <c r="D30" s="155"/>
      <c r="E30" s="59">
        <v>27000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6150910</v>
      </c>
      <c r="D32" s="155"/>
      <c r="E32" s="59">
        <v>2000000</v>
      </c>
      <c r="F32" s="60">
        <v>2000000</v>
      </c>
      <c r="G32" s="60">
        <v>12666591</v>
      </c>
      <c r="H32" s="60">
        <v>12685797</v>
      </c>
      <c r="I32" s="60">
        <v>11499040</v>
      </c>
      <c r="J32" s="60">
        <v>11499040</v>
      </c>
      <c r="K32" s="60">
        <v>8923565</v>
      </c>
      <c r="L32" s="60">
        <v>12176965</v>
      </c>
      <c r="M32" s="60">
        <v>12096520</v>
      </c>
      <c r="N32" s="60">
        <v>12096520</v>
      </c>
      <c r="O32" s="60">
        <v>10470616</v>
      </c>
      <c r="P32" s="60">
        <v>11880269</v>
      </c>
      <c r="Q32" s="60">
        <v>14770404</v>
      </c>
      <c r="R32" s="60">
        <v>14770404</v>
      </c>
      <c r="S32" s="60">
        <v>12614467</v>
      </c>
      <c r="T32" s="60">
        <v>9315424</v>
      </c>
      <c r="U32" s="60">
        <v>5798493</v>
      </c>
      <c r="V32" s="60">
        <v>5798493</v>
      </c>
      <c r="W32" s="60">
        <v>5798493</v>
      </c>
      <c r="X32" s="60">
        <v>2000000</v>
      </c>
      <c r="Y32" s="60">
        <v>3798493</v>
      </c>
      <c r="Z32" s="140">
        <v>189.92</v>
      </c>
      <c r="AA32" s="62">
        <v>2000000</v>
      </c>
    </row>
    <row r="33" spans="1:27" ht="13.5">
      <c r="A33" s="249" t="s">
        <v>165</v>
      </c>
      <c r="B33" s="182"/>
      <c r="C33" s="155"/>
      <c r="D33" s="155"/>
      <c r="E33" s="59">
        <v>634500</v>
      </c>
      <c r="F33" s="60">
        <v>635000</v>
      </c>
      <c r="G33" s="60">
        <v>1016281</v>
      </c>
      <c r="H33" s="60">
        <v>1016281</v>
      </c>
      <c r="I33" s="60">
        <v>1016281</v>
      </c>
      <c r="J33" s="60">
        <v>1016281</v>
      </c>
      <c r="K33" s="60">
        <v>1016281</v>
      </c>
      <c r="L33" s="60">
        <v>1016281</v>
      </c>
      <c r="M33" s="60">
        <v>1016281</v>
      </c>
      <c r="N33" s="60">
        <v>1016281</v>
      </c>
      <c r="O33" s="60">
        <v>1016281</v>
      </c>
      <c r="P33" s="60">
        <v>1016281</v>
      </c>
      <c r="Q33" s="60">
        <v>1016281</v>
      </c>
      <c r="R33" s="60">
        <v>1016281</v>
      </c>
      <c r="S33" s="60">
        <v>1016281</v>
      </c>
      <c r="T33" s="60">
        <v>1016281</v>
      </c>
      <c r="U33" s="60">
        <v>1016281</v>
      </c>
      <c r="V33" s="60">
        <v>1016281</v>
      </c>
      <c r="W33" s="60">
        <v>1016281</v>
      </c>
      <c r="X33" s="60">
        <v>635000</v>
      </c>
      <c r="Y33" s="60">
        <v>381281</v>
      </c>
      <c r="Z33" s="140">
        <v>60.04</v>
      </c>
      <c r="AA33" s="62">
        <v>635000</v>
      </c>
    </row>
    <row r="34" spans="1:27" ht="13.5">
      <c r="A34" s="250" t="s">
        <v>58</v>
      </c>
      <c r="B34" s="251"/>
      <c r="C34" s="168">
        <f aca="true" t="shared" si="3" ref="C34:Y34">SUM(C29:C33)</f>
        <v>6177848</v>
      </c>
      <c r="D34" s="168">
        <f>SUM(D29:D33)</f>
        <v>0</v>
      </c>
      <c r="E34" s="72">
        <f t="shared" si="3"/>
        <v>2661500</v>
      </c>
      <c r="F34" s="73">
        <f t="shared" si="3"/>
        <v>2635000</v>
      </c>
      <c r="G34" s="73">
        <f t="shared" si="3"/>
        <v>13682872</v>
      </c>
      <c r="H34" s="73">
        <f t="shared" si="3"/>
        <v>13702078</v>
      </c>
      <c r="I34" s="73">
        <f t="shared" si="3"/>
        <v>12515321</v>
      </c>
      <c r="J34" s="73">
        <f t="shared" si="3"/>
        <v>12515321</v>
      </c>
      <c r="K34" s="73">
        <f t="shared" si="3"/>
        <v>9939846</v>
      </c>
      <c r="L34" s="73">
        <f t="shared" si="3"/>
        <v>13193246</v>
      </c>
      <c r="M34" s="73">
        <f t="shared" si="3"/>
        <v>13112801</v>
      </c>
      <c r="N34" s="73">
        <f t="shared" si="3"/>
        <v>13112801</v>
      </c>
      <c r="O34" s="73">
        <f t="shared" si="3"/>
        <v>11486897</v>
      </c>
      <c r="P34" s="73">
        <f t="shared" si="3"/>
        <v>12896550</v>
      </c>
      <c r="Q34" s="73">
        <f t="shared" si="3"/>
        <v>15786685</v>
      </c>
      <c r="R34" s="73">
        <f t="shared" si="3"/>
        <v>15786685</v>
      </c>
      <c r="S34" s="73">
        <f t="shared" si="3"/>
        <v>13630748</v>
      </c>
      <c r="T34" s="73">
        <f t="shared" si="3"/>
        <v>10331705</v>
      </c>
      <c r="U34" s="73">
        <f t="shared" si="3"/>
        <v>6814774</v>
      </c>
      <c r="V34" s="73">
        <f t="shared" si="3"/>
        <v>6814774</v>
      </c>
      <c r="W34" s="73">
        <f t="shared" si="3"/>
        <v>6814774</v>
      </c>
      <c r="X34" s="73">
        <f t="shared" si="3"/>
        <v>2635000</v>
      </c>
      <c r="Y34" s="73">
        <f t="shared" si="3"/>
        <v>4179774</v>
      </c>
      <c r="Z34" s="170">
        <f>+IF(X34&lt;&gt;0,+(Y34/X34)*100,0)</f>
        <v>158.62519924098672</v>
      </c>
      <c r="AA34" s="74">
        <f>SUM(AA29:AA33)</f>
        <v>2635000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1465000</v>
      </c>
      <c r="D38" s="155"/>
      <c r="E38" s="59">
        <v>235000</v>
      </c>
      <c r="F38" s="60">
        <v>235000</v>
      </c>
      <c r="G38" s="60">
        <v>26938</v>
      </c>
      <c r="H38" s="60">
        <v>9240</v>
      </c>
      <c r="I38" s="60"/>
      <c r="J38" s="60"/>
      <c r="K38" s="60"/>
      <c r="L38" s="60"/>
      <c r="M38" s="60"/>
      <c r="N38" s="60"/>
      <c r="O38" s="60">
        <v>1031000</v>
      </c>
      <c r="P38" s="60">
        <v>1031000</v>
      </c>
      <c r="Q38" s="60">
        <v>1031000</v>
      </c>
      <c r="R38" s="60">
        <v>1031000</v>
      </c>
      <c r="S38" s="60">
        <v>1031000</v>
      </c>
      <c r="T38" s="60">
        <v>1031000</v>
      </c>
      <c r="U38" s="60"/>
      <c r="V38" s="60"/>
      <c r="W38" s="60"/>
      <c r="X38" s="60">
        <v>235000</v>
      </c>
      <c r="Y38" s="60">
        <v>-235000</v>
      </c>
      <c r="Z38" s="140">
        <v>-100</v>
      </c>
      <c r="AA38" s="62">
        <v>235000</v>
      </c>
    </row>
    <row r="39" spans="1:27" ht="13.5">
      <c r="A39" s="250" t="s">
        <v>59</v>
      </c>
      <c r="B39" s="253"/>
      <c r="C39" s="168">
        <f aca="true" t="shared" si="4" ref="C39:Y39">SUM(C37:C38)</f>
        <v>1465000</v>
      </c>
      <c r="D39" s="168">
        <f>SUM(D37:D38)</f>
        <v>0</v>
      </c>
      <c r="E39" s="76">
        <f t="shared" si="4"/>
        <v>235000</v>
      </c>
      <c r="F39" s="77">
        <f t="shared" si="4"/>
        <v>235000</v>
      </c>
      <c r="G39" s="77">
        <f t="shared" si="4"/>
        <v>26938</v>
      </c>
      <c r="H39" s="77">
        <f t="shared" si="4"/>
        <v>9240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1031000</v>
      </c>
      <c r="P39" s="77">
        <f t="shared" si="4"/>
        <v>1031000</v>
      </c>
      <c r="Q39" s="77">
        <f t="shared" si="4"/>
        <v>1031000</v>
      </c>
      <c r="R39" s="77">
        <f t="shared" si="4"/>
        <v>1031000</v>
      </c>
      <c r="S39" s="77">
        <f t="shared" si="4"/>
        <v>1031000</v>
      </c>
      <c r="T39" s="77">
        <f t="shared" si="4"/>
        <v>1031000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235000</v>
      </c>
      <c r="Y39" s="77">
        <f t="shared" si="4"/>
        <v>-235000</v>
      </c>
      <c r="Z39" s="212">
        <f>+IF(X39&lt;&gt;0,+(Y39/X39)*100,0)</f>
        <v>-100</v>
      </c>
      <c r="AA39" s="79">
        <f>SUM(AA37:AA38)</f>
        <v>235000</v>
      </c>
    </row>
    <row r="40" spans="1:27" ht="13.5">
      <c r="A40" s="250" t="s">
        <v>167</v>
      </c>
      <c r="B40" s="251"/>
      <c r="C40" s="168">
        <f aca="true" t="shared" si="5" ref="C40:Y40">+C34+C39</f>
        <v>7642848</v>
      </c>
      <c r="D40" s="168">
        <f>+D34+D39</f>
        <v>0</v>
      </c>
      <c r="E40" s="72">
        <f t="shared" si="5"/>
        <v>2896500</v>
      </c>
      <c r="F40" s="73">
        <f t="shared" si="5"/>
        <v>2870000</v>
      </c>
      <c r="G40" s="73">
        <f t="shared" si="5"/>
        <v>13709810</v>
      </c>
      <c r="H40" s="73">
        <f t="shared" si="5"/>
        <v>13711318</v>
      </c>
      <c r="I40" s="73">
        <f t="shared" si="5"/>
        <v>12515321</v>
      </c>
      <c r="J40" s="73">
        <f t="shared" si="5"/>
        <v>12515321</v>
      </c>
      <c r="K40" s="73">
        <f t="shared" si="5"/>
        <v>9939846</v>
      </c>
      <c r="L40" s="73">
        <f t="shared" si="5"/>
        <v>13193246</v>
      </c>
      <c r="M40" s="73">
        <f t="shared" si="5"/>
        <v>13112801</v>
      </c>
      <c r="N40" s="73">
        <f t="shared" si="5"/>
        <v>13112801</v>
      </c>
      <c r="O40" s="73">
        <f t="shared" si="5"/>
        <v>12517897</v>
      </c>
      <c r="P40" s="73">
        <f t="shared" si="5"/>
        <v>13927550</v>
      </c>
      <c r="Q40" s="73">
        <f t="shared" si="5"/>
        <v>16817685</v>
      </c>
      <c r="R40" s="73">
        <f t="shared" si="5"/>
        <v>16817685</v>
      </c>
      <c r="S40" s="73">
        <f t="shared" si="5"/>
        <v>14661748</v>
      </c>
      <c r="T40" s="73">
        <f t="shared" si="5"/>
        <v>11362705</v>
      </c>
      <c r="U40" s="73">
        <f t="shared" si="5"/>
        <v>6814774</v>
      </c>
      <c r="V40" s="73">
        <f t="shared" si="5"/>
        <v>6814774</v>
      </c>
      <c r="W40" s="73">
        <f t="shared" si="5"/>
        <v>6814774</v>
      </c>
      <c r="X40" s="73">
        <f t="shared" si="5"/>
        <v>2870000</v>
      </c>
      <c r="Y40" s="73">
        <f t="shared" si="5"/>
        <v>3944774</v>
      </c>
      <c r="Z40" s="170">
        <f>+IF(X40&lt;&gt;0,+(Y40/X40)*100,0)</f>
        <v>137.44857142857143</v>
      </c>
      <c r="AA40" s="74">
        <f>+AA34+AA39</f>
        <v>2870000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95240967</v>
      </c>
      <c r="D42" s="257">
        <f>+D25-D40</f>
        <v>0</v>
      </c>
      <c r="E42" s="258">
        <f t="shared" si="6"/>
        <v>92107479</v>
      </c>
      <c r="F42" s="259">
        <f t="shared" si="6"/>
        <v>99328000</v>
      </c>
      <c r="G42" s="259">
        <f t="shared" si="6"/>
        <v>106137771</v>
      </c>
      <c r="H42" s="259">
        <f t="shared" si="6"/>
        <v>104814360</v>
      </c>
      <c r="I42" s="259">
        <f t="shared" si="6"/>
        <v>105040186</v>
      </c>
      <c r="J42" s="259">
        <f t="shared" si="6"/>
        <v>105040186</v>
      </c>
      <c r="K42" s="259">
        <f t="shared" si="6"/>
        <v>106327178</v>
      </c>
      <c r="L42" s="259">
        <f t="shared" si="6"/>
        <v>115597269</v>
      </c>
      <c r="M42" s="259">
        <f t="shared" si="6"/>
        <v>113904647</v>
      </c>
      <c r="N42" s="259">
        <f t="shared" si="6"/>
        <v>113904647</v>
      </c>
      <c r="O42" s="259">
        <f t="shared" si="6"/>
        <v>112307234</v>
      </c>
      <c r="P42" s="259">
        <f t="shared" si="6"/>
        <v>110626454</v>
      </c>
      <c r="Q42" s="259">
        <f t="shared" si="6"/>
        <v>118204789</v>
      </c>
      <c r="R42" s="259">
        <f t="shared" si="6"/>
        <v>118204789</v>
      </c>
      <c r="S42" s="259">
        <f t="shared" si="6"/>
        <v>119138874</v>
      </c>
      <c r="T42" s="259">
        <f t="shared" si="6"/>
        <v>120044086</v>
      </c>
      <c r="U42" s="259">
        <f t="shared" si="6"/>
        <v>121034681</v>
      </c>
      <c r="V42" s="259">
        <f t="shared" si="6"/>
        <v>121034681</v>
      </c>
      <c r="W42" s="259">
        <f t="shared" si="6"/>
        <v>121034681</v>
      </c>
      <c r="X42" s="259">
        <f t="shared" si="6"/>
        <v>99328000</v>
      </c>
      <c r="Y42" s="259">
        <f t="shared" si="6"/>
        <v>21706681</v>
      </c>
      <c r="Z42" s="260">
        <f>+IF(X42&lt;&gt;0,+(Y42/X42)*100,0)</f>
        <v>21.85353676707474</v>
      </c>
      <c r="AA42" s="261">
        <f>+AA25-AA40</f>
        <v>99328000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95240967</v>
      </c>
      <c r="D45" s="155"/>
      <c r="E45" s="59">
        <v>92107479</v>
      </c>
      <c r="F45" s="60">
        <v>99328000</v>
      </c>
      <c r="G45" s="60">
        <v>106137771</v>
      </c>
      <c r="H45" s="60">
        <v>104814360</v>
      </c>
      <c r="I45" s="60">
        <v>105040186</v>
      </c>
      <c r="J45" s="60">
        <v>105040186</v>
      </c>
      <c r="K45" s="60">
        <v>106327178</v>
      </c>
      <c r="L45" s="60">
        <v>115597269</v>
      </c>
      <c r="M45" s="60">
        <v>113904647</v>
      </c>
      <c r="N45" s="60">
        <v>113904647</v>
      </c>
      <c r="O45" s="60">
        <v>112307234</v>
      </c>
      <c r="P45" s="60">
        <v>110626454</v>
      </c>
      <c r="Q45" s="60">
        <v>118204789</v>
      </c>
      <c r="R45" s="60">
        <v>118204789</v>
      </c>
      <c r="S45" s="60">
        <v>119138874</v>
      </c>
      <c r="T45" s="60">
        <v>120044086</v>
      </c>
      <c r="U45" s="60">
        <v>121034681</v>
      </c>
      <c r="V45" s="60">
        <v>121034681</v>
      </c>
      <c r="W45" s="60">
        <v>121034681</v>
      </c>
      <c r="X45" s="60">
        <v>99328000</v>
      </c>
      <c r="Y45" s="60">
        <v>21706681</v>
      </c>
      <c r="Z45" s="139">
        <v>21.85</v>
      </c>
      <c r="AA45" s="62">
        <v>99328000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95240967</v>
      </c>
      <c r="D48" s="217">
        <f>SUM(D45:D47)</f>
        <v>0</v>
      </c>
      <c r="E48" s="264">
        <f t="shared" si="7"/>
        <v>92107479</v>
      </c>
      <c r="F48" s="219">
        <f t="shared" si="7"/>
        <v>99328000</v>
      </c>
      <c r="G48" s="219">
        <f t="shared" si="7"/>
        <v>106137771</v>
      </c>
      <c r="H48" s="219">
        <f t="shared" si="7"/>
        <v>104814360</v>
      </c>
      <c r="I48" s="219">
        <f t="shared" si="7"/>
        <v>105040186</v>
      </c>
      <c r="J48" s="219">
        <f t="shared" si="7"/>
        <v>105040186</v>
      </c>
      <c r="K48" s="219">
        <f t="shared" si="7"/>
        <v>106327178</v>
      </c>
      <c r="L48" s="219">
        <f t="shared" si="7"/>
        <v>115597269</v>
      </c>
      <c r="M48" s="219">
        <f t="shared" si="7"/>
        <v>113904647</v>
      </c>
      <c r="N48" s="219">
        <f t="shared" si="7"/>
        <v>113904647</v>
      </c>
      <c r="O48" s="219">
        <f t="shared" si="7"/>
        <v>112307234</v>
      </c>
      <c r="P48" s="219">
        <f t="shared" si="7"/>
        <v>110626454</v>
      </c>
      <c r="Q48" s="219">
        <f t="shared" si="7"/>
        <v>118204789</v>
      </c>
      <c r="R48" s="219">
        <f t="shared" si="7"/>
        <v>118204789</v>
      </c>
      <c r="S48" s="219">
        <f t="shared" si="7"/>
        <v>119138874</v>
      </c>
      <c r="T48" s="219">
        <f t="shared" si="7"/>
        <v>120044086</v>
      </c>
      <c r="U48" s="219">
        <f t="shared" si="7"/>
        <v>121034681</v>
      </c>
      <c r="V48" s="219">
        <f t="shared" si="7"/>
        <v>121034681</v>
      </c>
      <c r="W48" s="219">
        <f t="shared" si="7"/>
        <v>121034681</v>
      </c>
      <c r="X48" s="219">
        <f t="shared" si="7"/>
        <v>99328000</v>
      </c>
      <c r="Y48" s="219">
        <f t="shared" si="7"/>
        <v>21706681</v>
      </c>
      <c r="Z48" s="265">
        <f>+IF(X48&lt;&gt;0,+(Y48/X48)*100,0)</f>
        <v>21.85353676707474</v>
      </c>
      <c r="AA48" s="232">
        <f>SUM(AA45:AA47)</f>
        <v>99328000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3765009</v>
      </c>
      <c r="D6" s="155"/>
      <c r="E6" s="59">
        <v>989500</v>
      </c>
      <c r="F6" s="60">
        <v>3502505</v>
      </c>
      <c r="G6" s="60">
        <v>63862</v>
      </c>
      <c r="H6" s="60">
        <v>633202</v>
      </c>
      <c r="I6" s="60">
        <v>311908</v>
      </c>
      <c r="J6" s="60">
        <v>1008972</v>
      </c>
      <c r="K6" s="60">
        <v>197612</v>
      </c>
      <c r="L6" s="60">
        <v>215047</v>
      </c>
      <c r="M6" s="60">
        <v>423243</v>
      </c>
      <c r="N6" s="60">
        <v>835902</v>
      </c>
      <c r="O6" s="60">
        <v>142371</v>
      </c>
      <c r="P6" s="60">
        <v>251816</v>
      </c>
      <c r="Q6" s="60">
        <v>178940</v>
      </c>
      <c r="R6" s="60">
        <v>573127</v>
      </c>
      <c r="S6" s="60">
        <v>321524</v>
      </c>
      <c r="T6" s="60">
        <v>397322</v>
      </c>
      <c r="U6" s="60">
        <v>419546</v>
      </c>
      <c r="V6" s="60">
        <v>1138392</v>
      </c>
      <c r="W6" s="60">
        <v>3556393</v>
      </c>
      <c r="X6" s="60">
        <v>3502505</v>
      </c>
      <c r="Y6" s="60">
        <v>53888</v>
      </c>
      <c r="Z6" s="140">
        <v>1.54</v>
      </c>
      <c r="AA6" s="62">
        <v>3502505</v>
      </c>
    </row>
    <row r="7" spans="1:27" ht="13.5">
      <c r="A7" s="249" t="s">
        <v>178</v>
      </c>
      <c r="B7" s="182"/>
      <c r="C7" s="155">
        <v>28911800</v>
      </c>
      <c r="D7" s="155"/>
      <c r="E7" s="59">
        <v>33654000</v>
      </c>
      <c r="F7" s="60">
        <v>33804000</v>
      </c>
      <c r="G7" s="60">
        <v>13933000</v>
      </c>
      <c r="H7" s="60">
        <v>1804000</v>
      </c>
      <c r="I7" s="60">
        <v>150000</v>
      </c>
      <c r="J7" s="60">
        <v>15887000</v>
      </c>
      <c r="K7" s="60"/>
      <c r="L7" s="60">
        <v>9827000</v>
      </c>
      <c r="M7" s="60"/>
      <c r="N7" s="60">
        <v>9827000</v>
      </c>
      <c r="O7" s="60">
        <v>120000</v>
      </c>
      <c r="P7" s="60">
        <v>600000</v>
      </c>
      <c r="Q7" s="60">
        <v>7370000</v>
      </c>
      <c r="R7" s="60">
        <v>8090000</v>
      </c>
      <c r="S7" s="60"/>
      <c r="T7" s="60"/>
      <c r="U7" s="60"/>
      <c r="V7" s="60"/>
      <c r="W7" s="60">
        <v>33804000</v>
      </c>
      <c r="X7" s="60">
        <v>33804000</v>
      </c>
      <c r="Y7" s="60"/>
      <c r="Z7" s="140"/>
      <c r="AA7" s="62">
        <v>33804000</v>
      </c>
    </row>
    <row r="8" spans="1:27" ht="13.5">
      <c r="A8" s="249" t="s">
        <v>179</v>
      </c>
      <c r="B8" s="182"/>
      <c r="C8" s="155">
        <v>14021000</v>
      </c>
      <c r="D8" s="155"/>
      <c r="E8" s="59">
        <v>13474000</v>
      </c>
      <c r="F8" s="60">
        <v>15049000</v>
      </c>
      <c r="G8" s="60">
        <v>4575000</v>
      </c>
      <c r="H8" s="60"/>
      <c r="I8" s="60"/>
      <c r="J8" s="60">
        <v>4575000</v>
      </c>
      <c r="K8" s="60">
        <v>525000</v>
      </c>
      <c r="L8" s="60">
        <v>4323000</v>
      </c>
      <c r="M8" s="60"/>
      <c r="N8" s="60">
        <v>4848000</v>
      </c>
      <c r="O8" s="60"/>
      <c r="P8" s="60">
        <v>525000</v>
      </c>
      <c r="Q8" s="60">
        <v>4576000</v>
      </c>
      <c r="R8" s="60">
        <v>5101000</v>
      </c>
      <c r="S8" s="60"/>
      <c r="T8" s="60"/>
      <c r="U8" s="60"/>
      <c r="V8" s="60"/>
      <c r="W8" s="60">
        <v>14524000</v>
      </c>
      <c r="X8" s="60">
        <v>15049000</v>
      </c>
      <c r="Y8" s="60">
        <v>-525000</v>
      </c>
      <c r="Z8" s="140">
        <v>-3.49</v>
      </c>
      <c r="AA8" s="62">
        <v>15049000</v>
      </c>
    </row>
    <row r="9" spans="1:27" ht="13.5">
      <c r="A9" s="249" t="s">
        <v>180</v>
      </c>
      <c r="B9" s="182"/>
      <c r="C9" s="155">
        <v>1019807</v>
      </c>
      <c r="D9" s="155"/>
      <c r="E9" s="59">
        <v>933000</v>
      </c>
      <c r="F9" s="60">
        <v>1204844</v>
      </c>
      <c r="G9" s="60">
        <v>83461</v>
      </c>
      <c r="H9" s="60">
        <v>130161</v>
      </c>
      <c r="I9" s="60">
        <v>110986</v>
      </c>
      <c r="J9" s="60">
        <v>324608</v>
      </c>
      <c r="K9" s="60">
        <v>128627</v>
      </c>
      <c r="L9" s="60">
        <v>122565</v>
      </c>
      <c r="M9" s="60">
        <v>114965</v>
      </c>
      <c r="N9" s="60">
        <v>366157</v>
      </c>
      <c r="O9" s="60">
        <v>150079</v>
      </c>
      <c r="P9" s="60">
        <v>144793</v>
      </c>
      <c r="Q9" s="60">
        <v>138373</v>
      </c>
      <c r="R9" s="60">
        <v>433245</v>
      </c>
      <c r="S9" s="60">
        <v>172945</v>
      </c>
      <c r="T9" s="60">
        <v>165533</v>
      </c>
      <c r="U9" s="60">
        <v>155108</v>
      </c>
      <c r="V9" s="60">
        <v>493586</v>
      </c>
      <c r="W9" s="60">
        <v>1617596</v>
      </c>
      <c r="X9" s="60">
        <v>1204844</v>
      </c>
      <c r="Y9" s="60">
        <v>412752</v>
      </c>
      <c r="Z9" s="140">
        <v>34.26</v>
      </c>
      <c r="AA9" s="62">
        <v>1204844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-26202561</v>
      </c>
      <c r="D12" s="155"/>
      <c r="E12" s="59">
        <v>-26493000</v>
      </c>
      <c r="F12" s="60">
        <v>-27273723</v>
      </c>
      <c r="G12" s="60">
        <v>-1492036</v>
      </c>
      <c r="H12" s="60">
        <v>-3187525</v>
      </c>
      <c r="I12" s="60">
        <v>-1800915</v>
      </c>
      <c r="J12" s="60">
        <v>-6480476</v>
      </c>
      <c r="K12" s="60">
        <v>-2482488</v>
      </c>
      <c r="L12" s="60">
        <v>-2198959</v>
      </c>
      <c r="M12" s="60">
        <v>-2371997</v>
      </c>
      <c r="N12" s="60">
        <v>-7053444</v>
      </c>
      <c r="O12" s="60">
        <v>-2497208</v>
      </c>
      <c r="P12" s="60">
        <v>-3257179</v>
      </c>
      <c r="Q12" s="60">
        <v>-2340804</v>
      </c>
      <c r="R12" s="60">
        <v>-8095191</v>
      </c>
      <c r="S12" s="60">
        <v>-1689531</v>
      </c>
      <c r="T12" s="60">
        <v>-2738953</v>
      </c>
      <c r="U12" s="60">
        <v>-1888193</v>
      </c>
      <c r="V12" s="60">
        <v>-6316677</v>
      </c>
      <c r="W12" s="60">
        <v>-27945788</v>
      </c>
      <c r="X12" s="60">
        <v>-27273723</v>
      </c>
      <c r="Y12" s="60">
        <v>-672065</v>
      </c>
      <c r="Z12" s="140">
        <v>2.46</v>
      </c>
      <c r="AA12" s="62">
        <v>-27273723</v>
      </c>
    </row>
    <row r="13" spans="1:27" ht="13.5">
      <c r="A13" s="249" t="s">
        <v>40</v>
      </c>
      <c r="B13" s="182"/>
      <c r="C13" s="155">
        <v>-14908</v>
      </c>
      <c r="D13" s="155"/>
      <c r="E13" s="59">
        <v>-55000</v>
      </c>
      <c r="F13" s="60">
        <v>-55143</v>
      </c>
      <c r="G13" s="60"/>
      <c r="H13" s="60"/>
      <c r="I13" s="60">
        <v>-143</v>
      </c>
      <c r="J13" s="60">
        <v>-143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-143</v>
      </c>
      <c r="X13" s="60">
        <v>-55143</v>
      </c>
      <c r="Y13" s="60">
        <v>55000</v>
      </c>
      <c r="Z13" s="140">
        <v>-99.74</v>
      </c>
      <c r="AA13" s="62">
        <v>-55143</v>
      </c>
    </row>
    <row r="14" spans="1:27" ht="13.5">
      <c r="A14" s="249" t="s">
        <v>42</v>
      </c>
      <c r="B14" s="182"/>
      <c r="C14" s="155">
        <v>-58240</v>
      </c>
      <c r="D14" s="155"/>
      <c r="E14" s="59">
        <v>-1244062</v>
      </c>
      <c r="F14" s="60">
        <v>-1116148</v>
      </c>
      <c r="G14" s="60">
        <v>-16809</v>
      </c>
      <c r="H14" s="60">
        <v>-17329</v>
      </c>
      <c r="I14" s="60">
        <v>-68796</v>
      </c>
      <c r="J14" s="60">
        <v>-102934</v>
      </c>
      <c r="K14" s="60">
        <v>-11073</v>
      </c>
      <c r="L14" s="60"/>
      <c r="M14" s="60">
        <v>-63000</v>
      </c>
      <c r="N14" s="60">
        <v>-74073</v>
      </c>
      <c r="O14" s="60">
        <v>-32141</v>
      </c>
      <c r="P14" s="60">
        <v>-47803</v>
      </c>
      <c r="Q14" s="60">
        <v>-28918</v>
      </c>
      <c r="R14" s="60">
        <v>-108862</v>
      </c>
      <c r="S14" s="60">
        <v>-89564</v>
      </c>
      <c r="T14" s="60">
        <v>-81822</v>
      </c>
      <c r="U14" s="60"/>
      <c r="V14" s="60">
        <v>-171386</v>
      </c>
      <c r="W14" s="60">
        <v>-457255</v>
      </c>
      <c r="X14" s="60">
        <v>-1116148</v>
      </c>
      <c r="Y14" s="60">
        <v>658893</v>
      </c>
      <c r="Z14" s="140">
        <v>-59.03</v>
      </c>
      <c r="AA14" s="62">
        <v>-1116148</v>
      </c>
    </row>
    <row r="15" spans="1:27" ht="13.5">
      <c r="A15" s="250" t="s">
        <v>184</v>
      </c>
      <c r="B15" s="251"/>
      <c r="C15" s="168">
        <f aca="true" t="shared" si="0" ref="C15:Y15">SUM(C6:C14)</f>
        <v>21441907</v>
      </c>
      <c r="D15" s="168">
        <f>SUM(D6:D14)</f>
        <v>0</v>
      </c>
      <c r="E15" s="72">
        <f t="shared" si="0"/>
        <v>21258438</v>
      </c>
      <c r="F15" s="73">
        <f t="shared" si="0"/>
        <v>25115335</v>
      </c>
      <c r="G15" s="73">
        <f t="shared" si="0"/>
        <v>17146478</v>
      </c>
      <c r="H15" s="73">
        <f t="shared" si="0"/>
        <v>-637491</v>
      </c>
      <c r="I15" s="73">
        <f t="shared" si="0"/>
        <v>-1296960</v>
      </c>
      <c r="J15" s="73">
        <f t="shared" si="0"/>
        <v>15212027</v>
      </c>
      <c r="K15" s="73">
        <f t="shared" si="0"/>
        <v>-1642322</v>
      </c>
      <c r="L15" s="73">
        <f t="shared" si="0"/>
        <v>12288653</v>
      </c>
      <c r="M15" s="73">
        <f t="shared" si="0"/>
        <v>-1896789</v>
      </c>
      <c r="N15" s="73">
        <f t="shared" si="0"/>
        <v>8749542</v>
      </c>
      <c r="O15" s="73">
        <f t="shared" si="0"/>
        <v>-2116899</v>
      </c>
      <c r="P15" s="73">
        <f t="shared" si="0"/>
        <v>-1783373</v>
      </c>
      <c r="Q15" s="73">
        <f t="shared" si="0"/>
        <v>9893591</v>
      </c>
      <c r="R15" s="73">
        <f t="shared" si="0"/>
        <v>5993319</v>
      </c>
      <c r="S15" s="73">
        <f t="shared" si="0"/>
        <v>-1284626</v>
      </c>
      <c r="T15" s="73">
        <f t="shared" si="0"/>
        <v>-2257920</v>
      </c>
      <c r="U15" s="73">
        <f t="shared" si="0"/>
        <v>-1313539</v>
      </c>
      <c r="V15" s="73">
        <f t="shared" si="0"/>
        <v>-4856085</v>
      </c>
      <c r="W15" s="73">
        <f t="shared" si="0"/>
        <v>25098803</v>
      </c>
      <c r="X15" s="73">
        <f t="shared" si="0"/>
        <v>25115335</v>
      </c>
      <c r="Y15" s="73">
        <f t="shared" si="0"/>
        <v>-16532</v>
      </c>
      <c r="Z15" s="170">
        <f>+IF(X15&lt;&gt;0,+(Y15/X15)*100,0)</f>
        <v>-0.06582432605418163</v>
      </c>
      <c r="AA15" s="74">
        <f>SUM(AA6:AA14)</f>
        <v>25115335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>
        <v>53850</v>
      </c>
      <c r="G21" s="159">
        <v>53850</v>
      </c>
      <c r="H21" s="159"/>
      <c r="I21" s="159"/>
      <c r="J21" s="60">
        <v>53850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53850</v>
      </c>
      <c r="X21" s="60">
        <v>53850</v>
      </c>
      <c r="Y21" s="159"/>
      <c r="Z21" s="141"/>
      <c r="AA21" s="225">
        <v>53850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-12741733</v>
      </c>
      <c r="D24" s="155"/>
      <c r="E24" s="59">
        <v>-16979974</v>
      </c>
      <c r="F24" s="60">
        <v>-17747214</v>
      </c>
      <c r="G24" s="60">
        <v>-1093181</v>
      </c>
      <c r="H24" s="60">
        <v>-132467</v>
      </c>
      <c r="I24" s="60">
        <v>-1125475</v>
      </c>
      <c r="J24" s="60">
        <v>-2351123</v>
      </c>
      <c r="K24" s="60">
        <v>-2143065</v>
      </c>
      <c r="L24" s="60">
        <v>-935915</v>
      </c>
      <c r="M24" s="60"/>
      <c r="N24" s="60">
        <v>-3078980</v>
      </c>
      <c r="O24" s="60">
        <v>-303111</v>
      </c>
      <c r="P24" s="60">
        <v>-922187</v>
      </c>
      <c r="Q24" s="60">
        <v>-1711220</v>
      </c>
      <c r="R24" s="60">
        <v>-2936518</v>
      </c>
      <c r="S24" s="60">
        <v>-2823431</v>
      </c>
      <c r="T24" s="60">
        <v>-2494929</v>
      </c>
      <c r="U24" s="60">
        <v>-2705777</v>
      </c>
      <c r="V24" s="60">
        <v>-8024137</v>
      </c>
      <c r="W24" s="60">
        <v>-16390758</v>
      </c>
      <c r="X24" s="60">
        <v>-17747214</v>
      </c>
      <c r="Y24" s="60">
        <v>1356456</v>
      </c>
      <c r="Z24" s="140">
        <v>-7.64</v>
      </c>
      <c r="AA24" s="62">
        <v>-17747214</v>
      </c>
    </row>
    <row r="25" spans="1:27" ht="13.5">
      <c r="A25" s="250" t="s">
        <v>191</v>
      </c>
      <c r="B25" s="251"/>
      <c r="C25" s="168">
        <f aca="true" t="shared" si="1" ref="C25:Y25">SUM(C19:C24)</f>
        <v>-12741733</v>
      </c>
      <c r="D25" s="168">
        <f>SUM(D19:D24)</f>
        <v>0</v>
      </c>
      <c r="E25" s="72">
        <f t="shared" si="1"/>
        <v>-16979974</v>
      </c>
      <c r="F25" s="73">
        <f t="shared" si="1"/>
        <v>-17693364</v>
      </c>
      <c r="G25" s="73">
        <f t="shared" si="1"/>
        <v>-1039331</v>
      </c>
      <c r="H25" s="73">
        <f t="shared" si="1"/>
        <v>-132467</v>
      </c>
      <c r="I25" s="73">
        <f t="shared" si="1"/>
        <v>-1125475</v>
      </c>
      <c r="J25" s="73">
        <f t="shared" si="1"/>
        <v>-2297273</v>
      </c>
      <c r="K25" s="73">
        <f t="shared" si="1"/>
        <v>-2143065</v>
      </c>
      <c r="L25" s="73">
        <f t="shared" si="1"/>
        <v>-935915</v>
      </c>
      <c r="M25" s="73">
        <f t="shared" si="1"/>
        <v>0</v>
      </c>
      <c r="N25" s="73">
        <f t="shared" si="1"/>
        <v>-3078980</v>
      </c>
      <c r="O25" s="73">
        <f t="shared" si="1"/>
        <v>-303111</v>
      </c>
      <c r="P25" s="73">
        <f t="shared" si="1"/>
        <v>-922187</v>
      </c>
      <c r="Q25" s="73">
        <f t="shared" si="1"/>
        <v>-1711220</v>
      </c>
      <c r="R25" s="73">
        <f t="shared" si="1"/>
        <v>-2936518</v>
      </c>
      <c r="S25" s="73">
        <f t="shared" si="1"/>
        <v>-2823431</v>
      </c>
      <c r="T25" s="73">
        <f t="shared" si="1"/>
        <v>-2494929</v>
      </c>
      <c r="U25" s="73">
        <f t="shared" si="1"/>
        <v>-2705777</v>
      </c>
      <c r="V25" s="73">
        <f t="shared" si="1"/>
        <v>-8024137</v>
      </c>
      <c r="W25" s="73">
        <f t="shared" si="1"/>
        <v>-16336908</v>
      </c>
      <c r="X25" s="73">
        <f t="shared" si="1"/>
        <v>-17693364</v>
      </c>
      <c r="Y25" s="73">
        <f t="shared" si="1"/>
        <v>1356456</v>
      </c>
      <c r="Z25" s="170">
        <f>+IF(X25&lt;&gt;0,+(Y25/X25)*100,0)</f>
        <v>-7.6664674959493295</v>
      </c>
      <c r="AA25" s="74">
        <f>SUM(AA19:AA24)</f>
        <v>-17693364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-566388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-30479</v>
      </c>
      <c r="D33" s="155"/>
      <c r="E33" s="59">
        <v>-27000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-596867</v>
      </c>
      <c r="D34" s="168">
        <f>SUM(D29:D33)</f>
        <v>0</v>
      </c>
      <c r="E34" s="72">
        <f t="shared" si="2"/>
        <v>-27000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8103307</v>
      </c>
      <c r="D36" s="153">
        <f>+D15+D25+D34</f>
        <v>0</v>
      </c>
      <c r="E36" s="99">
        <f t="shared" si="3"/>
        <v>4251464</v>
      </c>
      <c r="F36" s="100">
        <f t="shared" si="3"/>
        <v>7421971</v>
      </c>
      <c r="G36" s="100">
        <f t="shared" si="3"/>
        <v>16107147</v>
      </c>
      <c r="H36" s="100">
        <f t="shared" si="3"/>
        <v>-769958</v>
      </c>
      <c r="I36" s="100">
        <f t="shared" si="3"/>
        <v>-2422435</v>
      </c>
      <c r="J36" s="100">
        <f t="shared" si="3"/>
        <v>12914754</v>
      </c>
      <c r="K36" s="100">
        <f t="shared" si="3"/>
        <v>-3785387</v>
      </c>
      <c r="L36" s="100">
        <f t="shared" si="3"/>
        <v>11352738</v>
      </c>
      <c r="M36" s="100">
        <f t="shared" si="3"/>
        <v>-1896789</v>
      </c>
      <c r="N36" s="100">
        <f t="shared" si="3"/>
        <v>5670562</v>
      </c>
      <c r="O36" s="100">
        <f t="shared" si="3"/>
        <v>-2420010</v>
      </c>
      <c r="P36" s="100">
        <f t="shared" si="3"/>
        <v>-2705560</v>
      </c>
      <c r="Q36" s="100">
        <f t="shared" si="3"/>
        <v>8182371</v>
      </c>
      <c r="R36" s="100">
        <f t="shared" si="3"/>
        <v>3056801</v>
      </c>
      <c r="S36" s="100">
        <f t="shared" si="3"/>
        <v>-4108057</v>
      </c>
      <c r="T36" s="100">
        <f t="shared" si="3"/>
        <v>-4752849</v>
      </c>
      <c r="U36" s="100">
        <f t="shared" si="3"/>
        <v>-4019316</v>
      </c>
      <c r="V36" s="100">
        <f t="shared" si="3"/>
        <v>-12880222</v>
      </c>
      <c r="W36" s="100">
        <f t="shared" si="3"/>
        <v>8761895</v>
      </c>
      <c r="X36" s="100">
        <f t="shared" si="3"/>
        <v>7421971</v>
      </c>
      <c r="Y36" s="100">
        <f t="shared" si="3"/>
        <v>1339924</v>
      </c>
      <c r="Z36" s="137">
        <f>+IF(X36&lt;&gt;0,+(Y36/X36)*100,0)</f>
        <v>18.053479325101108</v>
      </c>
      <c r="AA36" s="102">
        <f>+AA15+AA25+AA34</f>
        <v>7421971</v>
      </c>
    </row>
    <row r="37" spans="1:27" ht="13.5">
      <c r="A37" s="249" t="s">
        <v>199</v>
      </c>
      <c r="B37" s="182"/>
      <c r="C37" s="153">
        <v>19758974</v>
      </c>
      <c r="D37" s="153"/>
      <c r="E37" s="99">
        <v>23540000</v>
      </c>
      <c r="F37" s="100">
        <v>27862281</v>
      </c>
      <c r="G37" s="100">
        <v>27862281</v>
      </c>
      <c r="H37" s="100">
        <v>43969428</v>
      </c>
      <c r="I37" s="100">
        <v>43199470</v>
      </c>
      <c r="J37" s="100">
        <v>27862281</v>
      </c>
      <c r="K37" s="100">
        <v>40777035</v>
      </c>
      <c r="L37" s="100">
        <v>36991648</v>
      </c>
      <c r="M37" s="100">
        <v>48344386</v>
      </c>
      <c r="N37" s="100">
        <v>40777035</v>
      </c>
      <c r="O37" s="100">
        <v>46447597</v>
      </c>
      <c r="P37" s="100">
        <v>44027587</v>
      </c>
      <c r="Q37" s="100">
        <v>41322027</v>
      </c>
      <c r="R37" s="100">
        <v>46447597</v>
      </c>
      <c r="S37" s="100">
        <v>49504398</v>
      </c>
      <c r="T37" s="100">
        <v>45396341</v>
      </c>
      <c r="U37" s="100">
        <v>40643492</v>
      </c>
      <c r="V37" s="100">
        <v>49504398</v>
      </c>
      <c r="W37" s="100">
        <v>27862281</v>
      </c>
      <c r="X37" s="100">
        <v>27862281</v>
      </c>
      <c r="Y37" s="100"/>
      <c r="Z37" s="137"/>
      <c r="AA37" s="102">
        <v>27862281</v>
      </c>
    </row>
    <row r="38" spans="1:27" ht="13.5">
      <c r="A38" s="269" t="s">
        <v>200</v>
      </c>
      <c r="B38" s="256"/>
      <c r="C38" s="257">
        <v>27862281</v>
      </c>
      <c r="D38" s="257"/>
      <c r="E38" s="258">
        <v>27791464</v>
      </c>
      <c r="F38" s="259">
        <v>35284252</v>
      </c>
      <c r="G38" s="259">
        <v>43969428</v>
      </c>
      <c r="H38" s="259">
        <v>43199470</v>
      </c>
      <c r="I38" s="259">
        <v>40777035</v>
      </c>
      <c r="J38" s="259">
        <v>40777035</v>
      </c>
      <c r="K38" s="259">
        <v>36991648</v>
      </c>
      <c r="L38" s="259">
        <v>48344386</v>
      </c>
      <c r="M38" s="259">
        <v>46447597</v>
      </c>
      <c r="N38" s="259">
        <v>46447597</v>
      </c>
      <c r="O38" s="259">
        <v>44027587</v>
      </c>
      <c r="P38" s="259">
        <v>41322027</v>
      </c>
      <c r="Q38" s="259">
        <v>49504398</v>
      </c>
      <c r="R38" s="259">
        <v>44027587</v>
      </c>
      <c r="S38" s="259">
        <v>45396341</v>
      </c>
      <c r="T38" s="259">
        <v>40643492</v>
      </c>
      <c r="U38" s="259">
        <v>36624176</v>
      </c>
      <c r="V38" s="259">
        <v>36624176</v>
      </c>
      <c r="W38" s="259">
        <v>36624176</v>
      </c>
      <c r="X38" s="259">
        <v>35284252</v>
      </c>
      <c r="Y38" s="259">
        <v>1339924</v>
      </c>
      <c r="Z38" s="260">
        <v>3.8</v>
      </c>
      <c r="AA38" s="261">
        <v>35284252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12740733</v>
      </c>
      <c r="D5" s="200">
        <f t="shared" si="0"/>
        <v>0</v>
      </c>
      <c r="E5" s="106">
        <f t="shared" si="0"/>
        <v>17325000</v>
      </c>
      <c r="F5" s="106">
        <f t="shared" si="0"/>
        <v>18109000</v>
      </c>
      <c r="G5" s="106">
        <f t="shared" si="0"/>
        <v>1057092</v>
      </c>
      <c r="H5" s="106">
        <f t="shared" si="0"/>
        <v>116789</v>
      </c>
      <c r="I5" s="106">
        <f t="shared" si="0"/>
        <v>1012944</v>
      </c>
      <c r="J5" s="106">
        <f t="shared" si="0"/>
        <v>2186825</v>
      </c>
      <c r="K5" s="106">
        <f t="shared" si="0"/>
        <v>2143065</v>
      </c>
      <c r="L5" s="106">
        <f t="shared" si="0"/>
        <v>935915</v>
      </c>
      <c r="M5" s="106">
        <f t="shared" si="0"/>
        <v>0</v>
      </c>
      <c r="N5" s="106">
        <f t="shared" si="0"/>
        <v>3078980</v>
      </c>
      <c r="O5" s="106">
        <f t="shared" si="0"/>
        <v>303111</v>
      </c>
      <c r="P5" s="106">
        <f t="shared" si="0"/>
        <v>0</v>
      </c>
      <c r="Q5" s="106">
        <f t="shared" si="0"/>
        <v>0</v>
      </c>
      <c r="R5" s="106">
        <f t="shared" si="0"/>
        <v>303111</v>
      </c>
      <c r="S5" s="106">
        <f t="shared" si="0"/>
        <v>2519652</v>
      </c>
      <c r="T5" s="106">
        <f t="shared" si="0"/>
        <v>0</v>
      </c>
      <c r="U5" s="106">
        <f t="shared" si="0"/>
        <v>2710315</v>
      </c>
      <c r="V5" s="106">
        <f t="shared" si="0"/>
        <v>5229967</v>
      </c>
      <c r="W5" s="106">
        <f t="shared" si="0"/>
        <v>10798883</v>
      </c>
      <c r="X5" s="106">
        <f t="shared" si="0"/>
        <v>18109000</v>
      </c>
      <c r="Y5" s="106">
        <f t="shared" si="0"/>
        <v>-7310117</v>
      </c>
      <c r="Z5" s="201">
        <f>+IF(X5&lt;&gt;0,+(Y5/X5)*100,0)</f>
        <v>-40.36731459495279</v>
      </c>
      <c r="AA5" s="199">
        <f>SUM(AA11:AA18)</f>
        <v>18109000</v>
      </c>
    </row>
    <row r="6" spans="1:27" ht="13.5">
      <c r="A6" s="291" t="s">
        <v>204</v>
      </c>
      <c r="B6" s="142"/>
      <c r="C6" s="62">
        <v>6042045</v>
      </c>
      <c r="D6" s="156"/>
      <c r="E6" s="60">
        <v>13474000</v>
      </c>
      <c r="F6" s="60">
        <v>12474000</v>
      </c>
      <c r="G6" s="60">
        <v>1055392</v>
      </c>
      <c r="H6" s="60"/>
      <c r="I6" s="60">
        <v>1012384</v>
      </c>
      <c r="J6" s="60">
        <v>2067776</v>
      </c>
      <c r="K6" s="60">
        <v>1298060</v>
      </c>
      <c r="L6" s="60"/>
      <c r="M6" s="60"/>
      <c r="N6" s="60">
        <v>1298060</v>
      </c>
      <c r="O6" s="60"/>
      <c r="P6" s="60"/>
      <c r="Q6" s="60"/>
      <c r="R6" s="60"/>
      <c r="S6" s="60">
        <v>2061671</v>
      </c>
      <c r="T6" s="60"/>
      <c r="U6" s="60">
        <v>1694525</v>
      </c>
      <c r="V6" s="60">
        <v>3756196</v>
      </c>
      <c r="W6" s="60">
        <v>7122032</v>
      </c>
      <c r="X6" s="60">
        <v>12474000</v>
      </c>
      <c r="Y6" s="60">
        <v>-5351968</v>
      </c>
      <c r="Z6" s="140">
        <v>-42.9</v>
      </c>
      <c r="AA6" s="155">
        <v>12474000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500000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6042045</v>
      </c>
      <c r="D11" s="294">
        <f t="shared" si="1"/>
        <v>0</v>
      </c>
      <c r="E11" s="295">
        <f t="shared" si="1"/>
        <v>13974000</v>
      </c>
      <c r="F11" s="295">
        <f t="shared" si="1"/>
        <v>12474000</v>
      </c>
      <c r="G11" s="295">
        <f t="shared" si="1"/>
        <v>1055392</v>
      </c>
      <c r="H11" s="295">
        <f t="shared" si="1"/>
        <v>0</v>
      </c>
      <c r="I11" s="295">
        <f t="shared" si="1"/>
        <v>1012384</v>
      </c>
      <c r="J11" s="295">
        <f t="shared" si="1"/>
        <v>2067776</v>
      </c>
      <c r="K11" s="295">
        <f t="shared" si="1"/>
        <v>1298060</v>
      </c>
      <c r="L11" s="295">
        <f t="shared" si="1"/>
        <v>0</v>
      </c>
      <c r="M11" s="295">
        <f t="shared" si="1"/>
        <v>0</v>
      </c>
      <c r="N11" s="295">
        <f t="shared" si="1"/>
        <v>1298060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2061671</v>
      </c>
      <c r="T11" s="295">
        <f t="shared" si="1"/>
        <v>0</v>
      </c>
      <c r="U11" s="295">
        <f t="shared" si="1"/>
        <v>1694525</v>
      </c>
      <c r="V11" s="295">
        <f t="shared" si="1"/>
        <v>3756196</v>
      </c>
      <c r="W11" s="295">
        <f t="shared" si="1"/>
        <v>7122032</v>
      </c>
      <c r="X11" s="295">
        <f t="shared" si="1"/>
        <v>12474000</v>
      </c>
      <c r="Y11" s="295">
        <f t="shared" si="1"/>
        <v>-5351968</v>
      </c>
      <c r="Z11" s="296">
        <f>+IF(X11&lt;&gt;0,+(Y11/X11)*100,0)</f>
        <v>-42.90498637165304</v>
      </c>
      <c r="AA11" s="297">
        <f>SUM(AA6:AA10)</f>
        <v>12474000</v>
      </c>
    </row>
    <row r="12" spans="1:27" ht="13.5">
      <c r="A12" s="298" t="s">
        <v>210</v>
      </c>
      <c r="B12" s="136"/>
      <c r="C12" s="62">
        <v>6163483</v>
      </c>
      <c r="D12" s="156"/>
      <c r="E12" s="60">
        <v>1956000</v>
      </c>
      <c r="F12" s="60">
        <v>4100000</v>
      </c>
      <c r="G12" s="60"/>
      <c r="H12" s="60">
        <v>111989</v>
      </c>
      <c r="I12" s="60"/>
      <c r="J12" s="60">
        <v>111989</v>
      </c>
      <c r="K12" s="60">
        <v>845005</v>
      </c>
      <c r="L12" s="60">
        <v>935915</v>
      </c>
      <c r="M12" s="60"/>
      <c r="N12" s="60">
        <v>1780920</v>
      </c>
      <c r="O12" s="60">
        <v>303111</v>
      </c>
      <c r="P12" s="60"/>
      <c r="Q12" s="60"/>
      <c r="R12" s="60">
        <v>303111</v>
      </c>
      <c r="S12" s="60">
        <v>53987</v>
      </c>
      <c r="T12" s="60"/>
      <c r="U12" s="60">
        <v>853916</v>
      </c>
      <c r="V12" s="60">
        <v>907903</v>
      </c>
      <c r="W12" s="60">
        <v>3103923</v>
      </c>
      <c r="X12" s="60">
        <v>4100000</v>
      </c>
      <c r="Y12" s="60">
        <v>-996077</v>
      </c>
      <c r="Z12" s="140">
        <v>-24.29</v>
      </c>
      <c r="AA12" s="155">
        <v>4100000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535205</v>
      </c>
      <c r="D15" s="156"/>
      <c r="E15" s="60">
        <v>1395000</v>
      </c>
      <c r="F15" s="60">
        <v>1383000</v>
      </c>
      <c r="G15" s="60">
        <v>1700</v>
      </c>
      <c r="H15" s="60">
        <v>4800</v>
      </c>
      <c r="I15" s="60">
        <v>560</v>
      </c>
      <c r="J15" s="60">
        <v>7060</v>
      </c>
      <c r="K15" s="60"/>
      <c r="L15" s="60"/>
      <c r="M15" s="60"/>
      <c r="N15" s="60"/>
      <c r="O15" s="60"/>
      <c r="P15" s="60"/>
      <c r="Q15" s="60"/>
      <c r="R15" s="60"/>
      <c r="S15" s="60">
        <v>403994</v>
      </c>
      <c r="T15" s="60"/>
      <c r="U15" s="60">
        <v>161874</v>
      </c>
      <c r="V15" s="60">
        <v>565868</v>
      </c>
      <c r="W15" s="60">
        <v>572928</v>
      </c>
      <c r="X15" s="60">
        <v>1383000</v>
      </c>
      <c r="Y15" s="60">
        <v>-810072</v>
      </c>
      <c r="Z15" s="140">
        <v>-58.57</v>
      </c>
      <c r="AA15" s="155">
        <v>1383000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>
        <v>152000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152000</v>
      </c>
      <c r="Y18" s="82">
        <v>-152000</v>
      </c>
      <c r="Z18" s="270">
        <v>-100</v>
      </c>
      <c r="AA18" s="278">
        <v>152000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1000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1000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6042045</v>
      </c>
      <c r="D36" s="156">
        <f t="shared" si="4"/>
        <v>0</v>
      </c>
      <c r="E36" s="60">
        <f t="shared" si="4"/>
        <v>13474000</v>
      </c>
      <c r="F36" s="60">
        <f t="shared" si="4"/>
        <v>12474000</v>
      </c>
      <c r="G36" s="60">
        <f t="shared" si="4"/>
        <v>1055392</v>
      </c>
      <c r="H36" s="60">
        <f t="shared" si="4"/>
        <v>0</v>
      </c>
      <c r="I36" s="60">
        <f t="shared" si="4"/>
        <v>1012384</v>
      </c>
      <c r="J36" s="60">
        <f t="shared" si="4"/>
        <v>2067776</v>
      </c>
      <c r="K36" s="60">
        <f t="shared" si="4"/>
        <v>1298060</v>
      </c>
      <c r="L36" s="60">
        <f t="shared" si="4"/>
        <v>0</v>
      </c>
      <c r="M36" s="60">
        <f t="shared" si="4"/>
        <v>0</v>
      </c>
      <c r="N36" s="60">
        <f t="shared" si="4"/>
        <v>1298060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2061671</v>
      </c>
      <c r="T36" s="60">
        <f t="shared" si="4"/>
        <v>0</v>
      </c>
      <c r="U36" s="60">
        <f t="shared" si="4"/>
        <v>1694525</v>
      </c>
      <c r="V36" s="60">
        <f t="shared" si="4"/>
        <v>3756196</v>
      </c>
      <c r="W36" s="60">
        <f t="shared" si="4"/>
        <v>7122032</v>
      </c>
      <c r="X36" s="60">
        <f t="shared" si="4"/>
        <v>12474000</v>
      </c>
      <c r="Y36" s="60">
        <f t="shared" si="4"/>
        <v>-5351968</v>
      </c>
      <c r="Z36" s="140">
        <f aca="true" t="shared" si="5" ref="Z36:Z49">+IF(X36&lt;&gt;0,+(Y36/X36)*100,0)</f>
        <v>-42.90498637165304</v>
      </c>
      <c r="AA36" s="155">
        <f>AA6+AA21</f>
        <v>12474000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500000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6042045</v>
      </c>
      <c r="D41" s="294">
        <f t="shared" si="6"/>
        <v>0</v>
      </c>
      <c r="E41" s="295">
        <f t="shared" si="6"/>
        <v>13974000</v>
      </c>
      <c r="F41" s="295">
        <f t="shared" si="6"/>
        <v>12474000</v>
      </c>
      <c r="G41" s="295">
        <f t="shared" si="6"/>
        <v>1055392</v>
      </c>
      <c r="H41" s="295">
        <f t="shared" si="6"/>
        <v>0</v>
      </c>
      <c r="I41" s="295">
        <f t="shared" si="6"/>
        <v>1012384</v>
      </c>
      <c r="J41" s="295">
        <f t="shared" si="6"/>
        <v>2067776</v>
      </c>
      <c r="K41" s="295">
        <f t="shared" si="6"/>
        <v>1298060</v>
      </c>
      <c r="L41" s="295">
        <f t="shared" si="6"/>
        <v>0</v>
      </c>
      <c r="M41" s="295">
        <f t="shared" si="6"/>
        <v>0</v>
      </c>
      <c r="N41" s="295">
        <f t="shared" si="6"/>
        <v>1298060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2061671</v>
      </c>
      <c r="T41" s="295">
        <f t="shared" si="6"/>
        <v>0</v>
      </c>
      <c r="U41" s="295">
        <f t="shared" si="6"/>
        <v>1694525</v>
      </c>
      <c r="V41" s="295">
        <f t="shared" si="6"/>
        <v>3756196</v>
      </c>
      <c r="W41" s="295">
        <f t="shared" si="6"/>
        <v>7122032</v>
      </c>
      <c r="X41" s="295">
        <f t="shared" si="6"/>
        <v>12474000</v>
      </c>
      <c r="Y41" s="295">
        <f t="shared" si="6"/>
        <v>-5351968</v>
      </c>
      <c r="Z41" s="296">
        <f t="shared" si="5"/>
        <v>-42.90498637165304</v>
      </c>
      <c r="AA41" s="297">
        <f>SUM(AA36:AA40)</f>
        <v>12474000</v>
      </c>
    </row>
    <row r="42" spans="1:27" ht="13.5">
      <c r="A42" s="298" t="s">
        <v>210</v>
      </c>
      <c r="B42" s="136"/>
      <c r="C42" s="95">
        <f aca="true" t="shared" si="7" ref="C42:Y48">C12+C27</f>
        <v>6163483</v>
      </c>
      <c r="D42" s="129">
        <f t="shared" si="7"/>
        <v>0</v>
      </c>
      <c r="E42" s="54">
        <f t="shared" si="7"/>
        <v>1956000</v>
      </c>
      <c r="F42" s="54">
        <f t="shared" si="7"/>
        <v>4100000</v>
      </c>
      <c r="G42" s="54">
        <f t="shared" si="7"/>
        <v>0</v>
      </c>
      <c r="H42" s="54">
        <f t="shared" si="7"/>
        <v>111989</v>
      </c>
      <c r="I42" s="54">
        <f t="shared" si="7"/>
        <v>0</v>
      </c>
      <c r="J42" s="54">
        <f t="shared" si="7"/>
        <v>111989</v>
      </c>
      <c r="K42" s="54">
        <f t="shared" si="7"/>
        <v>845005</v>
      </c>
      <c r="L42" s="54">
        <f t="shared" si="7"/>
        <v>935915</v>
      </c>
      <c r="M42" s="54">
        <f t="shared" si="7"/>
        <v>0</v>
      </c>
      <c r="N42" s="54">
        <f t="shared" si="7"/>
        <v>1780920</v>
      </c>
      <c r="O42" s="54">
        <f t="shared" si="7"/>
        <v>303111</v>
      </c>
      <c r="P42" s="54">
        <f t="shared" si="7"/>
        <v>0</v>
      </c>
      <c r="Q42" s="54">
        <f t="shared" si="7"/>
        <v>0</v>
      </c>
      <c r="R42" s="54">
        <f t="shared" si="7"/>
        <v>303111</v>
      </c>
      <c r="S42" s="54">
        <f t="shared" si="7"/>
        <v>53987</v>
      </c>
      <c r="T42" s="54">
        <f t="shared" si="7"/>
        <v>0</v>
      </c>
      <c r="U42" s="54">
        <f t="shared" si="7"/>
        <v>853916</v>
      </c>
      <c r="V42" s="54">
        <f t="shared" si="7"/>
        <v>907903</v>
      </c>
      <c r="W42" s="54">
        <f t="shared" si="7"/>
        <v>3103923</v>
      </c>
      <c r="X42" s="54">
        <f t="shared" si="7"/>
        <v>4100000</v>
      </c>
      <c r="Y42" s="54">
        <f t="shared" si="7"/>
        <v>-996077</v>
      </c>
      <c r="Z42" s="184">
        <f t="shared" si="5"/>
        <v>-24.294560975609755</v>
      </c>
      <c r="AA42" s="130">
        <f aca="true" t="shared" si="8" ref="AA42:AA48">AA12+AA27</f>
        <v>4100000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536205</v>
      </c>
      <c r="D45" s="129">
        <f t="shared" si="7"/>
        <v>0</v>
      </c>
      <c r="E45" s="54">
        <f t="shared" si="7"/>
        <v>1395000</v>
      </c>
      <c r="F45" s="54">
        <f t="shared" si="7"/>
        <v>1383000</v>
      </c>
      <c r="G45" s="54">
        <f t="shared" si="7"/>
        <v>1700</v>
      </c>
      <c r="H45" s="54">
        <f t="shared" si="7"/>
        <v>4800</v>
      </c>
      <c r="I45" s="54">
        <f t="shared" si="7"/>
        <v>560</v>
      </c>
      <c r="J45" s="54">
        <f t="shared" si="7"/>
        <v>7060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403994</v>
      </c>
      <c r="T45" s="54">
        <f t="shared" si="7"/>
        <v>0</v>
      </c>
      <c r="U45" s="54">
        <f t="shared" si="7"/>
        <v>161874</v>
      </c>
      <c r="V45" s="54">
        <f t="shared" si="7"/>
        <v>565868</v>
      </c>
      <c r="W45" s="54">
        <f t="shared" si="7"/>
        <v>572928</v>
      </c>
      <c r="X45" s="54">
        <f t="shared" si="7"/>
        <v>1383000</v>
      </c>
      <c r="Y45" s="54">
        <f t="shared" si="7"/>
        <v>-810072</v>
      </c>
      <c r="Z45" s="184">
        <f t="shared" si="5"/>
        <v>-58.573535791757045</v>
      </c>
      <c r="AA45" s="130">
        <f t="shared" si="8"/>
        <v>1383000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152000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152000</v>
      </c>
      <c r="Y48" s="54">
        <f t="shared" si="7"/>
        <v>-152000</v>
      </c>
      <c r="Z48" s="184">
        <f t="shared" si="5"/>
        <v>-100</v>
      </c>
      <c r="AA48" s="130">
        <f t="shared" si="8"/>
        <v>152000</v>
      </c>
    </row>
    <row r="49" spans="1:27" ht="13.5">
      <c r="A49" s="308" t="s">
        <v>219</v>
      </c>
      <c r="B49" s="149"/>
      <c r="C49" s="239">
        <f aca="true" t="shared" si="9" ref="C49:Y49">SUM(C41:C48)</f>
        <v>12741733</v>
      </c>
      <c r="D49" s="218">
        <f t="shared" si="9"/>
        <v>0</v>
      </c>
      <c r="E49" s="220">
        <f t="shared" si="9"/>
        <v>17325000</v>
      </c>
      <c r="F49" s="220">
        <f t="shared" si="9"/>
        <v>18109000</v>
      </c>
      <c r="G49" s="220">
        <f t="shared" si="9"/>
        <v>1057092</v>
      </c>
      <c r="H49" s="220">
        <f t="shared" si="9"/>
        <v>116789</v>
      </c>
      <c r="I49" s="220">
        <f t="shared" si="9"/>
        <v>1012944</v>
      </c>
      <c r="J49" s="220">
        <f t="shared" si="9"/>
        <v>2186825</v>
      </c>
      <c r="K49" s="220">
        <f t="shared" si="9"/>
        <v>2143065</v>
      </c>
      <c r="L49" s="220">
        <f t="shared" si="9"/>
        <v>935915</v>
      </c>
      <c r="M49" s="220">
        <f t="shared" si="9"/>
        <v>0</v>
      </c>
      <c r="N49" s="220">
        <f t="shared" si="9"/>
        <v>3078980</v>
      </c>
      <c r="O49" s="220">
        <f t="shared" si="9"/>
        <v>303111</v>
      </c>
      <c r="P49" s="220">
        <f t="shared" si="9"/>
        <v>0</v>
      </c>
      <c r="Q49" s="220">
        <f t="shared" si="9"/>
        <v>0</v>
      </c>
      <c r="R49" s="220">
        <f t="shared" si="9"/>
        <v>303111</v>
      </c>
      <c r="S49" s="220">
        <f t="shared" si="9"/>
        <v>2519652</v>
      </c>
      <c r="T49" s="220">
        <f t="shared" si="9"/>
        <v>0</v>
      </c>
      <c r="U49" s="220">
        <f t="shared" si="9"/>
        <v>2710315</v>
      </c>
      <c r="V49" s="220">
        <f t="shared" si="9"/>
        <v>5229967</v>
      </c>
      <c r="W49" s="220">
        <f t="shared" si="9"/>
        <v>10798883</v>
      </c>
      <c r="X49" s="220">
        <f t="shared" si="9"/>
        <v>18109000</v>
      </c>
      <c r="Y49" s="220">
        <f t="shared" si="9"/>
        <v>-7310117</v>
      </c>
      <c r="Z49" s="221">
        <f t="shared" si="5"/>
        <v>-40.36731459495279</v>
      </c>
      <c r="AA49" s="222">
        <f>SUM(AA41:AA48)</f>
        <v>18109000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1375000</v>
      </c>
      <c r="F51" s="54">
        <f t="shared" si="10"/>
        <v>0</v>
      </c>
      <c r="G51" s="54">
        <f t="shared" si="10"/>
        <v>2795</v>
      </c>
      <c r="H51" s="54">
        <f t="shared" si="10"/>
        <v>53753</v>
      </c>
      <c r="I51" s="54">
        <f t="shared" si="10"/>
        <v>16067</v>
      </c>
      <c r="J51" s="54">
        <f t="shared" si="10"/>
        <v>72615</v>
      </c>
      <c r="K51" s="54">
        <f t="shared" si="10"/>
        <v>0</v>
      </c>
      <c r="L51" s="54">
        <f t="shared" si="10"/>
        <v>14603</v>
      </c>
      <c r="M51" s="54">
        <f t="shared" si="10"/>
        <v>29730</v>
      </c>
      <c r="N51" s="54">
        <f t="shared" si="10"/>
        <v>44333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116948</v>
      </c>
      <c r="X51" s="54">
        <f t="shared" si="10"/>
        <v>0</v>
      </c>
      <c r="Y51" s="54">
        <f t="shared" si="10"/>
        <v>116948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800000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60000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860000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140000</v>
      </c>
      <c r="F58" s="60"/>
      <c r="G58" s="60">
        <v>1800</v>
      </c>
      <c r="H58" s="60"/>
      <c r="I58" s="60"/>
      <c r="J58" s="60">
        <v>1800</v>
      </c>
      <c r="K58" s="60"/>
      <c r="L58" s="60">
        <v>8808</v>
      </c>
      <c r="M58" s="60"/>
      <c r="N58" s="60">
        <v>8808</v>
      </c>
      <c r="O58" s="60"/>
      <c r="P58" s="60"/>
      <c r="Q58" s="60"/>
      <c r="R58" s="60"/>
      <c r="S58" s="60"/>
      <c r="T58" s="60"/>
      <c r="U58" s="60"/>
      <c r="V58" s="60"/>
      <c r="W58" s="60">
        <v>10608</v>
      </c>
      <c r="X58" s="60"/>
      <c r="Y58" s="60">
        <v>10608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375000</v>
      </c>
      <c r="F61" s="60"/>
      <c r="G61" s="60">
        <v>995</v>
      </c>
      <c r="H61" s="60">
        <v>53753</v>
      </c>
      <c r="I61" s="60">
        <v>16067</v>
      </c>
      <c r="J61" s="60">
        <v>70815</v>
      </c>
      <c r="K61" s="60"/>
      <c r="L61" s="60">
        <v>5795</v>
      </c>
      <c r="M61" s="60">
        <v>29730</v>
      </c>
      <c r="N61" s="60">
        <v>35525</v>
      </c>
      <c r="O61" s="60"/>
      <c r="P61" s="60"/>
      <c r="Q61" s="60"/>
      <c r="R61" s="60"/>
      <c r="S61" s="60"/>
      <c r="T61" s="60"/>
      <c r="U61" s="60"/>
      <c r="V61" s="60"/>
      <c r="W61" s="60">
        <v>106340</v>
      </c>
      <c r="X61" s="60"/>
      <c r="Y61" s="60">
        <v>106340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>
        <v>723000</v>
      </c>
      <c r="D67" s="156"/>
      <c r="E67" s="60"/>
      <c r="F67" s="60">
        <v>1515000</v>
      </c>
      <c r="G67" s="60"/>
      <c r="H67" s="60"/>
      <c r="I67" s="60"/>
      <c r="J67" s="60"/>
      <c r="K67" s="60"/>
      <c r="L67" s="60"/>
      <c r="M67" s="60">
        <v>29730</v>
      </c>
      <c r="N67" s="60">
        <v>29730</v>
      </c>
      <c r="O67" s="60"/>
      <c r="P67" s="60">
        <v>116190</v>
      </c>
      <c r="Q67" s="60">
        <v>47827</v>
      </c>
      <c r="R67" s="60">
        <v>164017</v>
      </c>
      <c r="S67" s="60">
        <v>48673</v>
      </c>
      <c r="T67" s="60">
        <v>36910</v>
      </c>
      <c r="U67" s="60">
        <v>77229</v>
      </c>
      <c r="V67" s="60">
        <v>162812</v>
      </c>
      <c r="W67" s="60">
        <v>356559</v>
      </c>
      <c r="X67" s="60">
        <v>1515000</v>
      </c>
      <c r="Y67" s="60">
        <v>-1158441</v>
      </c>
      <c r="Z67" s="140">
        <v>-76.46</v>
      </c>
      <c r="AA67" s="155"/>
    </row>
    <row r="68" spans="1:27" ht="13.5">
      <c r="A68" s="311" t="s">
        <v>43</v>
      </c>
      <c r="B68" s="316"/>
      <c r="C68" s="62"/>
      <c r="D68" s="156"/>
      <c r="E68" s="60">
        <v>1375000</v>
      </c>
      <c r="F68" s="60"/>
      <c r="G68" s="60">
        <v>1800</v>
      </c>
      <c r="H68" s="60">
        <v>53753</v>
      </c>
      <c r="I68" s="60">
        <v>16067</v>
      </c>
      <c r="J68" s="60">
        <v>71620</v>
      </c>
      <c r="K68" s="60">
        <v>90720</v>
      </c>
      <c r="L68" s="60">
        <v>14817</v>
      </c>
      <c r="M68" s="60"/>
      <c r="N68" s="60">
        <v>105537</v>
      </c>
      <c r="O68" s="60">
        <v>91183</v>
      </c>
      <c r="P68" s="60"/>
      <c r="Q68" s="60"/>
      <c r="R68" s="60">
        <v>91183</v>
      </c>
      <c r="S68" s="60"/>
      <c r="T68" s="60"/>
      <c r="U68" s="60"/>
      <c r="V68" s="60"/>
      <c r="W68" s="60">
        <v>268340</v>
      </c>
      <c r="X68" s="60"/>
      <c r="Y68" s="60">
        <v>268340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723000</v>
      </c>
      <c r="D69" s="218">
        <f t="shared" si="12"/>
        <v>0</v>
      </c>
      <c r="E69" s="220">
        <f t="shared" si="12"/>
        <v>1375000</v>
      </c>
      <c r="F69" s="220">
        <f t="shared" si="12"/>
        <v>1515000</v>
      </c>
      <c r="G69" s="220">
        <f t="shared" si="12"/>
        <v>1800</v>
      </c>
      <c r="H69" s="220">
        <f t="shared" si="12"/>
        <v>53753</v>
      </c>
      <c r="I69" s="220">
        <f t="shared" si="12"/>
        <v>16067</v>
      </c>
      <c r="J69" s="220">
        <f t="shared" si="12"/>
        <v>71620</v>
      </c>
      <c r="K69" s="220">
        <f t="shared" si="12"/>
        <v>90720</v>
      </c>
      <c r="L69" s="220">
        <f t="shared" si="12"/>
        <v>14817</v>
      </c>
      <c r="M69" s="220">
        <f t="shared" si="12"/>
        <v>29730</v>
      </c>
      <c r="N69" s="220">
        <f t="shared" si="12"/>
        <v>135267</v>
      </c>
      <c r="O69" s="220">
        <f t="shared" si="12"/>
        <v>91183</v>
      </c>
      <c r="P69" s="220">
        <f t="shared" si="12"/>
        <v>116190</v>
      </c>
      <c r="Q69" s="220">
        <f t="shared" si="12"/>
        <v>47827</v>
      </c>
      <c r="R69" s="220">
        <f t="shared" si="12"/>
        <v>255200</v>
      </c>
      <c r="S69" s="220">
        <f t="shared" si="12"/>
        <v>48673</v>
      </c>
      <c r="T69" s="220">
        <f t="shared" si="12"/>
        <v>36910</v>
      </c>
      <c r="U69" s="220">
        <f t="shared" si="12"/>
        <v>77229</v>
      </c>
      <c r="V69" s="220">
        <f t="shared" si="12"/>
        <v>162812</v>
      </c>
      <c r="W69" s="220">
        <f t="shared" si="12"/>
        <v>624899</v>
      </c>
      <c r="X69" s="220">
        <f t="shared" si="12"/>
        <v>1515000</v>
      </c>
      <c r="Y69" s="220">
        <f t="shared" si="12"/>
        <v>-890101</v>
      </c>
      <c r="Z69" s="221">
        <f>+IF(X69&lt;&gt;0,+(Y69/X69)*100,0)</f>
        <v>-58.75254125412541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6042045</v>
      </c>
      <c r="D5" s="357">
        <f t="shared" si="0"/>
        <v>0</v>
      </c>
      <c r="E5" s="356">
        <f t="shared" si="0"/>
        <v>13974000</v>
      </c>
      <c r="F5" s="358">
        <f t="shared" si="0"/>
        <v>12474000</v>
      </c>
      <c r="G5" s="358">
        <f t="shared" si="0"/>
        <v>1055392</v>
      </c>
      <c r="H5" s="356">
        <f t="shared" si="0"/>
        <v>0</v>
      </c>
      <c r="I5" s="356">
        <f t="shared" si="0"/>
        <v>1012384</v>
      </c>
      <c r="J5" s="358">
        <f t="shared" si="0"/>
        <v>2067776</v>
      </c>
      <c r="K5" s="358">
        <f t="shared" si="0"/>
        <v>1298060</v>
      </c>
      <c r="L5" s="356">
        <f t="shared" si="0"/>
        <v>0</v>
      </c>
      <c r="M5" s="356">
        <f t="shared" si="0"/>
        <v>0</v>
      </c>
      <c r="N5" s="358">
        <f t="shared" si="0"/>
        <v>1298060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2061671</v>
      </c>
      <c r="T5" s="356">
        <f t="shared" si="0"/>
        <v>0</v>
      </c>
      <c r="U5" s="356">
        <f t="shared" si="0"/>
        <v>1694525</v>
      </c>
      <c r="V5" s="358">
        <f t="shared" si="0"/>
        <v>3756196</v>
      </c>
      <c r="W5" s="358">
        <f t="shared" si="0"/>
        <v>7122032</v>
      </c>
      <c r="X5" s="356">
        <f t="shared" si="0"/>
        <v>12474000</v>
      </c>
      <c r="Y5" s="358">
        <f t="shared" si="0"/>
        <v>-5351968</v>
      </c>
      <c r="Z5" s="359">
        <f>+IF(X5&lt;&gt;0,+(Y5/X5)*100,0)</f>
        <v>-42.90498637165304</v>
      </c>
      <c r="AA5" s="360">
        <f>+AA6+AA8+AA11+AA13+AA15</f>
        <v>12474000</v>
      </c>
    </row>
    <row r="6" spans="1:27" ht="13.5">
      <c r="A6" s="361" t="s">
        <v>204</v>
      </c>
      <c r="B6" s="142"/>
      <c r="C6" s="60">
        <f>+C7</f>
        <v>6042045</v>
      </c>
      <c r="D6" s="340">
        <f aca="true" t="shared" si="1" ref="D6:AA6">+D7</f>
        <v>0</v>
      </c>
      <c r="E6" s="60">
        <f t="shared" si="1"/>
        <v>13474000</v>
      </c>
      <c r="F6" s="59">
        <f t="shared" si="1"/>
        <v>12474000</v>
      </c>
      <c r="G6" s="59">
        <f t="shared" si="1"/>
        <v>1055392</v>
      </c>
      <c r="H6" s="60">
        <f t="shared" si="1"/>
        <v>0</v>
      </c>
      <c r="I6" s="60">
        <f t="shared" si="1"/>
        <v>1012384</v>
      </c>
      <c r="J6" s="59">
        <f t="shared" si="1"/>
        <v>2067776</v>
      </c>
      <c r="K6" s="59">
        <f t="shared" si="1"/>
        <v>1298060</v>
      </c>
      <c r="L6" s="60">
        <f t="shared" si="1"/>
        <v>0</v>
      </c>
      <c r="M6" s="60">
        <f t="shared" si="1"/>
        <v>0</v>
      </c>
      <c r="N6" s="59">
        <f t="shared" si="1"/>
        <v>1298060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2061671</v>
      </c>
      <c r="T6" s="60">
        <f t="shared" si="1"/>
        <v>0</v>
      </c>
      <c r="U6" s="60">
        <f t="shared" si="1"/>
        <v>1694525</v>
      </c>
      <c r="V6" s="59">
        <f t="shared" si="1"/>
        <v>3756196</v>
      </c>
      <c r="W6" s="59">
        <f t="shared" si="1"/>
        <v>7122032</v>
      </c>
      <c r="X6" s="60">
        <f t="shared" si="1"/>
        <v>12474000</v>
      </c>
      <c r="Y6" s="59">
        <f t="shared" si="1"/>
        <v>-5351968</v>
      </c>
      <c r="Z6" s="61">
        <f>+IF(X6&lt;&gt;0,+(Y6/X6)*100,0)</f>
        <v>-42.90498637165304</v>
      </c>
      <c r="AA6" s="62">
        <f t="shared" si="1"/>
        <v>12474000</v>
      </c>
    </row>
    <row r="7" spans="1:27" ht="13.5">
      <c r="A7" s="291" t="s">
        <v>228</v>
      </c>
      <c r="B7" s="142"/>
      <c r="C7" s="60">
        <v>6042045</v>
      </c>
      <c r="D7" s="340"/>
      <c r="E7" s="60">
        <v>13474000</v>
      </c>
      <c r="F7" s="59">
        <v>12474000</v>
      </c>
      <c r="G7" s="59">
        <v>1055392</v>
      </c>
      <c r="H7" s="60"/>
      <c r="I7" s="60">
        <v>1012384</v>
      </c>
      <c r="J7" s="59">
        <v>2067776</v>
      </c>
      <c r="K7" s="59">
        <v>1298060</v>
      </c>
      <c r="L7" s="60"/>
      <c r="M7" s="60"/>
      <c r="N7" s="59">
        <v>1298060</v>
      </c>
      <c r="O7" s="59"/>
      <c r="P7" s="60"/>
      <c r="Q7" s="60"/>
      <c r="R7" s="59"/>
      <c r="S7" s="59">
        <v>2061671</v>
      </c>
      <c r="T7" s="60"/>
      <c r="U7" s="60">
        <v>1694525</v>
      </c>
      <c r="V7" s="59">
        <v>3756196</v>
      </c>
      <c r="W7" s="59">
        <v>7122032</v>
      </c>
      <c r="X7" s="60">
        <v>12474000</v>
      </c>
      <c r="Y7" s="59">
        <v>-5351968</v>
      </c>
      <c r="Z7" s="61">
        <v>-42.9</v>
      </c>
      <c r="AA7" s="62">
        <v>12474000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500000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6163483</v>
      </c>
      <c r="D22" s="344">
        <f t="shared" si="6"/>
        <v>0</v>
      </c>
      <c r="E22" s="343">
        <f t="shared" si="6"/>
        <v>1956000</v>
      </c>
      <c r="F22" s="345">
        <f t="shared" si="6"/>
        <v>4100000</v>
      </c>
      <c r="G22" s="345">
        <f t="shared" si="6"/>
        <v>0</v>
      </c>
      <c r="H22" s="343">
        <f t="shared" si="6"/>
        <v>111989</v>
      </c>
      <c r="I22" s="343">
        <f t="shared" si="6"/>
        <v>0</v>
      </c>
      <c r="J22" s="345">
        <f t="shared" si="6"/>
        <v>111989</v>
      </c>
      <c r="K22" s="345">
        <f t="shared" si="6"/>
        <v>845005</v>
      </c>
      <c r="L22" s="343">
        <f t="shared" si="6"/>
        <v>935915</v>
      </c>
      <c r="M22" s="343">
        <f t="shared" si="6"/>
        <v>0</v>
      </c>
      <c r="N22" s="345">
        <f t="shared" si="6"/>
        <v>1780920</v>
      </c>
      <c r="O22" s="345">
        <f t="shared" si="6"/>
        <v>303111</v>
      </c>
      <c r="P22" s="343">
        <f t="shared" si="6"/>
        <v>0</v>
      </c>
      <c r="Q22" s="343">
        <f t="shared" si="6"/>
        <v>0</v>
      </c>
      <c r="R22" s="345">
        <f t="shared" si="6"/>
        <v>303111</v>
      </c>
      <c r="S22" s="345">
        <f t="shared" si="6"/>
        <v>53987</v>
      </c>
      <c r="T22" s="343">
        <f t="shared" si="6"/>
        <v>0</v>
      </c>
      <c r="U22" s="343">
        <f t="shared" si="6"/>
        <v>853916</v>
      </c>
      <c r="V22" s="345">
        <f t="shared" si="6"/>
        <v>907903</v>
      </c>
      <c r="W22" s="345">
        <f t="shared" si="6"/>
        <v>3103923</v>
      </c>
      <c r="X22" s="343">
        <f t="shared" si="6"/>
        <v>4100000</v>
      </c>
      <c r="Y22" s="345">
        <f t="shared" si="6"/>
        <v>-996077</v>
      </c>
      <c r="Z22" s="336">
        <f>+IF(X22&lt;&gt;0,+(Y22/X22)*100,0)</f>
        <v>-24.294560975609755</v>
      </c>
      <c r="AA22" s="350">
        <f>SUM(AA23:AA32)</f>
        <v>4100000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1456000</v>
      </c>
      <c r="F24" s="59">
        <v>3100000</v>
      </c>
      <c r="G24" s="59"/>
      <c r="H24" s="60"/>
      <c r="I24" s="60"/>
      <c r="J24" s="59"/>
      <c r="K24" s="59"/>
      <c r="L24" s="60">
        <v>935915</v>
      </c>
      <c r="M24" s="60"/>
      <c r="N24" s="59">
        <v>935915</v>
      </c>
      <c r="O24" s="59">
        <v>153108</v>
      </c>
      <c r="P24" s="60"/>
      <c r="Q24" s="60"/>
      <c r="R24" s="59">
        <v>153108</v>
      </c>
      <c r="S24" s="59">
        <v>53987</v>
      </c>
      <c r="T24" s="60"/>
      <c r="U24" s="60">
        <v>747649</v>
      </c>
      <c r="V24" s="59">
        <v>801636</v>
      </c>
      <c r="W24" s="59">
        <v>1890659</v>
      </c>
      <c r="X24" s="60">
        <v>3100000</v>
      </c>
      <c r="Y24" s="59">
        <v>-1209341</v>
      </c>
      <c r="Z24" s="61">
        <v>-39.01</v>
      </c>
      <c r="AA24" s="62">
        <v>3100000</v>
      </c>
    </row>
    <row r="25" spans="1:27" ht="13.5">
      <c r="A25" s="361" t="s">
        <v>238</v>
      </c>
      <c r="B25" s="142"/>
      <c r="C25" s="60">
        <v>6163483</v>
      </c>
      <c r="D25" s="340"/>
      <c r="E25" s="60">
        <v>500000</v>
      </c>
      <c r="F25" s="59">
        <v>1000000</v>
      </c>
      <c r="G25" s="59"/>
      <c r="H25" s="60"/>
      <c r="I25" s="60"/>
      <c r="J25" s="59"/>
      <c r="K25" s="59">
        <v>645005</v>
      </c>
      <c r="L25" s="60"/>
      <c r="M25" s="60"/>
      <c r="N25" s="59">
        <v>645005</v>
      </c>
      <c r="O25" s="59">
        <v>150003</v>
      </c>
      <c r="P25" s="60"/>
      <c r="Q25" s="60"/>
      <c r="R25" s="59">
        <v>150003</v>
      </c>
      <c r="S25" s="59"/>
      <c r="T25" s="60"/>
      <c r="U25" s="60"/>
      <c r="V25" s="59"/>
      <c r="W25" s="59">
        <v>795008</v>
      </c>
      <c r="X25" s="60">
        <v>1000000</v>
      </c>
      <c r="Y25" s="59">
        <v>-204992</v>
      </c>
      <c r="Z25" s="61">
        <v>-20.5</v>
      </c>
      <c r="AA25" s="62">
        <v>1000000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>
        <v>111989</v>
      </c>
      <c r="I32" s="60"/>
      <c r="J32" s="59">
        <v>111989</v>
      </c>
      <c r="K32" s="59">
        <v>200000</v>
      </c>
      <c r="L32" s="60"/>
      <c r="M32" s="60"/>
      <c r="N32" s="59">
        <v>200000</v>
      </c>
      <c r="O32" s="59"/>
      <c r="P32" s="60"/>
      <c r="Q32" s="60"/>
      <c r="R32" s="59"/>
      <c r="S32" s="59"/>
      <c r="T32" s="60"/>
      <c r="U32" s="60">
        <v>106267</v>
      </c>
      <c r="V32" s="59">
        <v>106267</v>
      </c>
      <c r="W32" s="59">
        <v>418256</v>
      </c>
      <c r="X32" s="60"/>
      <c r="Y32" s="59">
        <v>418256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535205</v>
      </c>
      <c r="D40" s="344">
        <f t="shared" si="9"/>
        <v>0</v>
      </c>
      <c r="E40" s="343">
        <f t="shared" si="9"/>
        <v>1395000</v>
      </c>
      <c r="F40" s="345">
        <f t="shared" si="9"/>
        <v>1383000</v>
      </c>
      <c r="G40" s="345">
        <f t="shared" si="9"/>
        <v>1700</v>
      </c>
      <c r="H40" s="343">
        <f t="shared" si="9"/>
        <v>4800</v>
      </c>
      <c r="I40" s="343">
        <f t="shared" si="9"/>
        <v>560</v>
      </c>
      <c r="J40" s="345">
        <f t="shared" si="9"/>
        <v>7060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403994</v>
      </c>
      <c r="T40" s="343">
        <f t="shared" si="9"/>
        <v>0</v>
      </c>
      <c r="U40" s="343">
        <f t="shared" si="9"/>
        <v>161874</v>
      </c>
      <c r="V40" s="345">
        <f t="shared" si="9"/>
        <v>565868</v>
      </c>
      <c r="W40" s="345">
        <f t="shared" si="9"/>
        <v>572928</v>
      </c>
      <c r="X40" s="343">
        <f t="shared" si="9"/>
        <v>1383000</v>
      </c>
      <c r="Y40" s="345">
        <f t="shared" si="9"/>
        <v>-810072</v>
      </c>
      <c r="Z40" s="336">
        <f>+IF(X40&lt;&gt;0,+(Y40/X40)*100,0)</f>
        <v>-58.573535791757045</v>
      </c>
      <c r="AA40" s="350">
        <f>SUM(AA41:AA49)</f>
        <v>1383000</v>
      </c>
    </row>
    <row r="41" spans="1:27" ht="13.5">
      <c r="A41" s="361" t="s">
        <v>247</v>
      </c>
      <c r="B41" s="142"/>
      <c r="C41" s="362"/>
      <c r="D41" s="363"/>
      <c r="E41" s="362">
        <v>250000</v>
      </c>
      <c r="F41" s="364">
        <v>410000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>
        <v>401511</v>
      </c>
      <c r="T41" s="362"/>
      <c r="U41" s="362"/>
      <c r="V41" s="364">
        <v>401511</v>
      </c>
      <c r="W41" s="364">
        <v>401511</v>
      </c>
      <c r="X41" s="362">
        <v>410000</v>
      </c>
      <c r="Y41" s="364">
        <v>-8489</v>
      </c>
      <c r="Z41" s="365">
        <v>-2.07</v>
      </c>
      <c r="AA41" s="366">
        <v>410000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19244</v>
      </c>
      <c r="D43" s="369"/>
      <c r="E43" s="305">
        <v>115000</v>
      </c>
      <c r="F43" s="370">
        <v>43000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43000</v>
      </c>
      <c r="Y43" s="370">
        <v>-43000</v>
      </c>
      <c r="Z43" s="371">
        <v>-100</v>
      </c>
      <c r="AA43" s="303">
        <v>43000</v>
      </c>
    </row>
    <row r="44" spans="1:27" ht="13.5">
      <c r="A44" s="361" t="s">
        <v>250</v>
      </c>
      <c r="B44" s="136"/>
      <c r="C44" s="60">
        <v>431161</v>
      </c>
      <c r="D44" s="368"/>
      <c r="E44" s="54">
        <v>285000</v>
      </c>
      <c r="F44" s="53">
        <v>930000</v>
      </c>
      <c r="G44" s="53"/>
      <c r="H44" s="54">
        <v>4800</v>
      </c>
      <c r="I44" s="54">
        <v>560</v>
      </c>
      <c r="J44" s="53">
        <v>5360</v>
      </c>
      <c r="K44" s="53"/>
      <c r="L44" s="54"/>
      <c r="M44" s="54"/>
      <c r="N44" s="53"/>
      <c r="O44" s="53"/>
      <c r="P44" s="54"/>
      <c r="Q44" s="54"/>
      <c r="R44" s="53"/>
      <c r="S44" s="53">
        <v>2483</v>
      </c>
      <c r="T44" s="54"/>
      <c r="U44" s="54">
        <v>161874</v>
      </c>
      <c r="V44" s="53">
        <v>164357</v>
      </c>
      <c r="W44" s="53">
        <v>169717</v>
      </c>
      <c r="X44" s="54">
        <v>930000</v>
      </c>
      <c r="Y44" s="53">
        <v>-760283</v>
      </c>
      <c r="Z44" s="94">
        <v>-81.75</v>
      </c>
      <c r="AA44" s="95">
        <v>930000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500000</v>
      </c>
      <c r="F48" s="53"/>
      <c r="G48" s="53">
        <v>1700</v>
      </c>
      <c r="H48" s="54"/>
      <c r="I48" s="54"/>
      <c r="J48" s="53">
        <v>1700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1700</v>
      </c>
      <c r="X48" s="54"/>
      <c r="Y48" s="53">
        <v>1700</v>
      </c>
      <c r="Z48" s="94"/>
      <c r="AA48" s="95"/>
    </row>
    <row r="49" spans="1:27" ht="13.5">
      <c r="A49" s="361" t="s">
        <v>93</v>
      </c>
      <c r="B49" s="136"/>
      <c r="C49" s="54">
        <v>84800</v>
      </c>
      <c r="D49" s="368"/>
      <c r="E49" s="54">
        <v>245000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152000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152000</v>
      </c>
      <c r="Y57" s="345">
        <f t="shared" si="13"/>
        <v>-152000</v>
      </c>
      <c r="Z57" s="336">
        <f>+IF(X57&lt;&gt;0,+(Y57/X57)*100,0)</f>
        <v>-100</v>
      </c>
      <c r="AA57" s="350">
        <f t="shared" si="13"/>
        <v>152000</v>
      </c>
    </row>
    <row r="58" spans="1:27" ht="13.5">
      <c r="A58" s="361" t="s">
        <v>216</v>
      </c>
      <c r="B58" s="136"/>
      <c r="C58" s="60"/>
      <c r="D58" s="340"/>
      <c r="E58" s="60"/>
      <c r="F58" s="59">
        <v>152000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152000</v>
      </c>
      <c r="Y58" s="59">
        <v>-152000</v>
      </c>
      <c r="Z58" s="61">
        <v>-100</v>
      </c>
      <c r="AA58" s="62">
        <v>152000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12740733</v>
      </c>
      <c r="D60" s="346">
        <f t="shared" si="14"/>
        <v>0</v>
      </c>
      <c r="E60" s="219">
        <f t="shared" si="14"/>
        <v>17325000</v>
      </c>
      <c r="F60" s="264">
        <f t="shared" si="14"/>
        <v>18109000</v>
      </c>
      <c r="G60" s="264">
        <f t="shared" si="14"/>
        <v>1057092</v>
      </c>
      <c r="H60" s="219">
        <f t="shared" si="14"/>
        <v>116789</v>
      </c>
      <c r="I60" s="219">
        <f t="shared" si="14"/>
        <v>1012944</v>
      </c>
      <c r="J60" s="264">
        <f t="shared" si="14"/>
        <v>2186825</v>
      </c>
      <c r="K60" s="264">
        <f t="shared" si="14"/>
        <v>2143065</v>
      </c>
      <c r="L60" s="219">
        <f t="shared" si="14"/>
        <v>935915</v>
      </c>
      <c r="M60" s="219">
        <f t="shared" si="14"/>
        <v>0</v>
      </c>
      <c r="N60" s="264">
        <f t="shared" si="14"/>
        <v>3078980</v>
      </c>
      <c r="O60" s="264">
        <f t="shared" si="14"/>
        <v>303111</v>
      </c>
      <c r="P60" s="219">
        <f t="shared" si="14"/>
        <v>0</v>
      </c>
      <c r="Q60" s="219">
        <f t="shared" si="14"/>
        <v>0</v>
      </c>
      <c r="R60" s="264">
        <f t="shared" si="14"/>
        <v>303111</v>
      </c>
      <c r="S60" s="264">
        <f t="shared" si="14"/>
        <v>2519652</v>
      </c>
      <c r="T60" s="219">
        <f t="shared" si="14"/>
        <v>0</v>
      </c>
      <c r="U60" s="219">
        <f t="shared" si="14"/>
        <v>2710315</v>
      </c>
      <c r="V60" s="264">
        <f t="shared" si="14"/>
        <v>5229967</v>
      </c>
      <c r="W60" s="264">
        <f t="shared" si="14"/>
        <v>10798883</v>
      </c>
      <c r="X60" s="219">
        <f t="shared" si="14"/>
        <v>18109000</v>
      </c>
      <c r="Y60" s="264">
        <f t="shared" si="14"/>
        <v>-7310117</v>
      </c>
      <c r="Z60" s="337">
        <f>+IF(X60&lt;&gt;0,+(Y60/X60)*100,0)</f>
        <v>-40.36731459495279</v>
      </c>
      <c r="AA60" s="232">
        <f>+AA57+AA54+AA51+AA40+AA37+AA34+AA22+AA5</f>
        <v>18109000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1000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1000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1000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2014-08-06T11:39:06Z</dcterms:created>
  <dcterms:modified xsi:type="dcterms:W3CDTF">2014-08-06T11:39:09Z</dcterms:modified>
  <cp:category/>
  <cp:version/>
  <cp:contentType/>
  <cp:contentStatus/>
</cp:coreProperties>
</file>