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<sst xmlns="http://schemas.openxmlformats.org/spreadsheetml/2006/main" count="855" uniqueCount="302">
  <si>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uMshwathi(KZN221)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</si>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</sst>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16610804</v>
      </c>
      <c r="C5" s="19">
        <v>0</v>
      </c>
      <c r="D5" s="59">
        <v>22800000</v>
      </c>
      <c r="E5" s="60">
        <v>24300000</v>
      </c>
      <c r="F5" s="60">
        <v>834068</v>
      </c>
      <c r="G5" s="60">
        <v>3603944</v>
      </c>
      <c r="H5" s="60">
        <v>1455671</v>
      </c>
      <c r="I5" s="60">
        <v>5893683</v>
      </c>
      <c r="J5" s="60">
        <v>2101492</v>
      </c>
      <c r="K5" s="60">
        <v>2110152</v>
      </c>
      <c r="L5" s="60">
        <v>2108346</v>
      </c>
      <c r="M5" s="60">
        <v>6319990</v>
      </c>
      <c r="N5" s="60">
        <v>1766293</v>
      </c>
      <c r="O5" s="60">
        <v>2175237</v>
      </c>
      <c r="P5" s="60">
        <v>2360586</v>
      </c>
      <c r="Q5" s="60">
        <v>6302116</v>
      </c>
      <c r="R5" s="60">
        <v>2401147</v>
      </c>
      <c r="S5" s="60">
        <v>2170074</v>
      </c>
      <c r="T5" s="60">
        <v>2137934</v>
      </c>
      <c r="U5" s="60">
        <v>6709155</v>
      </c>
      <c r="V5" s="60">
        <v>25224944</v>
      </c>
      <c r="W5" s="60">
        <v>24300000</v>
      </c>
      <c r="X5" s="60">
        <v>924944</v>
      </c>
      <c r="Y5" s="61">
        <v>3.81</v>
      </c>
      <c r="Z5" s="62">
        <v>24300000</v>
      </c>
    </row>
    <row r="6" spans="1:26" ht="13.5">
      <c r="A6" s="58" t="s">
        <v>32</v>
      </c>
      <c r="B6" s="19">
        <v>1649791</v>
      </c>
      <c r="C6" s="19">
        <v>0</v>
      </c>
      <c r="D6" s="59">
        <v>1800000</v>
      </c>
      <c r="E6" s="60">
        <v>1856000</v>
      </c>
      <c r="F6" s="60">
        <v>149921</v>
      </c>
      <c r="G6" s="60">
        <v>149931</v>
      </c>
      <c r="H6" s="60">
        <v>151013</v>
      </c>
      <c r="I6" s="60">
        <v>450865</v>
      </c>
      <c r="J6" s="60">
        <v>151025</v>
      </c>
      <c r="K6" s="60">
        <v>150945</v>
      </c>
      <c r="L6" s="60">
        <v>148759</v>
      </c>
      <c r="M6" s="60">
        <v>450729</v>
      </c>
      <c r="N6" s="60">
        <v>148861</v>
      </c>
      <c r="O6" s="60">
        <v>151779</v>
      </c>
      <c r="P6" s="60">
        <v>150913</v>
      </c>
      <c r="Q6" s="60">
        <v>451553</v>
      </c>
      <c r="R6" s="60">
        <v>150702</v>
      </c>
      <c r="S6" s="60">
        <v>151400</v>
      </c>
      <c r="T6" s="60">
        <v>151012</v>
      </c>
      <c r="U6" s="60">
        <v>453114</v>
      </c>
      <c r="V6" s="60">
        <v>1806261</v>
      </c>
      <c r="W6" s="60">
        <v>1856000</v>
      </c>
      <c r="X6" s="60">
        <v>-49739</v>
      </c>
      <c r="Y6" s="61">
        <v>-2.68</v>
      </c>
      <c r="Z6" s="62">
        <v>1856000</v>
      </c>
    </row>
    <row r="7" spans="1:26" ht="13.5">
      <c r="A7" s="58" t="s">
        <v>33</v>
      </c>
      <c r="B7" s="19">
        <v>795711</v>
      </c>
      <c r="C7" s="19">
        <v>0</v>
      </c>
      <c r="D7" s="59">
        <v>800000</v>
      </c>
      <c r="E7" s="60">
        <v>800000</v>
      </c>
      <c r="F7" s="60">
        <v>0</v>
      </c>
      <c r="G7" s="60">
        <v>0</v>
      </c>
      <c r="H7" s="60">
        <v>0</v>
      </c>
      <c r="I7" s="60">
        <v>0</v>
      </c>
      <c r="J7" s="60">
        <v>298638</v>
      </c>
      <c r="K7" s="60">
        <v>0</v>
      </c>
      <c r="L7" s="60">
        <v>101042</v>
      </c>
      <c r="M7" s="60">
        <v>399680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447192</v>
      </c>
      <c r="U7" s="60">
        <v>447192</v>
      </c>
      <c r="V7" s="60">
        <v>846872</v>
      </c>
      <c r="W7" s="60">
        <v>800000</v>
      </c>
      <c r="X7" s="60">
        <v>46872</v>
      </c>
      <c r="Y7" s="61">
        <v>5.86</v>
      </c>
      <c r="Z7" s="62">
        <v>800000</v>
      </c>
    </row>
    <row r="8" spans="1:26" ht="13.5">
      <c r="A8" s="58" t="s">
        <v>34</v>
      </c>
      <c r="B8" s="19">
        <v>58061000</v>
      </c>
      <c r="C8" s="19">
        <v>0</v>
      </c>
      <c r="D8" s="59">
        <v>65620000</v>
      </c>
      <c r="E8" s="60">
        <v>65740000</v>
      </c>
      <c r="F8" s="60">
        <v>27243000</v>
      </c>
      <c r="G8" s="60">
        <v>1290000</v>
      </c>
      <c r="H8" s="60">
        <v>777000</v>
      </c>
      <c r="I8" s="60">
        <v>29310000</v>
      </c>
      <c r="J8" s="60">
        <v>20474000</v>
      </c>
      <c r="K8" s="60">
        <v>0</v>
      </c>
      <c r="L8" s="60">
        <v>0</v>
      </c>
      <c r="M8" s="60">
        <v>20474000</v>
      </c>
      <c r="N8" s="60">
        <v>0</v>
      </c>
      <c r="O8" s="60">
        <v>600000</v>
      </c>
      <c r="P8" s="60">
        <v>15356000</v>
      </c>
      <c r="Q8" s="60">
        <v>15956000</v>
      </c>
      <c r="R8" s="60">
        <v>0</v>
      </c>
      <c r="S8" s="60">
        <v>0</v>
      </c>
      <c r="T8" s="60">
        <v>0</v>
      </c>
      <c r="U8" s="60">
        <v>0</v>
      </c>
      <c r="V8" s="60">
        <v>65740000</v>
      </c>
      <c r="W8" s="60">
        <v>65740000</v>
      </c>
      <c r="X8" s="60">
        <v>0</v>
      </c>
      <c r="Y8" s="61">
        <v>0</v>
      </c>
      <c r="Z8" s="62">
        <v>65740000</v>
      </c>
    </row>
    <row r="9" spans="1:26" ht="13.5">
      <c r="A9" s="58" t="s">
        <v>35</v>
      </c>
      <c r="B9" s="19">
        <v>10342312</v>
      </c>
      <c r="C9" s="19">
        <v>0</v>
      </c>
      <c r="D9" s="59">
        <v>31953000</v>
      </c>
      <c r="E9" s="60">
        <v>10059000</v>
      </c>
      <c r="F9" s="60">
        <v>-1160192</v>
      </c>
      <c r="G9" s="60">
        <v>981301</v>
      </c>
      <c r="H9" s="60">
        <v>1071336</v>
      </c>
      <c r="I9" s="60">
        <v>892445</v>
      </c>
      <c r="J9" s="60">
        <v>891901</v>
      </c>
      <c r="K9" s="60">
        <v>1240379</v>
      </c>
      <c r="L9" s="60">
        <v>1061864</v>
      </c>
      <c r="M9" s="60">
        <v>3194144</v>
      </c>
      <c r="N9" s="60">
        <v>1163070</v>
      </c>
      <c r="O9" s="60">
        <v>1242612</v>
      </c>
      <c r="P9" s="60">
        <v>1037680</v>
      </c>
      <c r="Q9" s="60">
        <v>3443362</v>
      </c>
      <c r="R9" s="60">
        <v>1229061</v>
      </c>
      <c r="S9" s="60">
        <v>1121891</v>
      </c>
      <c r="T9" s="60">
        <v>1201110</v>
      </c>
      <c r="U9" s="60">
        <v>3552062</v>
      </c>
      <c r="V9" s="60">
        <v>11082013</v>
      </c>
      <c r="W9" s="60">
        <v>10059000</v>
      </c>
      <c r="X9" s="60">
        <v>1023013</v>
      </c>
      <c r="Y9" s="61">
        <v>10.17</v>
      </c>
      <c r="Z9" s="62">
        <v>10059000</v>
      </c>
    </row>
    <row r="10" spans="1:26" ht="25.5">
      <c r="A10" s="63" t="s">
        <v>277</v>
      </c>
      <c r="B10" s="64">
        <f>SUM(B5:B9)</f>
        <v>87459618</v>
      </c>
      <c r="C10" s="64">
        <f>SUM(C5:C9)</f>
        <v>0</v>
      </c>
      <c r="D10" s="65">
        <f aca="true" t="shared" si="0" ref="D10:Z10">SUM(D5:D9)</f>
        <v>122973000</v>
      </c>
      <c r="E10" s="66">
        <f t="shared" si="0"/>
        <v>102755000</v>
      </c>
      <c r="F10" s="66">
        <f t="shared" si="0"/>
        <v>27066797</v>
      </c>
      <c r="G10" s="66">
        <f t="shared" si="0"/>
        <v>6025176</v>
      </c>
      <c r="H10" s="66">
        <f t="shared" si="0"/>
        <v>3455020</v>
      </c>
      <c r="I10" s="66">
        <f t="shared" si="0"/>
        <v>36546993</v>
      </c>
      <c r="J10" s="66">
        <f t="shared" si="0"/>
        <v>23917056</v>
      </c>
      <c r="K10" s="66">
        <f t="shared" si="0"/>
        <v>3501476</v>
      </c>
      <c r="L10" s="66">
        <f t="shared" si="0"/>
        <v>3420011</v>
      </c>
      <c r="M10" s="66">
        <f t="shared" si="0"/>
        <v>30838543</v>
      </c>
      <c r="N10" s="66">
        <f t="shared" si="0"/>
        <v>3078224</v>
      </c>
      <c r="O10" s="66">
        <f t="shared" si="0"/>
        <v>4169628</v>
      </c>
      <c r="P10" s="66">
        <f t="shared" si="0"/>
        <v>18905179</v>
      </c>
      <c r="Q10" s="66">
        <f t="shared" si="0"/>
        <v>26153031</v>
      </c>
      <c r="R10" s="66">
        <f t="shared" si="0"/>
        <v>3780910</v>
      </c>
      <c r="S10" s="66">
        <f t="shared" si="0"/>
        <v>3443365</v>
      </c>
      <c r="T10" s="66">
        <f t="shared" si="0"/>
        <v>3937248</v>
      </c>
      <c r="U10" s="66">
        <f t="shared" si="0"/>
        <v>11161523</v>
      </c>
      <c r="V10" s="66">
        <f t="shared" si="0"/>
        <v>104700090</v>
      </c>
      <c r="W10" s="66">
        <f t="shared" si="0"/>
        <v>102755000</v>
      </c>
      <c r="X10" s="66">
        <f t="shared" si="0"/>
        <v>1945090</v>
      </c>
      <c r="Y10" s="67">
        <f>+IF(W10&lt;&gt;0,(X10/W10)*100,0)</f>
        <v>1.8929395163252396</v>
      </c>
      <c r="Z10" s="68">
        <f t="shared" si="0"/>
        <v>102755000</v>
      </c>
    </row>
    <row r="11" spans="1:26" ht="13.5">
      <c r="A11" s="58" t="s">
        <v>37</v>
      </c>
      <c r="B11" s="19">
        <v>29692081</v>
      </c>
      <c r="C11" s="19">
        <v>0</v>
      </c>
      <c r="D11" s="59">
        <v>36205000</v>
      </c>
      <c r="E11" s="60">
        <v>37125000</v>
      </c>
      <c r="F11" s="60">
        <v>2618357</v>
      </c>
      <c r="G11" s="60">
        <v>2828208</v>
      </c>
      <c r="H11" s="60">
        <v>2803000</v>
      </c>
      <c r="I11" s="60">
        <v>8249565</v>
      </c>
      <c r="J11" s="60">
        <v>2576347</v>
      </c>
      <c r="K11" s="60">
        <v>2653417</v>
      </c>
      <c r="L11" s="60">
        <v>4898732</v>
      </c>
      <c r="M11" s="60">
        <v>10128496</v>
      </c>
      <c r="N11" s="60">
        <v>2844587</v>
      </c>
      <c r="O11" s="60">
        <v>3277291</v>
      </c>
      <c r="P11" s="60">
        <v>3126882</v>
      </c>
      <c r="Q11" s="60">
        <v>9248760</v>
      </c>
      <c r="R11" s="60">
        <v>3209702</v>
      </c>
      <c r="S11" s="60">
        <v>3188113</v>
      </c>
      <c r="T11" s="60">
        <v>3210630</v>
      </c>
      <c r="U11" s="60">
        <v>9608445</v>
      </c>
      <c r="V11" s="60">
        <v>37235266</v>
      </c>
      <c r="W11" s="60">
        <v>37125000</v>
      </c>
      <c r="X11" s="60">
        <v>110266</v>
      </c>
      <c r="Y11" s="61">
        <v>0.3</v>
      </c>
      <c r="Z11" s="62">
        <v>37125000</v>
      </c>
    </row>
    <row r="12" spans="1:26" ht="13.5">
      <c r="A12" s="58" t="s">
        <v>38</v>
      </c>
      <c r="B12" s="19">
        <v>6296071</v>
      </c>
      <c r="C12" s="19">
        <v>0</v>
      </c>
      <c r="D12" s="59">
        <v>8259000</v>
      </c>
      <c r="E12" s="60">
        <v>8259000</v>
      </c>
      <c r="F12" s="60">
        <v>494841</v>
      </c>
      <c r="G12" s="60">
        <v>494841</v>
      </c>
      <c r="H12" s="60">
        <v>494841</v>
      </c>
      <c r="I12" s="60">
        <v>1484523</v>
      </c>
      <c r="J12" s="60">
        <v>494846</v>
      </c>
      <c r="K12" s="60">
        <v>533095</v>
      </c>
      <c r="L12" s="60">
        <v>535507</v>
      </c>
      <c r="M12" s="60">
        <v>1563448</v>
      </c>
      <c r="N12" s="60">
        <v>533097</v>
      </c>
      <c r="O12" s="60">
        <v>534699</v>
      </c>
      <c r="P12" s="60">
        <v>1187198</v>
      </c>
      <c r="Q12" s="60">
        <v>2254994</v>
      </c>
      <c r="R12" s="60">
        <v>800515</v>
      </c>
      <c r="S12" s="60">
        <v>610701</v>
      </c>
      <c r="T12" s="60">
        <v>651901</v>
      </c>
      <c r="U12" s="60">
        <v>2063117</v>
      </c>
      <c r="V12" s="60">
        <v>7366082</v>
      </c>
      <c r="W12" s="60">
        <v>8259000</v>
      </c>
      <c r="X12" s="60">
        <v>-892918</v>
      </c>
      <c r="Y12" s="61">
        <v>-10.81</v>
      </c>
      <c r="Z12" s="62">
        <v>8259000</v>
      </c>
    </row>
    <row r="13" spans="1:26" ht="13.5">
      <c r="A13" s="58" t="s">
        <v>278</v>
      </c>
      <c r="B13" s="19">
        <v>5371040</v>
      </c>
      <c r="C13" s="19">
        <v>0</v>
      </c>
      <c r="D13" s="59">
        <v>8850000</v>
      </c>
      <c r="E13" s="60">
        <v>8850000</v>
      </c>
      <c r="F13" s="60">
        <v>880528</v>
      </c>
      <c r="G13" s="60">
        <v>837000</v>
      </c>
      <c r="H13" s="60">
        <v>855826</v>
      </c>
      <c r="I13" s="60">
        <v>2573354</v>
      </c>
      <c r="J13" s="60">
        <v>868948</v>
      </c>
      <c r="K13" s="60">
        <v>868948</v>
      </c>
      <c r="L13" s="60">
        <v>877694</v>
      </c>
      <c r="M13" s="60">
        <v>2615590</v>
      </c>
      <c r="N13" s="60">
        <v>879303</v>
      </c>
      <c r="O13" s="60">
        <v>873336</v>
      </c>
      <c r="P13" s="60">
        <v>918962</v>
      </c>
      <c r="Q13" s="60">
        <v>2671601</v>
      </c>
      <c r="R13" s="60">
        <v>956485</v>
      </c>
      <c r="S13" s="60">
        <v>989771</v>
      </c>
      <c r="T13" s="60">
        <v>1004022</v>
      </c>
      <c r="U13" s="60">
        <v>2950278</v>
      </c>
      <c r="V13" s="60">
        <v>10810823</v>
      </c>
      <c r="W13" s="60">
        <v>8850000</v>
      </c>
      <c r="X13" s="60">
        <v>1960823</v>
      </c>
      <c r="Y13" s="61">
        <v>22.16</v>
      </c>
      <c r="Z13" s="62">
        <v>8850000</v>
      </c>
    </row>
    <row r="14" spans="1:26" ht="13.5">
      <c r="A14" s="58" t="s">
        <v>40</v>
      </c>
      <c r="B14" s="19">
        <v>0</v>
      </c>
      <c r="C14" s="19">
        <v>0</v>
      </c>
      <c r="D14" s="59">
        <v>2500000</v>
      </c>
      <c r="E14" s="60">
        <v>0</v>
      </c>
      <c r="F14" s="60">
        <v>1562242</v>
      </c>
      <c r="G14" s="60">
        <v>0</v>
      </c>
      <c r="H14" s="60">
        <v>0</v>
      </c>
      <c r="I14" s="60">
        <v>1562242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1562242</v>
      </c>
      <c r="W14" s="60">
        <v>0</v>
      </c>
      <c r="X14" s="60">
        <v>1562242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29890257</v>
      </c>
      <c r="C17" s="19">
        <v>0</v>
      </c>
      <c r="D17" s="59">
        <v>67159000</v>
      </c>
      <c r="E17" s="60">
        <v>70817000</v>
      </c>
      <c r="F17" s="60">
        <v>2099895</v>
      </c>
      <c r="G17" s="60">
        <v>2668508</v>
      </c>
      <c r="H17" s="60">
        <v>2914770</v>
      </c>
      <c r="I17" s="60">
        <v>7683173</v>
      </c>
      <c r="J17" s="60">
        <v>3487266</v>
      </c>
      <c r="K17" s="60">
        <v>2328831</v>
      </c>
      <c r="L17" s="60">
        <v>2896326</v>
      </c>
      <c r="M17" s="60">
        <v>8712423</v>
      </c>
      <c r="N17" s="60">
        <v>2804948</v>
      </c>
      <c r="O17" s="60">
        <v>2662649</v>
      </c>
      <c r="P17" s="60">
        <v>2674363</v>
      </c>
      <c r="Q17" s="60">
        <v>8141960</v>
      </c>
      <c r="R17" s="60">
        <v>3277571</v>
      </c>
      <c r="S17" s="60">
        <v>2278381</v>
      </c>
      <c r="T17" s="60">
        <v>4374232</v>
      </c>
      <c r="U17" s="60">
        <v>9930184</v>
      </c>
      <c r="V17" s="60">
        <v>34467740</v>
      </c>
      <c r="W17" s="60">
        <v>70817000</v>
      </c>
      <c r="X17" s="60">
        <v>-36349260</v>
      </c>
      <c r="Y17" s="61">
        <v>-51.33</v>
      </c>
      <c r="Z17" s="62">
        <v>70817000</v>
      </c>
    </row>
    <row r="18" spans="1:26" ht="13.5">
      <c r="A18" s="70" t="s">
        <v>44</v>
      </c>
      <c r="B18" s="71">
        <f>SUM(B11:B17)</f>
        <v>71249449</v>
      </c>
      <c r="C18" s="71">
        <f>SUM(C11:C17)</f>
        <v>0</v>
      </c>
      <c r="D18" s="72">
        <f aca="true" t="shared" si="1" ref="D18:Z18">SUM(D11:D17)</f>
        <v>122973000</v>
      </c>
      <c r="E18" s="73">
        <f t="shared" si="1"/>
        <v>125051000</v>
      </c>
      <c r="F18" s="73">
        <f t="shared" si="1"/>
        <v>7655863</v>
      </c>
      <c r="G18" s="73">
        <f t="shared" si="1"/>
        <v>6828557</v>
      </c>
      <c r="H18" s="73">
        <f t="shared" si="1"/>
        <v>7068437</v>
      </c>
      <c r="I18" s="73">
        <f t="shared" si="1"/>
        <v>21552857</v>
      </c>
      <c r="J18" s="73">
        <f t="shared" si="1"/>
        <v>7427407</v>
      </c>
      <c r="K18" s="73">
        <f t="shared" si="1"/>
        <v>6384291</v>
      </c>
      <c r="L18" s="73">
        <f t="shared" si="1"/>
        <v>9208259</v>
      </c>
      <c r="M18" s="73">
        <f t="shared" si="1"/>
        <v>23019957</v>
      </c>
      <c r="N18" s="73">
        <f t="shared" si="1"/>
        <v>7061935</v>
      </c>
      <c r="O18" s="73">
        <f t="shared" si="1"/>
        <v>7347975</v>
      </c>
      <c r="P18" s="73">
        <f t="shared" si="1"/>
        <v>7907405</v>
      </c>
      <c r="Q18" s="73">
        <f t="shared" si="1"/>
        <v>22317315</v>
      </c>
      <c r="R18" s="73">
        <f t="shared" si="1"/>
        <v>8244273</v>
      </c>
      <c r="S18" s="73">
        <f t="shared" si="1"/>
        <v>7066966</v>
      </c>
      <c r="T18" s="73">
        <f t="shared" si="1"/>
        <v>9240785</v>
      </c>
      <c r="U18" s="73">
        <f t="shared" si="1"/>
        <v>24552024</v>
      </c>
      <c r="V18" s="73">
        <f t="shared" si="1"/>
        <v>91442153</v>
      </c>
      <c r="W18" s="73">
        <f t="shared" si="1"/>
        <v>125051000</v>
      </c>
      <c r="X18" s="73">
        <f t="shared" si="1"/>
        <v>-33608847</v>
      </c>
      <c r="Y18" s="67">
        <f>+IF(W18&lt;&gt;0,(X18/W18)*100,0)</f>
        <v>-26.87611214624433</v>
      </c>
      <c r="Z18" s="74">
        <f t="shared" si="1"/>
        <v>125051000</v>
      </c>
    </row>
    <row r="19" spans="1:26" ht="13.5">
      <c r="A19" s="70" t="s">
        <v>45</v>
      </c>
      <c r="B19" s="75">
        <f>+B10-B18</f>
        <v>16210169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-22296000</v>
      </c>
      <c r="F19" s="77">
        <f t="shared" si="2"/>
        <v>19410934</v>
      </c>
      <c r="G19" s="77">
        <f t="shared" si="2"/>
        <v>-803381</v>
      </c>
      <c r="H19" s="77">
        <f t="shared" si="2"/>
        <v>-3613417</v>
      </c>
      <c r="I19" s="77">
        <f t="shared" si="2"/>
        <v>14994136</v>
      </c>
      <c r="J19" s="77">
        <f t="shared" si="2"/>
        <v>16489649</v>
      </c>
      <c r="K19" s="77">
        <f t="shared" si="2"/>
        <v>-2882815</v>
      </c>
      <c r="L19" s="77">
        <f t="shared" si="2"/>
        <v>-5788248</v>
      </c>
      <c r="M19" s="77">
        <f t="shared" si="2"/>
        <v>7818586</v>
      </c>
      <c r="N19" s="77">
        <f t="shared" si="2"/>
        <v>-3983711</v>
      </c>
      <c r="O19" s="77">
        <f t="shared" si="2"/>
        <v>-3178347</v>
      </c>
      <c r="P19" s="77">
        <f t="shared" si="2"/>
        <v>10997774</v>
      </c>
      <c r="Q19" s="77">
        <f t="shared" si="2"/>
        <v>3835716</v>
      </c>
      <c r="R19" s="77">
        <f t="shared" si="2"/>
        <v>-4463363</v>
      </c>
      <c r="S19" s="77">
        <f t="shared" si="2"/>
        <v>-3623601</v>
      </c>
      <c r="T19" s="77">
        <f t="shared" si="2"/>
        <v>-5303537</v>
      </c>
      <c r="U19" s="77">
        <f t="shared" si="2"/>
        <v>-13390501</v>
      </c>
      <c r="V19" s="77">
        <f t="shared" si="2"/>
        <v>13257937</v>
      </c>
      <c r="W19" s="77">
        <f>IF(E10=E18,0,W10-W18)</f>
        <v>-22296000</v>
      </c>
      <c r="X19" s="77">
        <f t="shared" si="2"/>
        <v>35553937</v>
      </c>
      <c r="Y19" s="78">
        <f>+IF(W19&lt;&gt;0,(X19/W19)*100,0)</f>
        <v>-159.46329834947971</v>
      </c>
      <c r="Z19" s="79">
        <f t="shared" si="2"/>
        <v>-22296000</v>
      </c>
    </row>
    <row r="20" spans="1:26" ht="13.5">
      <c r="A20" s="58" t="s">
        <v>46</v>
      </c>
      <c r="B20" s="19">
        <v>18404000</v>
      </c>
      <c r="C20" s="19">
        <v>0</v>
      </c>
      <c r="D20" s="59">
        <v>0</v>
      </c>
      <c r="E20" s="60">
        <v>22296000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22296000</v>
      </c>
      <c r="X20" s="60">
        <v>-22296000</v>
      </c>
      <c r="Y20" s="61">
        <v>-100</v>
      </c>
      <c r="Z20" s="62">
        <v>22296000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34614169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19410934</v>
      </c>
      <c r="G22" s="88">
        <f t="shared" si="3"/>
        <v>-803381</v>
      </c>
      <c r="H22" s="88">
        <f t="shared" si="3"/>
        <v>-3613417</v>
      </c>
      <c r="I22" s="88">
        <f t="shared" si="3"/>
        <v>14994136</v>
      </c>
      <c r="J22" s="88">
        <f t="shared" si="3"/>
        <v>16489649</v>
      </c>
      <c r="K22" s="88">
        <f t="shared" si="3"/>
        <v>-2882815</v>
      </c>
      <c r="L22" s="88">
        <f t="shared" si="3"/>
        <v>-5788248</v>
      </c>
      <c r="M22" s="88">
        <f t="shared" si="3"/>
        <v>7818586</v>
      </c>
      <c r="N22" s="88">
        <f t="shared" si="3"/>
        <v>-3983711</v>
      </c>
      <c r="O22" s="88">
        <f t="shared" si="3"/>
        <v>-3178347</v>
      </c>
      <c r="P22" s="88">
        <f t="shared" si="3"/>
        <v>10997774</v>
      </c>
      <c r="Q22" s="88">
        <f t="shared" si="3"/>
        <v>3835716</v>
      </c>
      <c r="R22" s="88">
        <f t="shared" si="3"/>
        <v>-4463363</v>
      </c>
      <c r="S22" s="88">
        <f t="shared" si="3"/>
        <v>-3623601</v>
      </c>
      <c r="T22" s="88">
        <f t="shared" si="3"/>
        <v>-5303537</v>
      </c>
      <c r="U22" s="88">
        <f t="shared" si="3"/>
        <v>-13390501</v>
      </c>
      <c r="V22" s="88">
        <f t="shared" si="3"/>
        <v>13257937</v>
      </c>
      <c r="W22" s="88">
        <f t="shared" si="3"/>
        <v>0</v>
      </c>
      <c r="X22" s="88">
        <f t="shared" si="3"/>
        <v>13257937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34614169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19410934</v>
      </c>
      <c r="G24" s="77">
        <f t="shared" si="4"/>
        <v>-803381</v>
      </c>
      <c r="H24" s="77">
        <f t="shared" si="4"/>
        <v>-3613417</v>
      </c>
      <c r="I24" s="77">
        <f t="shared" si="4"/>
        <v>14994136</v>
      </c>
      <c r="J24" s="77">
        <f t="shared" si="4"/>
        <v>16489649</v>
      </c>
      <c r="K24" s="77">
        <f t="shared" si="4"/>
        <v>-2882815</v>
      </c>
      <c r="L24" s="77">
        <f t="shared" si="4"/>
        <v>-5788248</v>
      </c>
      <c r="M24" s="77">
        <f t="shared" si="4"/>
        <v>7818586</v>
      </c>
      <c r="N24" s="77">
        <f t="shared" si="4"/>
        <v>-3983711</v>
      </c>
      <c r="O24" s="77">
        <f t="shared" si="4"/>
        <v>-3178347</v>
      </c>
      <c r="P24" s="77">
        <f t="shared" si="4"/>
        <v>10997774</v>
      </c>
      <c r="Q24" s="77">
        <f t="shared" si="4"/>
        <v>3835716</v>
      </c>
      <c r="R24" s="77">
        <f t="shared" si="4"/>
        <v>-4463363</v>
      </c>
      <c r="S24" s="77">
        <f t="shared" si="4"/>
        <v>-3623601</v>
      </c>
      <c r="T24" s="77">
        <f t="shared" si="4"/>
        <v>-5303537</v>
      </c>
      <c r="U24" s="77">
        <f t="shared" si="4"/>
        <v>-13390501</v>
      </c>
      <c r="V24" s="77">
        <f t="shared" si="4"/>
        <v>13257937</v>
      </c>
      <c r="W24" s="77">
        <f t="shared" si="4"/>
        <v>0</v>
      </c>
      <c r="X24" s="77">
        <f t="shared" si="4"/>
        <v>13257937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25569098</v>
      </c>
      <c r="C27" s="22">
        <v>0</v>
      </c>
      <c r="D27" s="99">
        <v>33318000</v>
      </c>
      <c r="E27" s="100">
        <v>44703000</v>
      </c>
      <c r="F27" s="100">
        <v>1199661</v>
      </c>
      <c r="G27" s="100">
        <v>2696529</v>
      </c>
      <c r="H27" s="100">
        <v>2240462</v>
      </c>
      <c r="I27" s="100">
        <v>6136652</v>
      </c>
      <c r="J27" s="100">
        <v>1497491</v>
      </c>
      <c r="K27" s="100">
        <v>1791855</v>
      </c>
      <c r="L27" s="100">
        <v>723532</v>
      </c>
      <c r="M27" s="100">
        <v>4012878</v>
      </c>
      <c r="N27" s="100">
        <v>549183</v>
      </c>
      <c r="O27" s="100">
        <v>2063215</v>
      </c>
      <c r="P27" s="100">
        <v>2953711</v>
      </c>
      <c r="Q27" s="100">
        <v>5566109</v>
      </c>
      <c r="R27" s="100">
        <v>3607917</v>
      </c>
      <c r="S27" s="100">
        <v>3853238</v>
      </c>
      <c r="T27" s="100">
        <v>896937</v>
      </c>
      <c r="U27" s="100">
        <v>8358092</v>
      </c>
      <c r="V27" s="100">
        <v>24073731</v>
      </c>
      <c r="W27" s="100">
        <v>44703000</v>
      </c>
      <c r="X27" s="100">
        <v>-20629269</v>
      </c>
      <c r="Y27" s="101">
        <v>-46.15</v>
      </c>
      <c r="Z27" s="102">
        <v>44703000</v>
      </c>
    </row>
    <row r="28" spans="1:26" ht="13.5">
      <c r="A28" s="103" t="s">
        <v>46</v>
      </c>
      <c r="B28" s="19">
        <v>18403999</v>
      </c>
      <c r="C28" s="19">
        <v>0</v>
      </c>
      <c r="D28" s="59">
        <v>22296000</v>
      </c>
      <c r="E28" s="60">
        <v>22296000</v>
      </c>
      <c r="F28" s="60">
        <v>532323</v>
      </c>
      <c r="G28" s="60">
        <v>2501201</v>
      </c>
      <c r="H28" s="60">
        <v>1575416</v>
      </c>
      <c r="I28" s="60">
        <v>4608940</v>
      </c>
      <c r="J28" s="60">
        <v>1210003</v>
      </c>
      <c r="K28" s="60">
        <v>1215074</v>
      </c>
      <c r="L28" s="60">
        <v>561614</v>
      </c>
      <c r="M28" s="60">
        <v>2986691</v>
      </c>
      <c r="N28" s="60">
        <v>240000</v>
      </c>
      <c r="O28" s="60">
        <v>1891499</v>
      </c>
      <c r="P28" s="60">
        <v>2197030</v>
      </c>
      <c r="Q28" s="60">
        <v>4328529</v>
      </c>
      <c r="R28" s="60">
        <v>2932384</v>
      </c>
      <c r="S28" s="60">
        <v>2894189</v>
      </c>
      <c r="T28" s="60">
        <v>568295</v>
      </c>
      <c r="U28" s="60">
        <v>6394868</v>
      </c>
      <c r="V28" s="60">
        <v>18319028</v>
      </c>
      <c r="W28" s="60">
        <v>22296000</v>
      </c>
      <c r="X28" s="60">
        <v>-3976972</v>
      </c>
      <c r="Y28" s="61">
        <v>-17.84</v>
      </c>
      <c r="Z28" s="62">
        <v>22296000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7165099</v>
      </c>
      <c r="C31" s="19">
        <v>0</v>
      </c>
      <c r="D31" s="59">
        <v>11022000</v>
      </c>
      <c r="E31" s="60">
        <v>22407000</v>
      </c>
      <c r="F31" s="60">
        <v>667338</v>
      </c>
      <c r="G31" s="60">
        <v>195328</v>
      </c>
      <c r="H31" s="60">
        <v>665046</v>
      </c>
      <c r="I31" s="60">
        <v>1527712</v>
      </c>
      <c r="J31" s="60">
        <v>287488</v>
      </c>
      <c r="K31" s="60">
        <v>576781</v>
      </c>
      <c r="L31" s="60">
        <v>161918</v>
      </c>
      <c r="M31" s="60">
        <v>1026187</v>
      </c>
      <c r="N31" s="60">
        <v>309183</v>
      </c>
      <c r="O31" s="60">
        <v>171716</v>
      </c>
      <c r="P31" s="60">
        <v>756681</v>
      </c>
      <c r="Q31" s="60">
        <v>1237580</v>
      </c>
      <c r="R31" s="60">
        <v>675533</v>
      </c>
      <c r="S31" s="60">
        <v>959049</v>
      </c>
      <c r="T31" s="60">
        <v>328642</v>
      </c>
      <c r="U31" s="60">
        <v>1963224</v>
      </c>
      <c r="V31" s="60">
        <v>5754703</v>
      </c>
      <c r="W31" s="60">
        <v>22407000</v>
      </c>
      <c r="X31" s="60">
        <v>-16652297</v>
      </c>
      <c r="Y31" s="61">
        <v>-74.32</v>
      </c>
      <c r="Z31" s="62">
        <v>22407000</v>
      </c>
    </row>
    <row r="32" spans="1:26" ht="13.5">
      <c r="A32" s="70" t="s">
        <v>54</v>
      </c>
      <c r="B32" s="22">
        <f>SUM(B28:B31)</f>
        <v>25569098</v>
      </c>
      <c r="C32" s="22">
        <f>SUM(C28:C31)</f>
        <v>0</v>
      </c>
      <c r="D32" s="99">
        <f aca="true" t="shared" si="5" ref="D32:Z32">SUM(D28:D31)</f>
        <v>33318000</v>
      </c>
      <c r="E32" s="100">
        <f t="shared" si="5"/>
        <v>44703000</v>
      </c>
      <c r="F32" s="100">
        <f t="shared" si="5"/>
        <v>1199661</v>
      </c>
      <c r="G32" s="100">
        <f t="shared" si="5"/>
        <v>2696529</v>
      </c>
      <c r="H32" s="100">
        <f t="shared" si="5"/>
        <v>2240462</v>
      </c>
      <c r="I32" s="100">
        <f t="shared" si="5"/>
        <v>6136652</v>
      </c>
      <c r="J32" s="100">
        <f t="shared" si="5"/>
        <v>1497491</v>
      </c>
      <c r="K32" s="100">
        <f t="shared" si="5"/>
        <v>1791855</v>
      </c>
      <c r="L32" s="100">
        <f t="shared" si="5"/>
        <v>723532</v>
      </c>
      <c r="M32" s="100">
        <f t="shared" si="5"/>
        <v>4012878</v>
      </c>
      <c r="N32" s="100">
        <f t="shared" si="5"/>
        <v>549183</v>
      </c>
      <c r="O32" s="100">
        <f t="shared" si="5"/>
        <v>2063215</v>
      </c>
      <c r="P32" s="100">
        <f t="shared" si="5"/>
        <v>2953711</v>
      </c>
      <c r="Q32" s="100">
        <f t="shared" si="5"/>
        <v>5566109</v>
      </c>
      <c r="R32" s="100">
        <f t="shared" si="5"/>
        <v>3607917</v>
      </c>
      <c r="S32" s="100">
        <f t="shared" si="5"/>
        <v>3853238</v>
      </c>
      <c r="T32" s="100">
        <f t="shared" si="5"/>
        <v>896937</v>
      </c>
      <c r="U32" s="100">
        <f t="shared" si="5"/>
        <v>8358092</v>
      </c>
      <c r="V32" s="100">
        <f t="shared" si="5"/>
        <v>24073731</v>
      </c>
      <c r="W32" s="100">
        <f t="shared" si="5"/>
        <v>44703000</v>
      </c>
      <c r="X32" s="100">
        <f t="shared" si="5"/>
        <v>-20629269</v>
      </c>
      <c r="Y32" s="101">
        <f>+IF(W32&lt;&gt;0,(X32/W32)*100,0)</f>
        <v>-46.14739279243004</v>
      </c>
      <c r="Z32" s="102">
        <f t="shared" si="5"/>
        <v>44703000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54532677</v>
      </c>
      <c r="C35" s="19">
        <v>0</v>
      </c>
      <c r="D35" s="59">
        <v>39557000</v>
      </c>
      <c r="E35" s="60">
        <v>39557000</v>
      </c>
      <c r="F35" s="60">
        <v>82247655</v>
      </c>
      <c r="G35" s="60">
        <v>76255208</v>
      </c>
      <c r="H35" s="60">
        <v>70538848</v>
      </c>
      <c r="I35" s="60">
        <v>70538848</v>
      </c>
      <c r="J35" s="60">
        <v>73232648</v>
      </c>
      <c r="K35" s="60">
        <v>91274146</v>
      </c>
      <c r="L35" s="60">
        <v>83631579</v>
      </c>
      <c r="M35" s="60">
        <v>83631579</v>
      </c>
      <c r="N35" s="60">
        <v>79231508</v>
      </c>
      <c r="O35" s="60">
        <v>73545576</v>
      </c>
      <c r="P35" s="60">
        <v>82060603</v>
      </c>
      <c r="Q35" s="60">
        <v>82060603</v>
      </c>
      <c r="R35" s="60">
        <v>75587081</v>
      </c>
      <c r="S35" s="60">
        <v>67242979</v>
      </c>
      <c r="T35" s="60">
        <v>66107028</v>
      </c>
      <c r="U35" s="60">
        <v>66107028</v>
      </c>
      <c r="V35" s="60">
        <v>66107028</v>
      </c>
      <c r="W35" s="60">
        <v>39557000</v>
      </c>
      <c r="X35" s="60">
        <v>26550028</v>
      </c>
      <c r="Y35" s="61">
        <v>67.12</v>
      </c>
      <c r="Z35" s="62">
        <v>39557000</v>
      </c>
    </row>
    <row r="36" spans="1:26" ht="13.5">
      <c r="A36" s="58" t="s">
        <v>57</v>
      </c>
      <c r="B36" s="19">
        <v>117332719</v>
      </c>
      <c r="C36" s="19">
        <v>0</v>
      </c>
      <c r="D36" s="59">
        <v>140449317</v>
      </c>
      <c r="E36" s="60">
        <v>140449000</v>
      </c>
      <c r="F36" s="60">
        <v>117524375</v>
      </c>
      <c r="G36" s="60">
        <v>119383905</v>
      </c>
      <c r="H36" s="60">
        <v>120768542</v>
      </c>
      <c r="I36" s="60">
        <v>120768542</v>
      </c>
      <c r="J36" s="60">
        <v>121397085</v>
      </c>
      <c r="K36" s="60">
        <v>121397085</v>
      </c>
      <c r="L36" s="60">
        <v>121242923</v>
      </c>
      <c r="M36" s="60">
        <v>121242923</v>
      </c>
      <c r="N36" s="60">
        <v>120912803</v>
      </c>
      <c r="O36" s="60">
        <v>122102681</v>
      </c>
      <c r="P36" s="60">
        <v>124137431</v>
      </c>
      <c r="Q36" s="60">
        <v>124137431</v>
      </c>
      <c r="R36" s="60">
        <v>126788864</v>
      </c>
      <c r="S36" s="60">
        <v>129652331</v>
      </c>
      <c r="T36" s="60">
        <v>129545246</v>
      </c>
      <c r="U36" s="60">
        <v>129545246</v>
      </c>
      <c r="V36" s="60">
        <v>129545246</v>
      </c>
      <c r="W36" s="60">
        <v>140449000</v>
      </c>
      <c r="X36" s="60">
        <v>-10903754</v>
      </c>
      <c r="Y36" s="61">
        <v>-7.76</v>
      </c>
      <c r="Z36" s="62">
        <v>140449000</v>
      </c>
    </row>
    <row r="37" spans="1:26" ht="13.5">
      <c r="A37" s="58" t="s">
        <v>58</v>
      </c>
      <c r="B37" s="19">
        <v>7941454</v>
      </c>
      <c r="C37" s="19">
        <v>0</v>
      </c>
      <c r="D37" s="59">
        <v>7150000</v>
      </c>
      <c r="E37" s="60">
        <v>7150000</v>
      </c>
      <c r="F37" s="60">
        <v>6208319</v>
      </c>
      <c r="G37" s="60">
        <v>5399223</v>
      </c>
      <c r="H37" s="60">
        <v>5327836</v>
      </c>
      <c r="I37" s="60">
        <v>5327836</v>
      </c>
      <c r="J37" s="60">
        <v>5029905</v>
      </c>
      <c r="K37" s="60">
        <v>4731974</v>
      </c>
      <c r="L37" s="60">
        <v>4660587</v>
      </c>
      <c r="M37" s="60">
        <v>4660587</v>
      </c>
      <c r="N37" s="60">
        <v>4589200</v>
      </c>
      <c r="O37" s="60">
        <v>4291269</v>
      </c>
      <c r="P37" s="60">
        <v>4219882</v>
      </c>
      <c r="Q37" s="60">
        <v>4219882</v>
      </c>
      <c r="R37" s="60">
        <v>4148495</v>
      </c>
      <c r="S37" s="60">
        <v>4148495</v>
      </c>
      <c r="T37" s="60">
        <v>4077108</v>
      </c>
      <c r="U37" s="60">
        <v>4077108</v>
      </c>
      <c r="V37" s="60">
        <v>4077108</v>
      </c>
      <c r="W37" s="60">
        <v>7150000</v>
      </c>
      <c r="X37" s="60">
        <v>-3072892</v>
      </c>
      <c r="Y37" s="61">
        <v>-42.98</v>
      </c>
      <c r="Z37" s="62">
        <v>7150000</v>
      </c>
    </row>
    <row r="38" spans="1:26" ht="13.5">
      <c r="A38" s="58" t="s">
        <v>59</v>
      </c>
      <c r="B38" s="19">
        <v>17680257</v>
      </c>
      <c r="C38" s="19">
        <v>0</v>
      </c>
      <c r="D38" s="59">
        <v>20154000</v>
      </c>
      <c r="E38" s="60">
        <v>20154000</v>
      </c>
      <c r="F38" s="60">
        <v>17680257</v>
      </c>
      <c r="G38" s="60">
        <v>17680257</v>
      </c>
      <c r="H38" s="60">
        <v>17680257</v>
      </c>
      <c r="I38" s="60">
        <v>17680257</v>
      </c>
      <c r="J38" s="60">
        <v>17680257</v>
      </c>
      <c r="K38" s="60">
        <v>17680257</v>
      </c>
      <c r="L38" s="60">
        <v>17680257</v>
      </c>
      <c r="M38" s="60">
        <v>17680257</v>
      </c>
      <c r="N38" s="60">
        <v>17680257</v>
      </c>
      <c r="O38" s="60">
        <v>17680257</v>
      </c>
      <c r="P38" s="60">
        <v>17680257</v>
      </c>
      <c r="Q38" s="60">
        <v>17680257</v>
      </c>
      <c r="R38" s="60">
        <v>17680257</v>
      </c>
      <c r="S38" s="60">
        <v>15818058</v>
      </c>
      <c r="T38" s="60">
        <v>15818058</v>
      </c>
      <c r="U38" s="60">
        <v>15818058</v>
      </c>
      <c r="V38" s="60">
        <v>15818058</v>
      </c>
      <c r="W38" s="60">
        <v>20154000</v>
      </c>
      <c r="X38" s="60">
        <v>-4335942</v>
      </c>
      <c r="Y38" s="61">
        <v>-21.51</v>
      </c>
      <c r="Z38" s="62">
        <v>20154000</v>
      </c>
    </row>
    <row r="39" spans="1:26" ht="13.5">
      <c r="A39" s="58" t="s">
        <v>60</v>
      </c>
      <c r="B39" s="19">
        <v>146243685</v>
      </c>
      <c r="C39" s="19">
        <v>0</v>
      </c>
      <c r="D39" s="59">
        <v>152702317</v>
      </c>
      <c r="E39" s="60">
        <v>152702000</v>
      </c>
      <c r="F39" s="60">
        <v>175883454</v>
      </c>
      <c r="G39" s="60">
        <v>172559633</v>
      </c>
      <c r="H39" s="60">
        <v>168299297</v>
      </c>
      <c r="I39" s="60">
        <v>168299297</v>
      </c>
      <c r="J39" s="60">
        <v>171919571</v>
      </c>
      <c r="K39" s="60">
        <v>190259000</v>
      </c>
      <c r="L39" s="60">
        <v>182533658</v>
      </c>
      <c r="M39" s="60">
        <v>182533658</v>
      </c>
      <c r="N39" s="60">
        <v>177874854</v>
      </c>
      <c r="O39" s="60">
        <v>173676731</v>
      </c>
      <c r="P39" s="60">
        <v>184297895</v>
      </c>
      <c r="Q39" s="60">
        <v>184297895</v>
      </c>
      <c r="R39" s="60">
        <v>180547193</v>
      </c>
      <c r="S39" s="60">
        <v>176928757</v>
      </c>
      <c r="T39" s="60">
        <v>175757108</v>
      </c>
      <c r="U39" s="60">
        <v>175757108</v>
      </c>
      <c r="V39" s="60">
        <v>175757108</v>
      </c>
      <c r="W39" s="60">
        <v>152702000</v>
      </c>
      <c r="X39" s="60">
        <v>23055108</v>
      </c>
      <c r="Y39" s="61">
        <v>15.1</v>
      </c>
      <c r="Z39" s="62">
        <v>152702000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26672733</v>
      </c>
      <c r="C42" s="19">
        <v>0</v>
      </c>
      <c r="D42" s="59">
        <v>29607028</v>
      </c>
      <c r="E42" s="60">
        <v>-28493057</v>
      </c>
      <c r="F42" s="60">
        <v>-2095024</v>
      </c>
      <c r="G42" s="60">
        <v>-6728414</v>
      </c>
      <c r="H42" s="60">
        <v>-4705900</v>
      </c>
      <c r="I42" s="60">
        <v>-13529338</v>
      </c>
      <c r="J42" s="60">
        <v>7525674</v>
      </c>
      <c r="K42" s="60">
        <v>-12052959</v>
      </c>
      <c r="L42" s="60">
        <v>-8557089</v>
      </c>
      <c r="M42" s="60">
        <v>-13084374</v>
      </c>
      <c r="N42" s="60">
        <v>-5152026</v>
      </c>
      <c r="O42" s="60">
        <v>-4888319</v>
      </c>
      <c r="P42" s="60">
        <v>2206715</v>
      </c>
      <c r="Q42" s="60">
        <v>-7833630</v>
      </c>
      <c r="R42" s="60">
        <v>-5914916</v>
      </c>
      <c r="S42" s="60">
        <v>-5049564</v>
      </c>
      <c r="T42" s="60">
        <v>-2096255</v>
      </c>
      <c r="U42" s="60">
        <v>-13060735</v>
      </c>
      <c r="V42" s="60">
        <v>-47508077</v>
      </c>
      <c r="W42" s="60">
        <v>-28493057</v>
      </c>
      <c r="X42" s="60">
        <v>-19015020</v>
      </c>
      <c r="Y42" s="61">
        <v>66.74</v>
      </c>
      <c r="Z42" s="62">
        <v>-28493057</v>
      </c>
    </row>
    <row r="43" spans="1:26" ht="13.5">
      <c r="A43" s="58" t="s">
        <v>63</v>
      </c>
      <c r="B43" s="19">
        <v>-25569099</v>
      </c>
      <c r="C43" s="19">
        <v>0</v>
      </c>
      <c r="D43" s="59">
        <v>-33318000</v>
      </c>
      <c r="E43" s="60">
        <v>33913774</v>
      </c>
      <c r="F43" s="60">
        <v>2697215</v>
      </c>
      <c r="G43" s="60">
        <v>6609855</v>
      </c>
      <c r="H43" s="60">
        <v>5848688</v>
      </c>
      <c r="I43" s="60">
        <v>15155758</v>
      </c>
      <c r="J43" s="60">
        <v>2868710</v>
      </c>
      <c r="K43" s="60">
        <v>2816255</v>
      </c>
      <c r="L43" s="60">
        <v>9002443</v>
      </c>
      <c r="M43" s="60">
        <v>14687408</v>
      </c>
      <c r="N43" s="60">
        <v>4407662</v>
      </c>
      <c r="O43" s="60">
        <v>6162946</v>
      </c>
      <c r="P43" s="60">
        <v>247720</v>
      </c>
      <c r="Q43" s="60">
        <v>10818328</v>
      </c>
      <c r="R43" s="60">
        <v>3481857</v>
      </c>
      <c r="S43" s="60">
        <v>6373967</v>
      </c>
      <c r="T43" s="60">
        <v>2291774</v>
      </c>
      <c r="U43" s="60">
        <v>12147598</v>
      </c>
      <c r="V43" s="60">
        <v>52809092</v>
      </c>
      <c r="W43" s="60">
        <v>33913774</v>
      </c>
      <c r="X43" s="60">
        <v>18895318</v>
      </c>
      <c r="Y43" s="61">
        <v>55.72</v>
      </c>
      <c r="Z43" s="62">
        <v>33913774</v>
      </c>
    </row>
    <row r="44" spans="1:26" ht="13.5">
      <c r="A44" s="58" t="s">
        <v>64</v>
      </c>
      <c r="B44" s="19">
        <v>-1262737</v>
      </c>
      <c r="C44" s="19">
        <v>0</v>
      </c>
      <c r="D44" s="59">
        <v>0</v>
      </c>
      <c r="E44" s="60">
        <v>-3455490</v>
      </c>
      <c r="F44" s="60">
        <v>-142774</v>
      </c>
      <c r="G44" s="60">
        <v>-297931</v>
      </c>
      <c r="H44" s="60">
        <v>-71387</v>
      </c>
      <c r="I44" s="60">
        <v>-512092</v>
      </c>
      <c r="J44" s="60">
        <v>-1692670</v>
      </c>
      <c r="K44" s="60">
        <v>-297931</v>
      </c>
      <c r="L44" s="60">
        <v>-71387</v>
      </c>
      <c r="M44" s="60">
        <v>-2061988</v>
      </c>
      <c r="N44" s="60">
        <v>-71387</v>
      </c>
      <c r="O44" s="60">
        <v>-297931</v>
      </c>
      <c r="P44" s="60">
        <v>-71387</v>
      </c>
      <c r="Q44" s="60">
        <v>-440705</v>
      </c>
      <c r="R44" s="60">
        <v>-71387</v>
      </c>
      <c r="S44" s="60">
        <v>-1862199</v>
      </c>
      <c r="T44" s="60">
        <v>-71387</v>
      </c>
      <c r="U44" s="60">
        <v>-2004973</v>
      </c>
      <c r="V44" s="60">
        <v>-5019758</v>
      </c>
      <c r="W44" s="60">
        <v>-3455490</v>
      </c>
      <c r="X44" s="60">
        <v>-1564268</v>
      </c>
      <c r="Y44" s="61">
        <v>45.27</v>
      </c>
      <c r="Z44" s="62">
        <v>-3455490</v>
      </c>
    </row>
    <row r="45" spans="1:26" ht="13.5">
      <c r="A45" s="70" t="s">
        <v>65</v>
      </c>
      <c r="B45" s="22">
        <v>432453</v>
      </c>
      <c r="C45" s="22">
        <v>0</v>
      </c>
      <c r="D45" s="99">
        <v>3789028</v>
      </c>
      <c r="E45" s="100">
        <v>2345320</v>
      </c>
      <c r="F45" s="100">
        <v>839510</v>
      </c>
      <c r="G45" s="100">
        <v>423020</v>
      </c>
      <c r="H45" s="100">
        <v>1494421</v>
      </c>
      <c r="I45" s="100">
        <v>1494421</v>
      </c>
      <c r="J45" s="100">
        <v>10196135</v>
      </c>
      <c r="K45" s="100">
        <v>661500</v>
      </c>
      <c r="L45" s="100">
        <v>1035467</v>
      </c>
      <c r="M45" s="100">
        <v>1035467</v>
      </c>
      <c r="N45" s="100">
        <v>219716</v>
      </c>
      <c r="O45" s="100">
        <v>1196412</v>
      </c>
      <c r="P45" s="100">
        <v>3579460</v>
      </c>
      <c r="Q45" s="100">
        <v>219716</v>
      </c>
      <c r="R45" s="100">
        <v>1075014</v>
      </c>
      <c r="S45" s="100">
        <v>537218</v>
      </c>
      <c r="T45" s="100">
        <v>661350</v>
      </c>
      <c r="U45" s="100">
        <v>661350</v>
      </c>
      <c r="V45" s="100">
        <v>661350</v>
      </c>
      <c r="W45" s="100">
        <v>2345320</v>
      </c>
      <c r="X45" s="100">
        <v>-1683970</v>
      </c>
      <c r="Y45" s="101">
        <v>-71.8</v>
      </c>
      <c r="Z45" s="102">
        <v>2345320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3962847</v>
      </c>
      <c r="C49" s="52">
        <v>0</v>
      </c>
      <c r="D49" s="129">
        <v>3592067</v>
      </c>
      <c r="E49" s="54">
        <v>2871138</v>
      </c>
      <c r="F49" s="54">
        <v>0</v>
      </c>
      <c r="G49" s="54">
        <v>0</v>
      </c>
      <c r="H49" s="54">
        <v>0</v>
      </c>
      <c r="I49" s="54">
        <v>2602341</v>
      </c>
      <c r="J49" s="54">
        <v>0</v>
      </c>
      <c r="K49" s="54">
        <v>0</v>
      </c>
      <c r="L49" s="54">
        <v>0</v>
      </c>
      <c r="M49" s="54">
        <v>59093984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72122377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1726483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1726483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42.51923539846098</v>
      </c>
      <c r="C58" s="5">
        <f>IF(C67=0,0,+(C76/C67)*100)</f>
        <v>0</v>
      </c>
      <c r="D58" s="6">
        <f aca="true" t="shared" si="6" ref="D58:Z58">IF(D67=0,0,+(D76/D67)*100)</f>
        <v>58.80517874396135</v>
      </c>
      <c r="E58" s="7">
        <f t="shared" si="6"/>
        <v>61.743958231259185</v>
      </c>
      <c r="F58" s="7">
        <f t="shared" si="6"/>
        <v>-272.9409700545539</v>
      </c>
      <c r="G58" s="7">
        <f t="shared" si="6"/>
        <v>26.05350443333067</v>
      </c>
      <c r="H58" s="7">
        <f t="shared" si="6"/>
        <v>47.772117985341424</v>
      </c>
      <c r="I58" s="7">
        <f t="shared" si="6"/>
        <v>57.164874345850826</v>
      </c>
      <c r="J58" s="7">
        <f t="shared" si="6"/>
        <v>147.17540400646232</v>
      </c>
      <c r="K58" s="7">
        <f t="shared" si="6"/>
        <v>45.07313970103965</v>
      </c>
      <c r="L58" s="7">
        <f t="shared" si="6"/>
        <v>48.79339329131052</v>
      </c>
      <c r="M58" s="7">
        <f t="shared" si="6"/>
        <v>79.78791742055458</v>
      </c>
      <c r="N58" s="7">
        <f t="shared" si="6"/>
        <v>42.5391933985648</v>
      </c>
      <c r="O58" s="7">
        <f t="shared" si="6"/>
        <v>37.783245045800776</v>
      </c>
      <c r="P58" s="7">
        <f t="shared" si="6"/>
        <v>92.8253006401094</v>
      </c>
      <c r="Q58" s="7">
        <f t="shared" si="6"/>
        <v>58.82141661380727</v>
      </c>
      <c r="R58" s="7">
        <f t="shared" si="6"/>
        <v>48.66385707037226</v>
      </c>
      <c r="S58" s="7">
        <f t="shared" si="6"/>
        <v>38.38467497509969</v>
      </c>
      <c r="T58" s="7">
        <f t="shared" si="6"/>
        <v>37.30420270579365</v>
      </c>
      <c r="U58" s="7">
        <f t="shared" si="6"/>
        <v>41.64879178549523</v>
      </c>
      <c r="V58" s="7">
        <f t="shared" si="6"/>
        <v>59.122838651796805</v>
      </c>
      <c r="W58" s="7">
        <f t="shared" si="6"/>
        <v>61.743958231259185</v>
      </c>
      <c r="X58" s="7">
        <f t="shared" si="6"/>
        <v>0</v>
      </c>
      <c r="Y58" s="7">
        <f t="shared" si="6"/>
        <v>0</v>
      </c>
      <c r="Z58" s="8">
        <f t="shared" si="6"/>
        <v>61.743958231259185</v>
      </c>
    </row>
    <row r="59" spans="1:26" ht="13.5">
      <c r="A59" s="37" t="s">
        <v>31</v>
      </c>
      <c r="B59" s="9">
        <f aca="true" t="shared" si="7" ref="B59:Z66">IF(B68=0,0,+(B77/B68)*100)</f>
        <v>57.09076330738216</v>
      </c>
      <c r="C59" s="9">
        <f t="shared" si="7"/>
        <v>0</v>
      </c>
      <c r="D59" s="2">
        <f t="shared" si="7"/>
        <v>43.49547272727273</v>
      </c>
      <c r="E59" s="10">
        <f t="shared" si="7"/>
        <v>61.062296137339054</v>
      </c>
      <c r="F59" s="10">
        <f t="shared" si="7"/>
        <v>117.60384045425553</v>
      </c>
      <c r="G59" s="10">
        <f t="shared" si="7"/>
        <v>24.192294538270804</v>
      </c>
      <c r="H59" s="10">
        <f t="shared" si="7"/>
        <v>60.07435271441859</v>
      </c>
      <c r="I59" s="10">
        <f t="shared" si="7"/>
        <v>46.18388264721234</v>
      </c>
      <c r="J59" s="10">
        <f t="shared" si="7"/>
        <v>78.56409792408702</v>
      </c>
      <c r="K59" s="10">
        <f t="shared" si="7"/>
        <v>59.241012586420126</v>
      </c>
      <c r="L59" s="10">
        <f t="shared" si="7"/>
        <v>51.92154725244611</v>
      </c>
      <c r="M59" s="10">
        <f t="shared" si="7"/>
        <v>63.208151967066975</v>
      </c>
      <c r="N59" s="10">
        <f t="shared" si="7"/>
        <v>56.34842656982153</v>
      </c>
      <c r="O59" s="10">
        <f t="shared" si="7"/>
        <v>44.1320601590369</v>
      </c>
      <c r="P59" s="10">
        <f t="shared" si="7"/>
        <v>103.55389124619478</v>
      </c>
      <c r="Q59" s="10">
        <f t="shared" si="7"/>
        <v>69.80713721465851</v>
      </c>
      <c r="R59" s="10">
        <f t="shared" si="7"/>
        <v>59.468710357821095</v>
      </c>
      <c r="S59" s="10">
        <f t="shared" si="7"/>
        <v>46.2598728464708</v>
      </c>
      <c r="T59" s="10">
        <f t="shared" si="7"/>
        <v>47.389645429202865</v>
      </c>
      <c r="U59" s="10">
        <f t="shared" si="7"/>
        <v>51.35947520826484</v>
      </c>
      <c r="V59" s="10">
        <f t="shared" si="7"/>
        <v>57.63713936080643</v>
      </c>
      <c r="W59" s="10">
        <f t="shared" si="7"/>
        <v>61.062296137339054</v>
      </c>
      <c r="X59" s="10">
        <f t="shared" si="7"/>
        <v>0</v>
      </c>
      <c r="Y59" s="10">
        <f t="shared" si="7"/>
        <v>0</v>
      </c>
      <c r="Z59" s="11">
        <f t="shared" si="7"/>
        <v>61.062296137339054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80</v>
      </c>
      <c r="E60" s="13">
        <f t="shared" si="7"/>
        <v>50.203663793103445</v>
      </c>
      <c r="F60" s="13">
        <f t="shared" si="7"/>
        <v>60.34444807598669</v>
      </c>
      <c r="G60" s="13">
        <f t="shared" si="7"/>
        <v>56.08046367995945</v>
      </c>
      <c r="H60" s="13">
        <f t="shared" si="7"/>
        <v>54.89262513823313</v>
      </c>
      <c r="I60" s="13">
        <f t="shared" si="7"/>
        <v>57.1004624444124</v>
      </c>
      <c r="J60" s="13">
        <f t="shared" si="7"/>
        <v>49.41565965899685</v>
      </c>
      <c r="K60" s="13">
        <f t="shared" si="7"/>
        <v>38.312630428301695</v>
      </c>
      <c r="L60" s="13">
        <f t="shared" si="7"/>
        <v>38.332470640431836</v>
      </c>
      <c r="M60" s="13">
        <f t="shared" si="7"/>
        <v>42.03945164389245</v>
      </c>
      <c r="N60" s="13">
        <f t="shared" si="7"/>
        <v>64.4211714283795</v>
      </c>
      <c r="O60" s="13">
        <f t="shared" si="7"/>
        <v>45.42920957444706</v>
      </c>
      <c r="P60" s="13">
        <f t="shared" si="7"/>
        <v>59.33087275450094</v>
      </c>
      <c r="Q60" s="13">
        <f t="shared" si="7"/>
        <v>56.33624402894012</v>
      </c>
      <c r="R60" s="13">
        <f t="shared" si="7"/>
        <v>61.628910034372474</v>
      </c>
      <c r="S60" s="13">
        <f t="shared" si="7"/>
        <v>54.96895640686922</v>
      </c>
      <c r="T60" s="13">
        <f t="shared" si="7"/>
        <v>55.02476624374222</v>
      </c>
      <c r="U60" s="13">
        <f t="shared" si="7"/>
        <v>57.20260243559016</v>
      </c>
      <c r="V60" s="13">
        <f t="shared" si="7"/>
        <v>53.17675574017265</v>
      </c>
      <c r="W60" s="13">
        <f t="shared" si="7"/>
        <v>50.203663793103445</v>
      </c>
      <c r="X60" s="13">
        <f t="shared" si="7"/>
        <v>0</v>
      </c>
      <c r="Y60" s="13">
        <f t="shared" si="7"/>
        <v>0</v>
      </c>
      <c r="Z60" s="14">
        <f t="shared" si="7"/>
        <v>50.203663793103445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</v>
      </c>
      <c r="E64" s="13">
        <f t="shared" si="7"/>
        <v>51.76555555555555</v>
      </c>
      <c r="F64" s="13">
        <f t="shared" si="7"/>
        <v>60.54637567677903</v>
      </c>
      <c r="G64" s="13">
        <f t="shared" si="7"/>
        <v>56.1178928259172</v>
      </c>
      <c r="H64" s="13">
        <f t="shared" si="7"/>
        <v>55.25007331573756</v>
      </c>
      <c r="I64" s="13">
        <f t="shared" si="7"/>
        <v>57.30088495575221</v>
      </c>
      <c r="J64" s="13">
        <f t="shared" si="7"/>
        <v>49.62167050093751</v>
      </c>
      <c r="K64" s="13">
        <f t="shared" si="7"/>
        <v>38.45274111506367</v>
      </c>
      <c r="L64" s="13">
        <f t="shared" si="7"/>
        <v>38.358256143254025</v>
      </c>
      <c r="M64" s="13">
        <f t="shared" si="7"/>
        <v>42.15889572190134</v>
      </c>
      <c r="N64" s="13">
        <f t="shared" si="7"/>
        <v>64.55126177125894</v>
      </c>
      <c r="O64" s="13">
        <f t="shared" si="7"/>
        <v>45.75387187960346</v>
      </c>
      <c r="P64" s="13">
        <f t="shared" si="7"/>
        <v>59.370213443138184</v>
      </c>
      <c r="Q64" s="13">
        <f t="shared" si="7"/>
        <v>56.52112087736293</v>
      </c>
      <c r="R64" s="13">
        <f t="shared" si="7"/>
        <v>61.628910034372474</v>
      </c>
      <c r="S64" s="13">
        <f t="shared" si="7"/>
        <v>55.12880810275501</v>
      </c>
      <c r="T64" s="13">
        <f t="shared" si="7"/>
        <v>55.09773758056388</v>
      </c>
      <c r="U64" s="13">
        <f t="shared" si="7"/>
        <v>57.28338582242113</v>
      </c>
      <c r="V64" s="13">
        <f t="shared" si="7"/>
        <v>53.32347743923663</v>
      </c>
      <c r="W64" s="13">
        <f t="shared" si="7"/>
        <v>51.76555555555555</v>
      </c>
      <c r="X64" s="13">
        <f t="shared" si="7"/>
        <v>0</v>
      </c>
      <c r="Y64" s="13">
        <f t="shared" si="7"/>
        <v>0</v>
      </c>
      <c r="Z64" s="14">
        <f t="shared" si="7"/>
        <v>51.76555555555555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100.0000551724138</v>
      </c>
      <c r="E66" s="16">
        <f t="shared" si="7"/>
        <v>66.71749333333334</v>
      </c>
      <c r="F66" s="16">
        <f t="shared" si="7"/>
        <v>-18.076691130531756</v>
      </c>
      <c r="G66" s="16">
        <f t="shared" si="7"/>
        <v>28.739297793034808</v>
      </c>
      <c r="H66" s="16">
        <f t="shared" si="7"/>
        <v>27.161209333974686</v>
      </c>
      <c r="I66" s="16">
        <f t="shared" si="7"/>
        <v>436.5997432358313</v>
      </c>
      <c r="J66" s="16">
        <f t="shared" si="7"/>
        <v>333.739956418112</v>
      </c>
      <c r="K66" s="16">
        <f t="shared" si="7"/>
        <v>13.933700952679157</v>
      </c>
      <c r="L66" s="16">
        <f t="shared" si="7"/>
        <v>43.4961524451325</v>
      </c>
      <c r="M66" s="16">
        <f t="shared" si="7"/>
        <v>125.06597436828952</v>
      </c>
      <c r="N66" s="16">
        <f t="shared" si="7"/>
        <v>12.66080723336938</v>
      </c>
      <c r="O66" s="16">
        <f t="shared" si="7"/>
        <v>21.499236400562445</v>
      </c>
      <c r="P66" s="16">
        <f t="shared" si="7"/>
        <v>69.62226615669826</v>
      </c>
      <c r="Q66" s="16">
        <f t="shared" si="7"/>
        <v>33.76030156960664</v>
      </c>
      <c r="R66" s="16">
        <f t="shared" si="7"/>
        <v>22.029222448226715</v>
      </c>
      <c r="S66" s="16">
        <f t="shared" si="7"/>
        <v>17.56894813512298</v>
      </c>
      <c r="T66" s="16">
        <f t="shared" si="7"/>
        <v>15.000617685653447</v>
      </c>
      <c r="U66" s="16">
        <f t="shared" si="7"/>
        <v>18.18188062225391</v>
      </c>
      <c r="V66" s="16">
        <f t="shared" si="7"/>
        <v>64.77686939982054</v>
      </c>
      <c r="W66" s="16">
        <f t="shared" si="7"/>
        <v>66.71749333333334</v>
      </c>
      <c r="X66" s="16">
        <f t="shared" si="7"/>
        <v>0</v>
      </c>
      <c r="Y66" s="16">
        <f t="shared" si="7"/>
        <v>0</v>
      </c>
      <c r="Z66" s="17">
        <f t="shared" si="7"/>
        <v>66.71749333333334</v>
      </c>
    </row>
    <row r="67" spans="1:26" ht="13.5" hidden="1">
      <c r="A67" s="41" t="s">
        <v>285</v>
      </c>
      <c r="B67" s="24">
        <v>24775676</v>
      </c>
      <c r="C67" s="24"/>
      <c r="D67" s="25">
        <v>31050000</v>
      </c>
      <c r="E67" s="26">
        <v>32656000</v>
      </c>
      <c r="F67" s="26">
        <v>-490158</v>
      </c>
      <c r="G67" s="26">
        <v>4493123</v>
      </c>
      <c r="H67" s="26">
        <v>2344020</v>
      </c>
      <c r="I67" s="26">
        <v>6346985</v>
      </c>
      <c r="J67" s="26">
        <v>2920931</v>
      </c>
      <c r="K67" s="26">
        <v>2980529</v>
      </c>
      <c r="L67" s="26">
        <v>3012332</v>
      </c>
      <c r="M67" s="26">
        <v>8913792</v>
      </c>
      <c r="N67" s="26">
        <v>2668753</v>
      </c>
      <c r="O67" s="26">
        <v>3089904</v>
      </c>
      <c r="P67" s="26">
        <v>3189611</v>
      </c>
      <c r="Q67" s="26">
        <v>8948268</v>
      </c>
      <c r="R67" s="26">
        <v>3407607</v>
      </c>
      <c r="S67" s="26">
        <v>3081287</v>
      </c>
      <c r="T67" s="26">
        <v>3187161</v>
      </c>
      <c r="U67" s="26">
        <v>9676055</v>
      </c>
      <c r="V67" s="26">
        <v>33885100</v>
      </c>
      <c r="W67" s="26">
        <v>32656000</v>
      </c>
      <c r="X67" s="26"/>
      <c r="Y67" s="25"/>
      <c r="Z67" s="27">
        <v>32656000</v>
      </c>
    </row>
    <row r="68" spans="1:26" ht="13.5" hidden="1">
      <c r="A68" s="37" t="s">
        <v>31</v>
      </c>
      <c r="B68" s="19">
        <v>15562302</v>
      </c>
      <c r="C68" s="19"/>
      <c r="D68" s="20">
        <v>22000000</v>
      </c>
      <c r="E68" s="21">
        <v>23300000</v>
      </c>
      <c r="F68" s="21">
        <v>834068</v>
      </c>
      <c r="G68" s="21">
        <v>3555504</v>
      </c>
      <c r="H68" s="21">
        <v>1340637</v>
      </c>
      <c r="I68" s="21">
        <v>5730209</v>
      </c>
      <c r="J68" s="21">
        <v>1967279</v>
      </c>
      <c r="K68" s="21">
        <v>1967279</v>
      </c>
      <c r="L68" s="21">
        <v>1985093</v>
      </c>
      <c r="M68" s="21">
        <v>5919651</v>
      </c>
      <c r="N68" s="21">
        <v>1648818</v>
      </c>
      <c r="O68" s="21">
        <v>2062666</v>
      </c>
      <c r="P68" s="21">
        <v>2226883</v>
      </c>
      <c r="Q68" s="21">
        <v>5938367</v>
      </c>
      <c r="R68" s="21">
        <v>2264791</v>
      </c>
      <c r="S68" s="21">
        <v>2038166</v>
      </c>
      <c r="T68" s="21">
        <v>2008118</v>
      </c>
      <c r="U68" s="21">
        <v>6311075</v>
      </c>
      <c r="V68" s="21">
        <v>23899302</v>
      </c>
      <c r="W68" s="21">
        <v>23300000</v>
      </c>
      <c r="X68" s="21"/>
      <c r="Y68" s="20"/>
      <c r="Z68" s="23">
        <v>23300000</v>
      </c>
    </row>
    <row r="69" spans="1:26" ht="13.5" hidden="1">
      <c r="A69" s="38" t="s">
        <v>32</v>
      </c>
      <c r="B69" s="19">
        <v>1649791</v>
      </c>
      <c r="C69" s="19"/>
      <c r="D69" s="20">
        <v>1800000</v>
      </c>
      <c r="E69" s="21">
        <v>1856000</v>
      </c>
      <c r="F69" s="21">
        <v>149921</v>
      </c>
      <c r="G69" s="21">
        <v>149931</v>
      </c>
      <c r="H69" s="21">
        <v>151013</v>
      </c>
      <c r="I69" s="21">
        <v>450865</v>
      </c>
      <c r="J69" s="21">
        <v>151025</v>
      </c>
      <c r="K69" s="21">
        <v>150945</v>
      </c>
      <c r="L69" s="21">
        <v>148759</v>
      </c>
      <c r="M69" s="21">
        <v>450729</v>
      </c>
      <c r="N69" s="21">
        <v>148861</v>
      </c>
      <c r="O69" s="21">
        <v>151779</v>
      </c>
      <c r="P69" s="21">
        <v>150913</v>
      </c>
      <c r="Q69" s="21">
        <v>451553</v>
      </c>
      <c r="R69" s="21">
        <v>150702</v>
      </c>
      <c r="S69" s="21">
        <v>151400</v>
      </c>
      <c r="T69" s="21">
        <v>151012</v>
      </c>
      <c r="U69" s="21">
        <v>453114</v>
      </c>
      <c r="V69" s="21">
        <v>1806261</v>
      </c>
      <c r="W69" s="21">
        <v>1856000</v>
      </c>
      <c r="X69" s="21"/>
      <c r="Y69" s="20"/>
      <c r="Z69" s="23">
        <v>1856000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1649791</v>
      </c>
      <c r="C73" s="19"/>
      <c r="D73" s="20">
        <v>1800000</v>
      </c>
      <c r="E73" s="21">
        <v>1800000</v>
      </c>
      <c r="F73" s="21">
        <v>149421</v>
      </c>
      <c r="G73" s="21">
        <v>149831</v>
      </c>
      <c r="H73" s="21">
        <v>150036</v>
      </c>
      <c r="I73" s="21">
        <v>449288</v>
      </c>
      <c r="J73" s="21">
        <v>150398</v>
      </c>
      <c r="K73" s="21">
        <v>150395</v>
      </c>
      <c r="L73" s="21">
        <v>148659</v>
      </c>
      <c r="M73" s="21">
        <v>449452</v>
      </c>
      <c r="N73" s="21">
        <v>148561</v>
      </c>
      <c r="O73" s="21">
        <v>150702</v>
      </c>
      <c r="P73" s="21">
        <v>150813</v>
      </c>
      <c r="Q73" s="21">
        <v>450076</v>
      </c>
      <c r="R73" s="21">
        <v>150702</v>
      </c>
      <c r="S73" s="21">
        <v>150961</v>
      </c>
      <c r="T73" s="21">
        <v>150812</v>
      </c>
      <c r="U73" s="21">
        <v>452475</v>
      </c>
      <c r="V73" s="21">
        <v>1801291</v>
      </c>
      <c r="W73" s="21">
        <v>1800000</v>
      </c>
      <c r="X73" s="21"/>
      <c r="Y73" s="20"/>
      <c r="Z73" s="23">
        <v>1800000</v>
      </c>
    </row>
    <row r="74" spans="1:26" ht="13.5" hidden="1">
      <c r="A74" s="39" t="s">
        <v>107</v>
      </c>
      <c r="B74" s="19"/>
      <c r="C74" s="19"/>
      <c r="D74" s="20"/>
      <c r="E74" s="21">
        <v>56000</v>
      </c>
      <c r="F74" s="21">
        <v>500</v>
      </c>
      <c r="G74" s="21">
        <v>100</v>
      </c>
      <c r="H74" s="21">
        <v>977</v>
      </c>
      <c r="I74" s="21">
        <v>1577</v>
      </c>
      <c r="J74" s="21">
        <v>627</v>
      </c>
      <c r="K74" s="21">
        <v>550</v>
      </c>
      <c r="L74" s="21">
        <v>100</v>
      </c>
      <c r="M74" s="21">
        <v>1277</v>
      </c>
      <c r="N74" s="21">
        <v>300</v>
      </c>
      <c r="O74" s="21">
        <v>1077</v>
      </c>
      <c r="P74" s="21">
        <v>100</v>
      </c>
      <c r="Q74" s="21">
        <v>1477</v>
      </c>
      <c r="R74" s="21"/>
      <c r="S74" s="21">
        <v>439</v>
      </c>
      <c r="T74" s="21">
        <v>200</v>
      </c>
      <c r="U74" s="21">
        <v>639</v>
      </c>
      <c r="V74" s="21">
        <v>4970</v>
      </c>
      <c r="W74" s="21">
        <v>56000</v>
      </c>
      <c r="X74" s="21"/>
      <c r="Y74" s="20"/>
      <c r="Z74" s="23">
        <v>56000</v>
      </c>
    </row>
    <row r="75" spans="1:26" ht="13.5" hidden="1">
      <c r="A75" s="40" t="s">
        <v>110</v>
      </c>
      <c r="B75" s="28">
        <v>7563583</v>
      </c>
      <c r="C75" s="28"/>
      <c r="D75" s="29">
        <v>7250000</v>
      </c>
      <c r="E75" s="30">
        <v>7500000</v>
      </c>
      <c r="F75" s="30">
        <v>-1474147</v>
      </c>
      <c r="G75" s="30">
        <v>787688</v>
      </c>
      <c r="H75" s="30">
        <v>852370</v>
      </c>
      <c r="I75" s="30">
        <v>165911</v>
      </c>
      <c r="J75" s="30">
        <v>802627</v>
      </c>
      <c r="K75" s="30">
        <v>862305</v>
      </c>
      <c r="L75" s="30">
        <v>878480</v>
      </c>
      <c r="M75" s="30">
        <v>2543412</v>
      </c>
      <c r="N75" s="30">
        <v>871074</v>
      </c>
      <c r="O75" s="30">
        <v>875459</v>
      </c>
      <c r="P75" s="30">
        <v>811815</v>
      </c>
      <c r="Q75" s="30">
        <v>2558348</v>
      </c>
      <c r="R75" s="30">
        <v>992114</v>
      </c>
      <c r="S75" s="30">
        <v>891721</v>
      </c>
      <c r="T75" s="30">
        <v>1028031</v>
      </c>
      <c r="U75" s="30">
        <v>2911866</v>
      </c>
      <c r="V75" s="30">
        <v>8179537</v>
      </c>
      <c r="W75" s="30">
        <v>7500000</v>
      </c>
      <c r="X75" s="30"/>
      <c r="Y75" s="29"/>
      <c r="Z75" s="31">
        <v>7500000</v>
      </c>
    </row>
    <row r="76" spans="1:26" ht="13.5" hidden="1">
      <c r="A76" s="42" t="s">
        <v>286</v>
      </c>
      <c r="B76" s="32">
        <v>10534428</v>
      </c>
      <c r="C76" s="32"/>
      <c r="D76" s="33">
        <v>18259008</v>
      </c>
      <c r="E76" s="34">
        <v>20163107</v>
      </c>
      <c r="F76" s="34">
        <v>1337842</v>
      </c>
      <c r="G76" s="34">
        <v>1170616</v>
      </c>
      <c r="H76" s="34">
        <v>1119788</v>
      </c>
      <c r="I76" s="34">
        <v>3628246</v>
      </c>
      <c r="J76" s="34">
        <v>4298892</v>
      </c>
      <c r="K76" s="34">
        <v>1343418</v>
      </c>
      <c r="L76" s="34">
        <v>1469819</v>
      </c>
      <c r="M76" s="34">
        <v>7112129</v>
      </c>
      <c r="N76" s="34">
        <v>1135266</v>
      </c>
      <c r="O76" s="34">
        <v>1167466</v>
      </c>
      <c r="P76" s="34">
        <v>2960766</v>
      </c>
      <c r="Q76" s="34">
        <v>5263498</v>
      </c>
      <c r="R76" s="34">
        <v>1658273</v>
      </c>
      <c r="S76" s="34">
        <v>1182742</v>
      </c>
      <c r="T76" s="34">
        <v>1188945</v>
      </c>
      <c r="U76" s="34">
        <v>4029960</v>
      </c>
      <c r="V76" s="34">
        <v>20033833</v>
      </c>
      <c r="W76" s="34">
        <v>20163107</v>
      </c>
      <c r="X76" s="34"/>
      <c r="Y76" s="33"/>
      <c r="Z76" s="35">
        <v>20163107</v>
      </c>
    </row>
    <row r="77" spans="1:26" ht="13.5" hidden="1">
      <c r="A77" s="37" t="s">
        <v>31</v>
      </c>
      <c r="B77" s="19">
        <v>8884637</v>
      </c>
      <c r="C77" s="19"/>
      <c r="D77" s="20">
        <v>9569004</v>
      </c>
      <c r="E77" s="21">
        <v>14227515</v>
      </c>
      <c r="F77" s="21">
        <v>980896</v>
      </c>
      <c r="G77" s="21">
        <v>860158</v>
      </c>
      <c r="H77" s="21">
        <v>805379</v>
      </c>
      <c r="I77" s="21">
        <v>2646433</v>
      </c>
      <c r="J77" s="21">
        <v>1545575</v>
      </c>
      <c r="K77" s="21">
        <v>1165436</v>
      </c>
      <c r="L77" s="21">
        <v>1030691</v>
      </c>
      <c r="M77" s="21">
        <v>3741702</v>
      </c>
      <c r="N77" s="21">
        <v>929083</v>
      </c>
      <c r="O77" s="21">
        <v>910297</v>
      </c>
      <c r="P77" s="21">
        <v>2306024</v>
      </c>
      <c r="Q77" s="21">
        <v>4145404</v>
      </c>
      <c r="R77" s="21">
        <v>1346842</v>
      </c>
      <c r="S77" s="21">
        <v>942853</v>
      </c>
      <c r="T77" s="21">
        <v>951640</v>
      </c>
      <c r="U77" s="21">
        <v>3241335</v>
      </c>
      <c r="V77" s="21">
        <v>13774874</v>
      </c>
      <c r="W77" s="21">
        <v>14227515</v>
      </c>
      <c r="X77" s="21"/>
      <c r="Y77" s="20"/>
      <c r="Z77" s="23">
        <v>14227515</v>
      </c>
    </row>
    <row r="78" spans="1:26" ht="13.5" hidden="1">
      <c r="A78" s="38" t="s">
        <v>32</v>
      </c>
      <c r="B78" s="19">
        <v>1649791</v>
      </c>
      <c r="C78" s="19"/>
      <c r="D78" s="20">
        <v>1440000</v>
      </c>
      <c r="E78" s="21">
        <v>931780</v>
      </c>
      <c r="F78" s="21">
        <v>90469</v>
      </c>
      <c r="G78" s="21">
        <v>84082</v>
      </c>
      <c r="H78" s="21">
        <v>82895</v>
      </c>
      <c r="I78" s="21">
        <v>257446</v>
      </c>
      <c r="J78" s="21">
        <v>74630</v>
      </c>
      <c r="K78" s="21">
        <v>57831</v>
      </c>
      <c r="L78" s="21">
        <v>57023</v>
      </c>
      <c r="M78" s="21">
        <v>189484</v>
      </c>
      <c r="N78" s="21">
        <v>95898</v>
      </c>
      <c r="O78" s="21">
        <v>68952</v>
      </c>
      <c r="P78" s="21">
        <v>89538</v>
      </c>
      <c r="Q78" s="21">
        <v>254388</v>
      </c>
      <c r="R78" s="21">
        <v>92876</v>
      </c>
      <c r="S78" s="21">
        <v>83223</v>
      </c>
      <c r="T78" s="21">
        <v>83094</v>
      </c>
      <c r="U78" s="21">
        <v>259193</v>
      </c>
      <c r="V78" s="21">
        <v>960511</v>
      </c>
      <c r="W78" s="21">
        <v>931780</v>
      </c>
      <c r="X78" s="21"/>
      <c r="Y78" s="20"/>
      <c r="Z78" s="23">
        <v>931780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1649791</v>
      </c>
      <c r="C82" s="19"/>
      <c r="D82" s="20">
        <v>1440000</v>
      </c>
      <c r="E82" s="21">
        <v>931780</v>
      </c>
      <c r="F82" s="21">
        <v>90469</v>
      </c>
      <c r="G82" s="21">
        <v>84082</v>
      </c>
      <c r="H82" s="21">
        <v>82895</v>
      </c>
      <c r="I82" s="21">
        <v>257446</v>
      </c>
      <c r="J82" s="21">
        <v>74630</v>
      </c>
      <c r="K82" s="21">
        <v>57831</v>
      </c>
      <c r="L82" s="21">
        <v>57023</v>
      </c>
      <c r="M82" s="21">
        <v>189484</v>
      </c>
      <c r="N82" s="21">
        <v>95898</v>
      </c>
      <c r="O82" s="21">
        <v>68952</v>
      </c>
      <c r="P82" s="21">
        <v>89538</v>
      </c>
      <c r="Q82" s="21">
        <v>254388</v>
      </c>
      <c r="R82" s="21">
        <v>92876</v>
      </c>
      <c r="S82" s="21">
        <v>83223</v>
      </c>
      <c r="T82" s="21">
        <v>83094</v>
      </c>
      <c r="U82" s="21">
        <v>259193</v>
      </c>
      <c r="V82" s="21">
        <v>960511</v>
      </c>
      <c r="W82" s="21">
        <v>931780</v>
      </c>
      <c r="X82" s="21"/>
      <c r="Y82" s="20"/>
      <c r="Z82" s="23">
        <v>931780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7250004</v>
      </c>
      <c r="E84" s="30">
        <v>5003812</v>
      </c>
      <c r="F84" s="30">
        <v>266477</v>
      </c>
      <c r="G84" s="30">
        <v>226376</v>
      </c>
      <c r="H84" s="30">
        <v>231514</v>
      </c>
      <c r="I84" s="30">
        <v>724367</v>
      </c>
      <c r="J84" s="30">
        <v>2678687</v>
      </c>
      <c r="K84" s="30">
        <v>120151</v>
      </c>
      <c r="L84" s="30">
        <v>382105</v>
      </c>
      <c r="M84" s="30">
        <v>3180943</v>
      </c>
      <c r="N84" s="30">
        <v>110285</v>
      </c>
      <c r="O84" s="30">
        <v>188217</v>
      </c>
      <c r="P84" s="30">
        <v>565204</v>
      </c>
      <c r="Q84" s="30">
        <v>863706</v>
      </c>
      <c r="R84" s="30">
        <v>218555</v>
      </c>
      <c r="S84" s="30">
        <v>156666</v>
      </c>
      <c r="T84" s="30">
        <v>154211</v>
      </c>
      <c r="U84" s="30">
        <v>529432</v>
      </c>
      <c r="V84" s="30">
        <v>5298448</v>
      </c>
      <c r="W84" s="30">
        <v>5003812</v>
      </c>
      <c r="X84" s="30"/>
      <c r="Y84" s="29"/>
      <c r="Z84" s="31">
        <v>5003812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5420000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5420000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5420000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1783000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1783000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10203000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101660940</v>
      </c>
      <c r="D5" s="153">
        <f>SUM(D6:D8)</f>
        <v>0</v>
      </c>
      <c r="E5" s="154">
        <f t="shared" si="0"/>
        <v>96670000</v>
      </c>
      <c r="F5" s="100">
        <f t="shared" si="0"/>
        <v>98593000</v>
      </c>
      <c r="G5" s="100">
        <f t="shared" si="0"/>
        <v>26627537</v>
      </c>
      <c r="H5" s="100">
        <f t="shared" si="0"/>
        <v>5706581</v>
      </c>
      <c r="I5" s="100">
        <f t="shared" si="0"/>
        <v>3106541</v>
      </c>
      <c r="J5" s="100">
        <f t="shared" si="0"/>
        <v>35440659</v>
      </c>
      <c r="K5" s="100">
        <f t="shared" si="0"/>
        <v>23700300</v>
      </c>
      <c r="L5" s="100">
        <f t="shared" si="0"/>
        <v>2995366</v>
      </c>
      <c r="M5" s="100">
        <f t="shared" si="0"/>
        <v>3110607</v>
      </c>
      <c r="N5" s="100">
        <f t="shared" si="0"/>
        <v>29806273</v>
      </c>
      <c r="O5" s="100">
        <f t="shared" si="0"/>
        <v>2658226</v>
      </c>
      <c r="P5" s="100">
        <f t="shared" si="0"/>
        <v>3673570</v>
      </c>
      <c r="Q5" s="100">
        <f t="shared" si="0"/>
        <v>18554837</v>
      </c>
      <c r="R5" s="100">
        <f t="shared" si="0"/>
        <v>24886633</v>
      </c>
      <c r="S5" s="100">
        <f t="shared" si="0"/>
        <v>3417087</v>
      </c>
      <c r="T5" s="100">
        <f t="shared" si="0"/>
        <v>3079298</v>
      </c>
      <c r="U5" s="100">
        <f t="shared" si="0"/>
        <v>3633498</v>
      </c>
      <c r="V5" s="100">
        <f t="shared" si="0"/>
        <v>10129883</v>
      </c>
      <c r="W5" s="100">
        <f t="shared" si="0"/>
        <v>100263448</v>
      </c>
      <c r="X5" s="100">
        <f t="shared" si="0"/>
        <v>98593000</v>
      </c>
      <c r="Y5" s="100">
        <f t="shared" si="0"/>
        <v>1670448</v>
      </c>
      <c r="Z5" s="137">
        <f>+IF(X5&lt;&gt;0,+(Y5/X5)*100,0)</f>
        <v>1.6942866126398428</v>
      </c>
      <c r="AA5" s="153">
        <f>SUM(AA6:AA8)</f>
        <v>98593000</v>
      </c>
    </row>
    <row r="6" spans="1:27" ht="13.5">
      <c r="A6" s="138" t="s">
        <v>75</v>
      </c>
      <c r="B6" s="136"/>
      <c r="C6" s="155">
        <v>76664827</v>
      </c>
      <c r="D6" s="155"/>
      <c r="E6" s="156">
        <v>65795000</v>
      </c>
      <c r="F6" s="60">
        <v>65965000</v>
      </c>
      <c r="G6" s="60">
        <v>27261627</v>
      </c>
      <c r="H6" s="60">
        <v>1310740</v>
      </c>
      <c r="I6" s="60">
        <v>795170</v>
      </c>
      <c r="J6" s="60">
        <v>29367537</v>
      </c>
      <c r="K6" s="60">
        <v>20493720</v>
      </c>
      <c r="L6" s="60">
        <v>17917</v>
      </c>
      <c r="M6" s="60">
        <v>17396</v>
      </c>
      <c r="N6" s="60">
        <v>20529033</v>
      </c>
      <c r="O6" s="60">
        <v>17548</v>
      </c>
      <c r="P6" s="60">
        <v>617980</v>
      </c>
      <c r="Q6" s="60">
        <v>15373203</v>
      </c>
      <c r="R6" s="60">
        <v>16008731</v>
      </c>
      <c r="S6" s="60">
        <v>17125</v>
      </c>
      <c r="T6" s="60">
        <v>16977</v>
      </c>
      <c r="U6" s="60">
        <v>17161</v>
      </c>
      <c r="V6" s="60">
        <v>51263</v>
      </c>
      <c r="W6" s="60">
        <v>65956564</v>
      </c>
      <c r="X6" s="60">
        <v>65965000</v>
      </c>
      <c r="Y6" s="60">
        <v>-8436</v>
      </c>
      <c r="Z6" s="140">
        <v>-0.01</v>
      </c>
      <c r="AA6" s="155">
        <v>65965000</v>
      </c>
    </row>
    <row r="7" spans="1:27" ht="13.5">
      <c r="A7" s="138" t="s">
        <v>76</v>
      </c>
      <c r="B7" s="136"/>
      <c r="C7" s="157">
        <v>24996113</v>
      </c>
      <c r="D7" s="157"/>
      <c r="E7" s="158">
        <v>30875000</v>
      </c>
      <c r="F7" s="159">
        <v>32628000</v>
      </c>
      <c r="G7" s="159">
        <v>-634090</v>
      </c>
      <c r="H7" s="159">
        <v>4395841</v>
      </c>
      <c r="I7" s="159">
        <v>2311371</v>
      </c>
      <c r="J7" s="159">
        <v>6073122</v>
      </c>
      <c r="K7" s="159">
        <v>3206580</v>
      </c>
      <c r="L7" s="159">
        <v>2977449</v>
      </c>
      <c r="M7" s="159">
        <v>3093211</v>
      </c>
      <c r="N7" s="159">
        <v>9277240</v>
      </c>
      <c r="O7" s="159">
        <v>2640678</v>
      </c>
      <c r="P7" s="159">
        <v>3055590</v>
      </c>
      <c r="Q7" s="159">
        <v>3181634</v>
      </c>
      <c r="R7" s="159">
        <v>8877902</v>
      </c>
      <c r="S7" s="159">
        <v>3399962</v>
      </c>
      <c r="T7" s="159">
        <v>3062321</v>
      </c>
      <c r="U7" s="159">
        <v>3616337</v>
      </c>
      <c r="V7" s="159">
        <v>10078620</v>
      </c>
      <c r="W7" s="159">
        <v>34306884</v>
      </c>
      <c r="X7" s="159">
        <v>32628000</v>
      </c>
      <c r="Y7" s="159">
        <v>1678884</v>
      </c>
      <c r="Z7" s="141">
        <v>5.15</v>
      </c>
      <c r="AA7" s="157">
        <v>32628000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134831</v>
      </c>
      <c r="D9" s="153">
        <f>SUM(D10:D14)</f>
        <v>0</v>
      </c>
      <c r="E9" s="154">
        <f t="shared" si="1"/>
        <v>187000</v>
      </c>
      <c r="F9" s="100">
        <f t="shared" si="1"/>
        <v>132000</v>
      </c>
      <c r="G9" s="100">
        <f t="shared" si="1"/>
        <v>16953</v>
      </c>
      <c r="H9" s="100">
        <f t="shared" si="1"/>
        <v>39793</v>
      </c>
      <c r="I9" s="100">
        <f t="shared" si="1"/>
        <v>6705</v>
      </c>
      <c r="J9" s="100">
        <f t="shared" si="1"/>
        <v>63451</v>
      </c>
      <c r="K9" s="100">
        <f t="shared" si="1"/>
        <v>7382</v>
      </c>
      <c r="L9" s="100">
        <f t="shared" si="1"/>
        <v>10080</v>
      </c>
      <c r="M9" s="100">
        <f t="shared" si="1"/>
        <v>4283</v>
      </c>
      <c r="N9" s="100">
        <f t="shared" si="1"/>
        <v>21745</v>
      </c>
      <c r="O9" s="100">
        <f t="shared" si="1"/>
        <v>12577</v>
      </c>
      <c r="P9" s="100">
        <f t="shared" si="1"/>
        <v>10243</v>
      </c>
      <c r="Q9" s="100">
        <f t="shared" si="1"/>
        <v>5309</v>
      </c>
      <c r="R9" s="100">
        <f t="shared" si="1"/>
        <v>28129</v>
      </c>
      <c r="S9" s="100">
        <f t="shared" si="1"/>
        <v>6065</v>
      </c>
      <c r="T9" s="100">
        <f t="shared" si="1"/>
        <v>6600</v>
      </c>
      <c r="U9" s="100">
        <f t="shared" si="1"/>
        <v>13643</v>
      </c>
      <c r="V9" s="100">
        <f t="shared" si="1"/>
        <v>26308</v>
      </c>
      <c r="W9" s="100">
        <f t="shared" si="1"/>
        <v>139633</v>
      </c>
      <c r="X9" s="100">
        <f t="shared" si="1"/>
        <v>132000</v>
      </c>
      <c r="Y9" s="100">
        <f t="shared" si="1"/>
        <v>7633</v>
      </c>
      <c r="Z9" s="137">
        <f>+IF(X9&lt;&gt;0,+(Y9/X9)*100,0)</f>
        <v>5.782575757575758</v>
      </c>
      <c r="AA9" s="153">
        <f>SUM(AA10:AA14)</f>
        <v>132000</v>
      </c>
    </row>
    <row r="10" spans="1:27" ht="13.5">
      <c r="A10" s="138" t="s">
        <v>79</v>
      </c>
      <c r="B10" s="136"/>
      <c r="C10" s="155">
        <v>87921</v>
      </c>
      <c r="D10" s="155"/>
      <c r="E10" s="156">
        <v>87000</v>
      </c>
      <c r="F10" s="60">
        <v>82000</v>
      </c>
      <c r="G10" s="60">
        <v>6993</v>
      </c>
      <c r="H10" s="60">
        <v>39793</v>
      </c>
      <c r="I10" s="60">
        <v>3125</v>
      </c>
      <c r="J10" s="60">
        <v>49911</v>
      </c>
      <c r="K10" s="60">
        <v>3902</v>
      </c>
      <c r="L10" s="60">
        <v>550</v>
      </c>
      <c r="M10" s="60">
        <v>3983</v>
      </c>
      <c r="N10" s="60">
        <v>8435</v>
      </c>
      <c r="O10" s="60">
        <v>7047</v>
      </c>
      <c r="P10" s="60">
        <v>10243</v>
      </c>
      <c r="Q10" s="60">
        <v>4009</v>
      </c>
      <c r="R10" s="60">
        <v>21299</v>
      </c>
      <c r="S10" s="60">
        <v>5365</v>
      </c>
      <c r="T10" s="60">
        <v>6000</v>
      </c>
      <c r="U10" s="60">
        <v>7573</v>
      </c>
      <c r="V10" s="60">
        <v>18938</v>
      </c>
      <c r="W10" s="60">
        <v>98583</v>
      </c>
      <c r="X10" s="60">
        <v>82000</v>
      </c>
      <c r="Y10" s="60">
        <v>16583</v>
      </c>
      <c r="Z10" s="140">
        <v>20.22</v>
      </c>
      <c r="AA10" s="155">
        <v>82000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46910</v>
      </c>
      <c r="D12" s="155"/>
      <c r="E12" s="156">
        <v>100000</v>
      </c>
      <c r="F12" s="60">
        <v>50000</v>
      </c>
      <c r="G12" s="60">
        <v>9960</v>
      </c>
      <c r="H12" s="60"/>
      <c r="I12" s="60">
        <v>3580</v>
      </c>
      <c r="J12" s="60">
        <v>13540</v>
      </c>
      <c r="K12" s="60">
        <v>3480</v>
      </c>
      <c r="L12" s="60">
        <v>9530</v>
      </c>
      <c r="M12" s="60">
        <v>300</v>
      </c>
      <c r="N12" s="60">
        <v>13310</v>
      </c>
      <c r="O12" s="60">
        <v>5530</v>
      </c>
      <c r="P12" s="60"/>
      <c r="Q12" s="60">
        <v>1300</v>
      </c>
      <c r="R12" s="60">
        <v>6830</v>
      </c>
      <c r="S12" s="60">
        <v>700</v>
      </c>
      <c r="T12" s="60">
        <v>600</v>
      </c>
      <c r="U12" s="60">
        <v>6070</v>
      </c>
      <c r="V12" s="60">
        <v>7370</v>
      </c>
      <c r="W12" s="60">
        <v>41050</v>
      </c>
      <c r="X12" s="60">
        <v>50000</v>
      </c>
      <c r="Y12" s="60">
        <v>-8950</v>
      </c>
      <c r="Z12" s="140">
        <v>-17.9</v>
      </c>
      <c r="AA12" s="155">
        <v>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2418056</v>
      </c>
      <c r="D15" s="153">
        <f>SUM(D16:D18)</f>
        <v>0</v>
      </c>
      <c r="E15" s="154">
        <f t="shared" si="2"/>
        <v>24316000</v>
      </c>
      <c r="F15" s="100">
        <f t="shared" si="2"/>
        <v>24526000</v>
      </c>
      <c r="G15" s="100">
        <f t="shared" si="2"/>
        <v>272886</v>
      </c>
      <c r="H15" s="100">
        <f t="shared" si="2"/>
        <v>128971</v>
      </c>
      <c r="I15" s="100">
        <f t="shared" si="2"/>
        <v>191738</v>
      </c>
      <c r="J15" s="100">
        <f t="shared" si="2"/>
        <v>593595</v>
      </c>
      <c r="K15" s="100">
        <f t="shared" si="2"/>
        <v>58976</v>
      </c>
      <c r="L15" s="100">
        <f t="shared" si="2"/>
        <v>345635</v>
      </c>
      <c r="M15" s="100">
        <f t="shared" si="2"/>
        <v>156462</v>
      </c>
      <c r="N15" s="100">
        <f t="shared" si="2"/>
        <v>561073</v>
      </c>
      <c r="O15" s="100">
        <f t="shared" si="2"/>
        <v>258860</v>
      </c>
      <c r="P15" s="100">
        <f t="shared" si="2"/>
        <v>335113</v>
      </c>
      <c r="Q15" s="100">
        <f t="shared" si="2"/>
        <v>194220</v>
      </c>
      <c r="R15" s="100">
        <f t="shared" si="2"/>
        <v>788193</v>
      </c>
      <c r="S15" s="100">
        <f t="shared" si="2"/>
        <v>207056</v>
      </c>
      <c r="T15" s="100">
        <f t="shared" si="2"/>
        <v>206506</v>
      </c>
      <c r="U15" s="100">
        <f t="shared" si="2"/>
        <v>139295</v>
      </c>
      <c r="V15" s="100">
        <f t="shared" si="2"/>
        <v>552857</v>
      </c>
      <c r="W15" s="100">
        <f t="shared" si="2"/>
        <v>2495718</v>
      </c>
      <c r="X15" s="100">
        <f t="shared" si="2"/>
        <v>24526000</v>
      </c>
      <c r="Y15" s="100">
        <f t="shared" si="2"/>
        <v>-22030282</v>
      </c>
      <c r="Z15" s="137">
        <f>+IF(X15&lt;&gt;0,+(Y15/X15)*100,0)</f>
        <v>-89.82419473212101</v>
      </c>
      <c r="AA15" s="153">
        <f>SUM(AA16:AA18)</f>
        <v>24526000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2418056</v>
      </c>
      <c r="D17" s="155"/>
      <c r="E17" s="156">
        <v>24316000</v>
      </c>
      <c r="F17" s="60">
        <v>24526000</v>
      </c>
      <c r="G17" s="60">
        <v>272886</v>
      </c>
      <c r="H17" s="60">
        <v>128971</v>
      </c>
      <c r="I17" s="60">
        <v>191738</v>
      </c>
      <c r="J17" s="60">
        <v>593595</v>
      </c>
      <c r="K17" s="60">
        <v>58976</v>
      </c>
      <c r="L17" s="60">
        <v>345635</v>
      </c>
      <c r="M17" s="60">
        <v>156462</v>
      </c>
      <c r="N17" s="60">
        <v>561073</v>
      </c>
      <c r="O17" s="60">
        <v>258860</v>
      </c>
      <c r="P17" s="60">
        <v>335113</v>
      </c>
      <c r="Q17" s="60">
        <v>194220</v>
      </c>
      <c r="R17" s="60">
        <v>788193</v>
      </c>
      <c r="S17" s="60">
        <v>207056</v>
      </c>
      <c r="T17" s="60">
        <v>206506</v>
      </c>
      <c r="U17" s="60">
        <v>139295</v>
      </c>
      <c r="V17" s="60">
        <v>552857</v>
      </c>
      <c r="W17" s="60">
        <v>2495718</v>
      </c>
      <c r="X17" s="60">
        <v>24526000</v>
      </c>
      <c r="Y17" s="60">
        <v>-22030282</v>
      </c>
      <c r="Z17" s="140">
        <v>-89.82</v>
      </c>
      <c r="AA17" s="155">
        <v>24526000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1649791</v>
      </c>
      <c r="D19" s="153">
        <f>SUM(D20:D23)</f>
        <v>0</v>
      </c>
      <c r="E19" s="154">
        <f t="shared" si="3"/>
        <v>1800000</v>
      </c>
      <c r="F19" s="100">
        <f t="shared" si="3"/>
        <v>1800000</v>
      </c>
      <c r="G19" s="100">
        <f t="shared" si="3"/>
        <v>149421</v>
      </c>
      <c r="H19" s="100">
        <f t="shared" si="3"/>
        <v>149831</v>
      </c>
      <c r="I19" s="100">
        <f t="shared" si="3"/>
        <v>150036</v>
      </c>
      <c r="J19" s="100">
        <f t="shared" si="3"/>
        <v>449288</v>
      </c>
      <c r="K19" s="100">
        <f t="shared" si="3"/>
        <v>150398</v>
      </c>
      <c r="L19" s="100">
        <f t="shared" si="3"/>
        <v>150395</v>
      </c>
      <c r="M19" s="100">
        <f t="shared" si="3"/>
        <v>148659</v>
      </c>
      <c r="N19" s="100">
        <f t="shared" si="3"/>
        <v>449452</v>
      </c>
      <c r="O19" s="100">
        <f t="shared" si="3"/>
        <v>148561</v>
      </c>
      <c r="P19" s="100">
        <f t="shared" si="3"/>
        <v>150702</v>
      </c>
      <c r="Q19" s="100">
        <f t="shared" si="3"/>
        <v>150813</v>
      </c>
      <c r="R19" s="100">
        <f t="shared" si="3"/>
        <v>450076</v>
      </c>
      <c r="S19" s="100">
        <f t="shared" si="3"/>
        <v>150702</v>
      </c>
      <c r="T19" s="100">
        <f t="shared" si="3"/>
        <v>150961</v>
      </c>
      <c r="U19" s="100">
        <f t="shared" si="3"/>
        <v>150812</v>
      </c>
      <c r="V19" s="100">
        <f t="shared" si="3"/>
        <v>452475</v>
      </c>
      <c r="W19" s="100">
        <f t="shared" si="3"/>
        <v>1801291</v>
      </c>
      <c r="X19" s="100">
        <f t="shared" si="3"/>
        <v>1800000</v>
      </c>
      <c r="Y19" s="100">
        <f t="shared" si="3"/>
        <v>1291</v>
      </c>
      <c r="Z19" s="137">
        <f>+IF(X19&lt;&gt;0,+(Y19/X19)*100,0)</f>
        <v>0.07172222222222221</v>
      </c>
      <c r="AA19" s="153">
        <f>SUM(AA20:AA23)</f>
        <v>1800000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1649791</v>
      </c>
      <c r="D23" s="155"/>
      <c r="E23" s="156">
        <v>1800000</v>
      </c>
      <c r="F23" s="60">
        <v>1800000</v>
      </c>
      <c r="G23" s="60">
        <v>149421</v>
      </c>
      <c r="H23" s="60">
        <v>149831</v>
      </c>
      <c r="I23" s="60">
        <v>150036</v>
      </c>
      <c r="J23" s="60">
        <v>449288</v>
      </c>
      <c r="K23" s="60">
        <v>150398</v>
      </c>
      <c r="L23" s="60">
        <v>150395</v>
      </c>
      <c r="M23" s="60">
        <v>148659</v>
      </c>
      <c r="N23" s="60">
        <v>449452</v>
      </c>
      <c r="O23" s="60">
        <v>148561</v>
      </c>
      <c r="P23" s="60">
        <v>150702</v>
      </c>
      <c r="Q23" s="60">
        <v>150813</v>
      </c>
      <c r="R23" s="60">
        <v>450076</v>
      </c>
      <c r="S23" s="60">
        <v>150702</v>
      </c>
      <c r="T23" s="60">
        <v>150961</v>
      </c>
      <c r="U23" s="60">
        <v>150812</v>
      </c>
      <c r="V23" s="60">
        <v>452475</v>
      </c>
      <c r="W23" s="60">
        <v>1801291</v>
      </c>
      <c r="X23" s="60">
        <v>1800000</v>
      </c>
      <c r="Y23" s="60">
        <v>1291</v>
      </c>
      <c r="Z23" s="140">
        <v>0.07</v>
      </c>
      <c r="AA23" s="155">
        <v>1800000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105863618</v>
      </c>
      <c r="D25" s="168">
        <f>+D5+D9+D15+D19+D24</f>
        <v>0</v>
      </c>
      <c r="E25" s="169">
        <f t="shared" si="4"/>
        <v>122973000</v>
      </c>
      <c r="F25" s="73">
        <f t="shared" si="4"/>
        <v>125051000</v>
      </c>
      <c r="G25" s="73">
        <f t="shared" si="4"/>
        <v>27066797</v>
      </c>
      <c r="H25" s="73">
        <f t="shared" si="4"/>
        <v>6025176</v>
      </c>
      <c r="I25" s="73">
        <f t="shared" si="4"/>
        <v>3455020</v>
      </c>
      <c r="J25" s="73">
        <f t="shared" si="4"/>
        <v>36546993</v>
      </c>
      <c r="K25" s="73">
        <f t="shared" si="4"/>
        <v>23917056</v>
      </c>
      <c r="L25" s="73">
        <f t="shared" si="4"/>
        <v>3501476</v>
      </c>
      <c r="M25" s="73">
        <f t="shared" si="4"/>
        <v>3420011</v>
      </c>
      <c r="N25" s="73">
        <f t="shared" si="4"/>
        <v>30838543</v>
      </c>
      <c r="O25" s="73">
        <f t="shared" si="4"/>
        <v>3078224</v>
      </c>
      <c r="P25" s="73">
        <f t="shared" si="4"/>
        <v>4169628</v>
      </c>
      <c r="Q25" s="73">
        <f t="shared" si="4"/>
        <v>18905179</v>
      </c>
      <c r="R25" s="73">
        <f t="shared" si="4"/>
        <v>26153031</v>
      </c>
      <c r="S25" s="73">
        <f t="shared" si="4"/>
        <v>3780910</v>
      </c>
      <c r="T25" s="73">
        <f t="shared" si="4"/>
        <v>3443365</v>
      </c>
      <c r="U25" s="73">
        <f t="shared" si="4"/>
        <v>3937248</v>
      </c>
      <c r="V25" s="73">
        <f t="shared" si="4"/>
        <v>11161523</v>
      </c>
      <c r="W25" s="73">
        <f t="shared" si="4"/>
        <v>104700090</v>
      </c>
      <c r="X25" s="73">
        <f t="shared" si="4"/>
        <v>125051000</v>
      </c>
      <c r="Y25" s="73">
        <f t="shared" si="4"/>
        <v>-20350910</v>
      </c>
      <c r="Z25" s="170">
        <f>+IF(X25&lt;&gt;0,+(Y25/X25)*100,0)</f>
        <v>-16.274088172025813</v>
      </c>
      <c r="AA25" s="168">
        <f>+AA5+AA9+AA15+AA19+AA24</f>
        <v>125051000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48969382</v>
      </c>
      <c r="D28" s="153">
        <f>SUM(D29:D31)</f>
        <v>0</v>
      </c>
      <c r="E28" s="154">
        <f t="shared" si="5"/>
        <v>58512000</v>
      </c>
      <c r="F28" s="100">
        <f t="shared" si="5"/>
        <v>60045000</v>
      </c>
      <c r="G28" s="100">
        <f t="shared" si="5"/>
        <v>5885957</v>
      </c>
      <c r="H28" s="100">
        <f t="shared" si="5"/>
        <v>4315186</v>
      </c>
      <c r="I28" s="100">
        <f t="shared" si="5"/>
        <v>4794577</v>
      </c>
      <c r="J28" s="100">
        <f t="shared" si="5"/>
        <v>14995720</v>
      </c>
      <c r="K28" s="100">
        <f t="shared" si="5"/>
        <v>5285459</v>
      </c>
      <c r="L28" s="100">
        <f t="shared" si="5"/>
        <v>4632396</v>
      </c>
      <c r="M28" s="100">
        <f t="shared" si="5"/>
        <v>5239207</v>
      </c>
      <c r="N28" s="100">
        <f t="shared" si="5"/>
        <v>15157062</v>
      </c>
      <c r="O28" s="100">
        <f t="shared" si="5"/>
        <v>5195766</v>
      </c>
      <c r="P28" s="100">
        <f t="shared" si="5"/>
        <v>5403250</v>
      </c>
      <c r="Q28" s="100">
        <f t="shared" si="5"/>
        <v>5825896</v>
      </c>
      <c r="R28" s="100">
        <f t="shared" si="5"/>
        <v>16424912</v>
      </c>
      <c r="S28" s="100">
        <f t="shared" si="5"/>
        <v>6145485</v>
      </c>
      <c r="T28" s="100">
        <f t="shared" si="5"/>
        <v>5003988</v>
      </c>
      <c r="U28" s="100">
        <f t="shared" si="5"/>
        <v>7020289</v>
      </c>
      <c r="V28" s="100">
        <f t="shared" si="5"/>
        <v>18169762</v>
      </c>
      <c r="W28" s="100">
        <f t="shared" si="5"/>
        <v>64747456</v>
      </c>
      <c r="X28" s="100">
        <f t="shared" si="5"/>
        <v>60045000</v>
      </c>
      <c r="Y28" s="100">
        <f t="shared" si="5"/>
        <v>4702456</v>
      </c>
      <c r="Z28" s="137">
        <f>+IF(X28&lt;&gt;0,+(Y28/X28)*100,0)</f>
        <v>7.83155300191523</v>
      </c>
      <c r="AA28" s="153">
        <f>SUM(AA29:AA31)</f>
        <v>60045000</v>
      </c>
    </row>
    <row r="29" spans="1:27" ht="13.5">
      <c r="A29" s="138" t="s">
        <v>75</v>
      </c>
      <c r="B29" s="136"/>
      <c r="C29" s="155">
        <v>22238092</v>
      </c>
      <c r="D29" s="155"/>
      <c r="E29" s="156">
        <v>27627000</v>
      </c>
      <c r="F29" s="60">
        <v>27950000</v>
      </c>
      <c r="G29" s="60">
        <v>2174175</v>
      </c>
      <c r="H29" s="60">
        <v>2089869</v>
      </c>
      <c r="I29" s="60">
        <v>2683419</v>
      </c>
      <c r="J29" s="60">
        <v>6947463</v>
      </c>
      <c r="K29" s="60">
        <v>2001217</v>
      </c>
      <c r="L29" s="60">
        <v>2165104</v>
      </c>
      <c r="M29" s="60">
        <v>2426667</v>
      </c>
      <c r="N29" s="60">
        <v>6592988</v>
      </c>
      <c r="O29" s="60">
        <v>1517279</v>
      </c>
      <c r="P29" s="60">
        <v>2271699</v>
      </c>
      <c r="Q29" s="60">
        <v>3099373</v>
      </c>
      <c r="R29" s="60">
        <v>6888351</v>
      </c>
      <c r="S29" s="60">
        <v>2968774</v>
      </c>
      <c r="T29" s="60">
        <v>1728104</v>
      </c>
      <c r="U29" s="60">
        <v>3080463</v>
      </c>
      <c r="V29" s="60">
        <v>7777341</v>
      </c>
      <c r="W29" s="60">
        <v>28206143</v>
      </c>
      <c r="X29" s="60">
        <v>27950000</v>
      </c>
      <c r="Y29" s="60">
        <v>256143</v>
      </c>
      <c r="Z29" s="140">
        <v>0.92</v>
      </c>
      <c r="AA29" s="155">
        <v>27950000</v>
      </c>
    </row>
    <row r="30" spans="1:27" ht="13.5">
      <c r="A30" s="138" t="s">
        <v>76</v>
      </c>
      <c r="B30" s="136"/>
      <c r="C30" s="157">
        <v>15402806</v>
      </c>
      <c r="D30" s="157"/>
      <c r="E30" s="158">
        <v>19256000</v>
      </c>
      <c r="F30" s="159">
        <v>19416000</v>
      </c>
      <c r="G30" s="159">
        <v>2838970</v>
      </c>
      <c r="H30" s="159">
        <v>1378765</v>
      </c>
      <c r="I30" s="159">
        <v>966835</v>
      </c>
      <c r="J30" s="159">
        <v>5184570</v>
      </c>
      <c r="K30" s="159">
        <v>2015191</v>
      </c>
      <c r="L30" s="159">
        <v>1529632</v>
      </c>
      <c r="M30" s="159">
        <v>2527717</v>
      </c>
      <c r="N30" s="159">
        <v>6072540</v>
      </c>
      <c r="O30" s="159">
        <v>1437420</v>
      </c>
      <c r="P30" s="159">
        <v>1593483</v>
      </c>
      <c r="Q30" s="159">
        <v>1604819</v>
      </c>
      <c r="R30" s="159">
        <v>4635722</v>
      </c>
      <c r="S30" s="159">
        <v>1824570</v>
      </c>
      <c r="T30" s="159">
        <v>2201824</v>
      </c>
      <c r="U30" s="159">
        <v>1990420</v>
      </c>
      <c r="V30" s="159">
        <v>6016814</v>
      </c>
      <c r="W30" s="159">
        <v>21909646</v>
      </c>
      <c r="X30" s="159">
        <v>19416000</v>
      </c>
      <c r="Y30" s="159">
        <v>2493646</v>
      </c>
      <c r="Z30" s="141">
        <v>12.84</v>
      </c>
      <c r="AA30" s="157">
        <v>19416000</v>
      </c>
    </row>
    <row r="31" spans="1:27" ht="13.5">
      <c r="A31" s="138" t="s">
        <v>77</v>
      </c>
      <c r="B31" s="136"/>
      <c r="C31" s="155">
        <v>11328484</v>
      </c>
      <c r="D31" s="155"/>
      <c r="E31" s="156">
        <v>11629000</v>
      </c>
      <c r="F31" s="60">
        <v>12679000</v>
      </c>
      <c r="G31" s="60">
        <v>872812</v>
      </c>
      <c r="H31" s="60">
        <v>846552</v>
      </c>
      <c r="I31" s="60">
        <v>1144323</v>
      </c>
      <c r="J31" s="60">
        <v>2863687</v>
      </c>
      <c r="K31" s="60">
        <v>1269051</v>
      </c>
      <c r="L31" s="60">
        <v>937660</v>
      </c>
      <c r="M31" s="60">
        <v>284823</v>
      </c>
      <c r="N31" s="60">
        <v>2491534</v>
      </c>
      <c r="O31" s="60">
        <v>2241067</v>
      </c>
      <c r="P31" s="60">
        <v>1538068</v>
      </c>
      <c r="Q31" s="60">
        <v>1121704</v>
      </c>
      <c r="R31" s="60">
        <v>4900839</v>
      </c>
      <c r="S31" s="60">
        <v>1352141</v>
      </c>
      <c r="T31" s="60">
        <v>1074060</v>
      </c>
      <c r="U31" s="60">
        <v>1949406</v>
      </c>
      <c r="V31" s="60">
        <v>4375607</v>
      </c>
      <c r="W31" s="60">
        <v>14631667</v>
      </c>
      <c r="X31" s="60">
        <v>12679000</v>
      </c>
      <c r="Y31" s="60">
        <v>1952667</v>
      </c>
      <c r="Z31" s="140">
        <v>15.4</v>
      </c>
      <c r="AA31" s="155">
        <v>12679000</v>
      </c>
    </row>
    <row r="32" spans="1:27" ht="13.5">
      <c r="A32" s="135" t="s">
        <v>78</v>
      </c>
      <c r="B32" s="136"/>
      <c r="C32" s="153">
        <f aca="true" t="shared" si="6" ref="C32:Y32">SUM(C33:C37)</f>
        <v>7158616</v>
      </c>
      <c r="D32" s="153">
        <f>SUM(D33:D37)</f>
        <v>0</v>
      </c>
      <c r="E32" s="154">
        <f t="shared" si="6"/>
        <v>9432000</v>
      </c>
      <c r="F32" s="100">
        <f t="shared" si="6"/>
        <v>10097000</v>
      </c>
      <c r="G32" s="100">
        <f t="shared" si="6"/>
        <v>675161</v>
      </c>
      <c r="H32" s="100">
        <f t="shared" si="6"/>
        <v>1441254</v>
      </c>
      <c r="I32" s="100">
        <f t="shared" si="6"/>
        <v>1195995</v>
      </c>
      <c r="J32" s="100">
        <f t="shared" si="6"/>
        <v>3312410</v>
      </c>
      <c r="K32" s="100">
        <f t="shared" si="6"/>
        <v>828298</v>
      </c>
      <c r="L32" s="100">
        <f t="shared" si="6"/>
        <v>415832</v>
      </c>
      <c r="M32" s="100">
        <f t="shared" si="6"/>
        <v>1405012</v>
      </c>
      <c r="N32" s="100">
        <f t="shared" si="6"/>
        <v>2649142</v>
      </c>
      <c r="O32" s="100">
        <f t="shared" si="6"/>
        <v>556884</v>
      </c>
      <c r="P32" s="100">
        <f t="shared" si="6"/>
        <v>519699</v>
      </c>
      <c r="Q32" s="100">
        <f t="shared" si="6"/>
        <v>732237</v>
      </c>
      <c r="R32" s="100">
        <f t="shared" si="6"/>
        <v>1808820</v>
      </c>
      <c r="S32" s="100">
        <f t="shared" si="6"/>
        <v>656074</v>
      </c>
      <c r="T32" s="100">
        <f t="shared" si="6"/>
        <v>634501</v>
      </c>
      <c r="U32" s="100">
        <f t="shared" si="6"/>
        <v>822141</v>
      </c>
      <c r="V32" s="100">
        <f t="shared" si="6"/>
        <v>2112716</v>
      </c>
      <c r="W32" s="100">
        <f t="shared" si="6"/>
        <v>9883088</v>
      </c>
      <c r="X32" s="100">
        <f t="shared" si="6"/>
        <v>10097000</v>
      </c>
      <c r="Y32" s="100">
        <f t="shared" si="6"/>
        <v>-213912</v>
      </c>
      <c r="Z32" s="137">
        <f>+IF(X32&lt;&gt;0,+(Y32/X32)*100,0)</f>
        <v>-2.118569872239279</v>
      </c>
      <c r="AA32" s="153">
        <f>SUM(AA33:AA37)</f>
        <v>10097000</v>
      </c>
    </row>
    <row r="33" spans="1:27" ht="13.5">
      <c r="A33" s="138" t="s">
        <v>79</v>
      </c>
      <c r="B33" s="136"/>
      <c r="C33" s="155">
        <v>6843772</v>
      </c>
      <c r="D33" s="155"/>
      <c r="E33" s="156">
        <v>9369000</v>
      </c>
      <c r="F33" s="60">
        <v>10034000</v>
      </c>
      <c r="G33" s="60">
        <v>739311</v>
      </c>
      <c r="H33" s="60">
        <v>1210550</v>
      </c>
      <c r="I33" s="60">
        <v>983398</v>
      </c>
      <c r="J33" s="60">
        <v>2933259</v>
      </c>
      <c r="K33" s="60">
        <v>739879</v>
      </c>
      <c r="L33" s="60">
        <v>333019</v>
      </c>
      <c r="M33" s="60">
        <v>925555</v>
      </c>
      <c r="N33" s="60">
        <v>1998453</v>
      </c>
      <c r="O33" s="60">
        <v>365747</v>
      </c>
      <c r="P33" s="60">
        <v>402703</v>
      </c>
      <c r="Q33" s="60">
        <v>530780</v>
      </c>
      <c r="R33" s="60">
        <v>1299230</v>
      </c>
      <c r="S33" s="60">
        <v>550857</v>
      </c>
      <c r="T33" s="60">
        <v>449835</v>
      </c>
      <c r="U33" s="60">
        <v>563964</v>
      </c>
      <c r="V33" s="60">
        <v>1564656</v>
      </c>
      <c r="W33" s="60">
        <v>7795598</v>
      </c>
      <c r="X33" s="60">
        <v>10034000</v>
      </c>
      <c r="Y33" s="60">
        <v>-2238402</v>
      </c>
      <c r="Z33" s="140">
        <v>-22.31</v>
      </c>
      <c r="AA33" s="155">
        <v>10034000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314844</v>
      </c>
      <c r="D35" s="155"/>
      <c r="E35" s="156">
        <v>63000</v>
      </c>
      <c r="F35" s="60">
        <v>63000</v>
      </c>
      <c r="G35" s="60">
        <v>-64150</v>
      </c>
      <c r="H35" s="60">
        <v>230704</v>
      </c>
      <c r="I35" s="60">
        <v>212597</v>
      </c>
      <c r="J35" s="60">
        <v>379151</v>
      </c>
      <c r="K35" s="60">
        <v>88419</v>
      </c>
      <c r="L35" s="60">
        <v>82813</v>
      </c>
      <c r="M35" s="60">
        <v>479457</v>
      </c>
      <c r="N35" s="60">
        <v>650689</v>
      </c>
      <c r="O35" s="60">
        <v>191137</v>
      </c>
      <c r="P35" s="60">
        <v>116996</v>
      </c>
      <c r="Q35" s="60">
        <v>201457</v>
      </c>
      <c r="R35" s="60">
        <v>509590</v>
      </c>
      <c r="S35" s="60">
        <v>105217</v>
      </c>
      <c r="T35" s="60">
        <v>184666</v>
      </c>
      <c r="U35" s="60">
        <v>258177</v>
      </c>
      <c r="V35" s="60">
        <v>548060</v>
      </c>
      <c r="W35" s="60">
        <v>2087490</v>
      </c>
      <c r="X35" s="60">
        <v>63000</v>
      </c>
      <c r="Y35" s="60">
        <v>2024490</v>
      </c>
      <c r="Z35" s="140">
        <v>3213.48</v>
      </c>
      <c r="AA35" s="155">
        <v>63000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13994922</v>
      </c>
      <c r="D38" s="153">
        <f>SUM(D39:D41)</f>
        <v>0</v>
      </c>
      <c r="E38" s="154">
        <f t="shared" si="7"/>
        <v>54444000</v>
      </c>
      <c r="F38" s="100">
        <f t="shared" si="7"/>
        <v>54324000</v>
      </c>
      <c r="G38" s="100">
        <f t="shared" si="7"/>
        <v>1079290</v>
      </c>
      <c r="H38" s="100">
        <f t="shared" si="7"/>
        <v>1066876</v>
      </c>
      <c r="I38" s="100">
        <f t="shared" si="7"/>
        <v>1046540</v>
      </c>
      <c r="J38" s="100">
        <f t="shared" si="7"/>
        <v>3192706</v>
      </c>
      <c r="K38" s="100">
        <f t="shared" si="7"/>
        <v>1265916</v>
      </c>
      <c r="L38" s="100">
        <f t="shared" si="7"/>
        <v>1288190</v>
      </c>
      <c r="M38" s="100">
        <f t="shared" si="7"/>
        <v>2564040</v>
      </c>
      <c r="N38" s="100">
        <f t="shared" si="7"/>
        <v>5118146</v>
      </c>
      <c r="O38" s="100">
        <f t="shared" si="7"/>
        <v>1275580</v>
      </c>
      <c r="P38" s="100">
        <f t="shared" si="7"/>
        <v>1421561</v>
      </c>
      <c r="Q38" s="100">
        <f t="shared" si="7"/>
        <v>1309785</v>
      </c>
      <c r="R38" s="100">
        <f t="shared" si="7"/>
        <v>4006926</v>
      </c>
      <c r="S38" s="100">
        <f t="shared" si="7"/>
        <v>1436314</v>
      </c>
      <c r="T38" s="100">
        <f t="shared" si="7"/>
        <v>1395814</v>
      </c>
      <c r="U38" s="100">
        <f t="shared" si="7"/>
        <v>1395654</v>
      </c>
      <c r="V38" s="100">
        <f t="shared" si="7"/>
        <v>4227782</v>
      </c>
      <c r="W38" s="100">
        <f t="shared" si="7"/>
        <v>16545560</v>
      </c>
      <c r="X38" s="100">
        <f t="shared" si="7"/>
        <v>54324000</v>
      </c>
      <c r="Y38" s="100">
        <f t="shared" si="7"/>
        <v>-37778440</v>
      </c>
      <c r="Z38" s="137">
        <f>+IF(X38&lt;&gt;0,+(Y38/X38)*100,0)</f>
        <v>-69.54281717104779</v>
      </c>
      <c r="AA38" s="153">
        <f>SUM(AA39:AA41)</f>
        <v>54324000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12817203</v>
      </c>
      <c r="D40" s="155"/>
      <c r="E40" s="156">
        <v>53314000</v>
      </c>
      <c r="F40" s="60">
        <v>53194000</v>
      </c>
      <c r="G40" s="60">
        <v>1072687</v>
      </c>
      <c r="H40" s="60">
        <v>1023079</v>
      </c>
      <c r="I40" s="60">
        <v>1014900</v>
      </c>
      <c r="J40" s="60">
        <v>3110666</v>
      </c>
      <c r="K40" s="60">
        <v>1030770</v>
      </c>
      <c r="L40" s="60">
        <v>1144866</v>
      </c>
      <c r="M40" s="60">
        <v>2564040</v>
      </c>
      <c r="N40" s="60">
        <v>4739676</v>
      </c>
      <c r="O40" s="60">
        <v>1189368</v>
      </c>
      <c r="P40" s="60">
        <v>1387990</v>
      </c>
      <c r="Q40" s="60">
        <v>1309785</v>
      </c>
      <c r="R40" s="60">
        <v>3887143</v>
      </c>
      <c r="S40" s="60">
        <v>1313356</v>
      </c>
      <c r="T40" s="60">
        <v>1348430</v>
      </c>
      <c r="U40" s="60">
        <v>1334814</v>
      </c>
      <c r="V40" s="60">
        <v>3996600</v>
      </c>
      <c r="W40" s="60">
        <v>15734085</v>
      </c>
      <c r="X40" s="60">
        <v>53194000</v>
      </c>
      <c r="Y40" s="60">
        <v>-37459915</v>
      </c>
      <c r="Z40" s="140">
        <v>-70.42</v>
      </c>
      <c r="AA40" s="155">
        <v>53194000</v>
      </c>
    </row>
    <row r="41" spans="1:27" ht="13.5">
      <c r="A41" s="138" t="s">
        <v>87</v>
      </c>
      <c r="B41" s="136"/>
      <c r="C41" s="155">
        <v>1177719</v>
      </c>
      <c r="D41" s="155"/>
      <c r="E41" s="156">
        <v>1130000</v>
      </c>
      <c r="F41" s="60">
        <v>1130000</v>
      </c>
      <c r="G41" s="60">
        <v>6603</v>
      </c>
      <c r="H41" s="60">
        <v>43797</v>
      </c>
      <c r="I41" s="60">
        <v>31640</v>
      </c>
      <c r="J41" s="60">
        <v>82040</v>
      </c>
      <c r="K41" s="60">
        <v>235146</v>
      </c>
      <c r="L41" s="60">
        <v>143324</v>
      </c>
      <c r="M41" s="60"/>
      <c r="N41" s="60">
        <v>378470</v>
      </c>
      <c r="O41" s="60">
        <v>86212</v>
      </c>
      <c r="P41" s="60">
        <v>33571</v>
      </c>
      <c r="Q41" s="60"/>
      <c r="R41" s="60">
        <v>119783</v>
      </c>
      <c r="S41" s="60">
        <v>122958</v>
      </c>
      <c r="T41" s="60">
        <v>47384</v>
      </c>
      <c r="U41" s="60">
        <v>60840</v>
      </c>
      <c r="V41" s="60">
        <v>231182</v>
      </c>
      <c r="W41" s="60">
        <v>811475</v>
      </c>
      <c r="X41" s="60">
        <v>1130000</v>
      </c>
      <c r="Y41" s="60">
        <v>-318525</v>
      </c>
      <c r="Z41" s="140">
        <v>-28.19</v>
      </c>
      <c r="AA41" s="155">
        <v>1130000</v>
      </c>
    </row>
    <row r="42" spans="1:27" ht="13.5">
      <c r="A42" s="135" t="s">
        <v>88</v>
      </c>
      <c r="B42" s="142"/>
      <c r="C42" s="153">
        <f aca="true" t="shared" si="8" ref="C42:Y42">SUM(C43:C46)</f>
        <v>1126529</v>
      </c>
      <c r="D42" s="153">
        <f>SUM(D43:D46)</f>
        <v>0</v>
      </c>
      <c r="E42" s="154">
        <f t="shared" si="8"/>
        <v>585000</v>
      </c>
      <c r="F42" s="100">
        <f t="shared" si="8"/>
        <v>585000</v>
      </c>
      <c r="G42" s="100">
        <f t="shared" si="8"/>
        <v>15455</v>
      </c>
      <c r="H42" s="100">
        <f t="shared" si="8"/>
        <v>5241</v>
      </c>
      <c r="I42" s="100">
        <f t="shared" si="8"/>
        <v>31325</v>
      </c>
      <c r="J42" s="100">
        <f t="shared" si="8"/>
        <v>52021</v>
      </c>
      <c r="K42" s="100">
        <f t="shared" si="8"/>
        <v>47734</v>
      </c>
      <c r="L42" s="100">
        <f t="shared" si="8"/>
        <v>47873</v>
      </c>
      <c r="M42" s="100">
        <f t="shared" si="8"/>
        <v>0</v>
      </c>
      <c r="N42" s="100">
        <f t="shared" si="8"/>
        <v>95607</v>
      </c>
      <c r="O42" s="100">
        <f t="shared" si="8"/>
        <v>33705</v>
      </c>
      <c r="P42" s="100">
        <f t="shared" si="8"/>
        <v>3465</v>
      </c>
      <c r="Q42" s="100">
        <f t="shared" si="8"/>
        <v>39487</v>
      </c>
      <c r="R42" s="100">
        <f t="shared" si="8"/>
        <v>76657</v>
      </c>
      <c r="S42" s="100">
        <f t="shared" si="8"/>
        <v>6400</v>
      </c>
      <c r="T42" s="100">
        <f t="shared" si="8"/>
        <v>32663</v>
      </c>
      <c r="U42" s="100">
        <f t="shared" si="8"/>
        <v>2701</v>
      </c>
      <c r="V42" s="100">
        <f t="shared" si="8"/>
        <v>41764</v>
      </c>
      <c r="W42" s="100">
        <f t="shared" si="8"/>
        <v>266049</v>
      </c>
      <c r="X42" s="100">
        <f t="shared" si="8"/>
        <v>585000</v>
      </c>
      <c r="Y42" s="100">
        <f t="shared" si="8"/>
        <v>-318951</v>
      </c>
      <c r="Z42" s="137">
        <f>+IF(X42&lt;&gt;0,+(Y42/X42)*100,0)</f>
        <v>-54.52153846153847</v>
      </c>
      <c r="AA42" s="153">
        <f>SUM(AA43:AA46)</f>
        <v>585000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1126529</v>
      </c>
      <c r="D46" s="155"/>
      <c r="E46" s="156">
        <v>585000</v>
      </c>
      <c r="F46" s="60">
        <v>585000</v>
      </c>
      <c r="G46" s="60">
        <v>15455</v>
      </c>
      <c r="H46" s="60">
        <v>5241</v>
      </c>
      <c r="I46" s="60">
        <v>31325</v>
      </c>
      <c r="J46" s="60">
        <v>52021</v>
      </c>
      <c r="K46" s="60">
        <v>47734</v>
      </c>
      <c r="L46" s="60">
        <v>47873</v>
      </c>
      <c r="M46" s="60"/>
      <c r="N46" s="60">
        <v>95607</v>
      </c>
      <c r="O46" s="60">
        <v>33705</v>
      </c>
      <c r="P46" s="60">
        <v>3465</v>
      </c>
      <c r="Q46" s="60">
        <v>39487</v>
      </c>
      <c r="R46" s="60">
        <v>76657</v>
      </c>
      <c r="S46" s="60">
        <v>6400</v>
      </c>
      <c r="T46" s="60">
        <v>32663</v>
      </c>
      <c r="U46" s="60">
        <v>2701</v>
      </c>
      <c r="V46" s="60">
        <v>41764</v>
      </c>
      <c r="W46" s="60">
        <v>266049</v>
      </c>
      <c r="X46" s="60">
        <v>585000</v>
      </c>
      <c r="Y46" s="60">
        <v>-318951</v>
      </c>
      <c r="Z46" s="140">
        <v>-54.52</v>
      </c>
      <c r="AA46" s="155">
        <v>585000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71249449</v>
      </c>
      <c r="D48" s="168">
        <f>+D28+D32+D38+D42+D47</f>
        <v>0</v>
      </c>
      <c r="E48" s="169">
        <f t="shared" si="9"/>
        <v>122973000</v>
      </c>
      <c r="F48" s="73">
        <f t="shared" si="9"/>
        <v>125051000</v>
      </c>
      <c r="G48" s="73">
        <f t="shared" si="9"/>
        <v>7655863</v>
      </c>
      <c r="H48" s="73">
        <f t="shared" si="9"/>
        <v>6828557</v>
      </c>
      <c r="I48" s="73">
        <f t="shared" si="9"/>
        <v>7068437</v>
      </c>
      <c r="J48" s="73">
        <f t="shared" si="9"/>
        <v>21552857</v>
      </c>
      <c r="K48" s="73">
        <f t="shared" si="9"/>
        <v>7427407</v>
      </c>
      <c r="L48" s="73">
        <f t="shared" si="9"/>
        <v>6384291</v>
      </c>
      <c r="M48" s="73">
        <f t="shared" si="9"/>
        <v>9208259</v>
      </c>
      <c r="N48" s="73">
        <f t="shared" si="9"/>
        <v>23019957</v>
      </c>
      <c r="O48" s="73">
        <f t="shared" si="9"/>
        <v>7061935</v>
      </c>
      <c r="P48" s="73">
        <f t="shared" si="9"/>
        <v>7347975</v>
      </c>
      <c r="Q48" s="73">
        <f t="shared" si="9"/>
        <v>7907405</v>
      </c>
      <c r="R48" s="73">
        <f t="shared" si="9"/>
        <v>22317315</v>
      </c>
      <c r="S48" s="73">
        <f t="shared" si="9"/>
        <v>8244273</v>
      </c>
      <c r="T48" s="73">
        <f t="shared" si="9"/>
        <v>7066966</v>
      </c>
      <c r="U48" s="73">
        <f t="shared" si="9"/>
        <v>9240785</v>
      </c>
      <c r="V48" s="73">
        <f t="shared" si="9"/>
        <v>24552024</v>
      </c>
      <c r="W48" s="73">
        <f t="shared" si="9"/>
        <v>91442153</v>
      </c>
      <c r="X48" s="73">
        <f t="shared" si="9"/>
        <v>125051000</v>
      </c>
      <c r="Y48" s="73">
        <f t="shared" si="9"/>
        <v>-33608847</v>
      </c>
      <c r="Z48" s="170">
        <f>+IF(X48&lt;&gt;0,+(Y48/X48)*100,0)</f>
        <v>-26.87611214624433</v>
      </c>
      <c r="AA48" s="168">
        <f>+AA28+AA32+AA38+AA42+AA47</f>
        <v>125051000</v>
      </c>
    </row>
    <row r="49" spans="1:27" ht="13.5">
      <c r="A49" s="148" t="s">
        <v>49</v>
      </c>
      <c r="B49" s="149"/>
      <c r="C49" s="171">
        <f aca="true" t="shared" si="10" ref="C49:Y49">+C25-C48</f>
        <v>34614169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19410934</v>
      </c>
      <c r="H49" s="173">
        <f t="shared" si="10"/>
        <v>-803381</v>
      </c>
      <c r="I49" s="173">
        <f t="shared" si="10"/>
        <v>-3613417</v>
      </c>
      <c r="J49" s="173">
        <f t="shared" si="10"/>
        <v>14994136</v>
      </c>
      <c r="K49" s="173">
        <f t="shared" si="10"/>
        <v>16489649</v>
      </c>
      <c r="L49" s="173">
        <f t="shared" si="10"/>
        <v>-2882815</v>
      </c>
      <c r="M49" s="173">
        <f t="shared" si="10"/>
        <v>-5788248</v>
      </c>
      <c r="N49" s="173">
        <f t="shared" si="10"/>
        <v>7818586</v>
      </c>
      <c r="O49" s="173">
        <f t="shared" si="10"/>
        <v>-3983711</v>
      </c>
      <c r="P49" s="173">
        <f t="shared" si="10"/>
        <v>-3178347</v>
      </c>
      <c r="Q49" s="173">
        <f t="shared" si="10"/>
        <v>10997774</v>
      </c>
      <c r="R49" s="173">
        <f t="shared" si="10"/>
        <v>3835716</v>
      </c>
      <c r="S49" s="173">
        <f t="shared" si="10"/>
        <v>-4463363</v>
      </c>
      <c r="T49" s="173">
        <f t="shared" si="10"/>
        <v>-3623601</v>
      </c>
      <c r="U49" s="173">
        <f t="shared" si="10"/>
        <v>-5303537</v>
      </c>
      <c r="V49" s="173">
        <f t="shared" si="10"/>
        <v>-13390501</v>
      </c>
      <c r="W49" s="173">
        <f t="shared" si="10"/>
        <v>13257937</v>
      </c>
      <c r="X49" s="173">
        <f>IF(F25=F48,0,X25-X48)</f>
        <v>0</v>
      </c>
      <c r="Y49" s="173">
        <f t="shared" si="10"/>
        <v>13257937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15562302</v>
      </c>
      <c r="D5" s="155">
        <v>0</v>
      </c>
      <c r="E5" s="156">
        <v>22000000</v>
      </c>
      <c r="F5" s="60">
        <v>23300000</v>
      </c>
      <c r="G5" s="60">
        <v>834068</v>
      </c>
      <c r="H5" s="60">
        <v>3555504</v>
      </c>
      <c r="I5" s="60">
        <v>1340637</v>
      </c>
      <c r="J5" s="60">
        <v>5730209</v>
      </c>
      <c r="K5" s="60">
        <v>1967279</v>
      </c>
      <c r="L5" s="60">
        <v>1967279</v>
      </c>
      <c r="M5" s="60">
        <v>1985093</v>
      </c>
      <c r="N5" s="60">
        <v>5919651</v>
      </c>
      <c r="O5" s="60">
        <v>1648818</v>
      </c>
      <c r="P5" s="60">
        <v>2062666</v>
      </c>
      <c r="Q5" s="60">
        <v>2226883</v>
      </c>
      <c r="R5" s="60">
        <v>5938367</v>
      </c>
      <c r="S5" s="60">
        <v>2264791</v>
      </c>
      <c r="T5" s="60">
        <v>2038166</v>
      </c>
      <c r="U5" s="60">
        <v>2008118</v>
      </c>
      <c r="V5" s="60">
        <v>6311075</v>
      </c>
      <c r="W5" s="60">
        <v>23899302</v>
      </c>
      <c r="X5" s="60">
        <v>23300000</v>
      </c>
      <c r="Y5" s="60">
        <v>599302</v>
      </c>
      <c r="Z5" s="140">
        <v>2.57</v>
      </c>
      <c r="AA5" s="155">
        <v>23300000</v>
      </c>
    </row>
    <row r="6" spans="1:27" ht="13.5">
      <c r="A6" s="181" t="s">
        <v>102</v>
      </c>
      <c r="B6" s="182"/>
      <c r="C6" s="155">
        <v>1048502</v>
      </c>
      <c r="D6" s="155">
        <v>0</v>
      </c>
      <c r="E6" s="156">
        <v>800000</v>
      </c>
      <c r="F6" s="60">
        <v>1000000</v>
      </c>
      <c r="G6" s="60">
        <v>0</v>
      </c>
      <c r="H6" s="60">
        <v>48440</v>
      </c>
      <c r="I6" s="60">
        <v>115034</v>
      </c>
      <c r="J6" s="60">
        <v>163474</v>
      </c>
      <c r="K6" s="60">
        <v>134213</v>
      </c>
      <c r="L6" s="60">
        <v>142873</v>
      </c>
      <c r="M6" s="60">
        <v>123253</v>
      </c>
      <c r="N6" s="60">
        <v>400339</v>
      </c>
      <c r="O6" s="60">
        <v>117475</v>
      </c>
      <c r="P6" s="60">
        <v>112571</v>
      </c>
      <c r="Q6" s="60">
        <v>133703</v>
      </c>
      <c r="R6" s="60">
        <v>363749</v>
      </c>
      <c r="S6" s="60">
        <v>136356</v>
      </c>
      <c r="T6" s="60">
        <v>131908</v>
      </c>
      <c r="U6" s="60">
        <v>129816</v>
      </c>
      <c r="V6" s="60">
        <v>398080</v>
      </c>
      <c r="W6" s="60">
        <v>1325642</v>
      </c>
      <c r="X6" s="60">
        <v>1000000</v>
      </c>
      <c r="Y6" s="60">
        <v>325642</v>
      </c>
      <c r="Z6" s="140">
        <v>32.56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1649791</v>
      </c>
      <c r="D10" s="155">
        <v>0</v>
      </c>
      <c r="E10" s="156">
        <v>1800000</v>
      </c>
      <c r="F10" s="54">
        <v>1800000</v>
      </c>
      <c r="G10" s="54">
        <v>149421</v>
      </c>
      <c r="H10" s="54">
        <v>149831</v>
      </c>
      <c r="I10" s="54">
        <v>150036</v>
      </c>
      <c r="J10" s="54">
        <v>449288</v>
      </c>
      <c r="K10" s="54">
        <v>150398</v>
      </c>
      <c r="L10" s="54">
        <v>150395</v>
      </c>
      <c r="M10" s="54">
        <v>148659</v>
      </c>
      <c r="N10" s="54">
        <v>449452</v>
      </c>
      <c r="O10" s="54">
        <v>148561</v>
      </c>
      <c r="P10" s="54">
        <v>150702</v>
      </c>
      <c r="Q10" s="54">
        <v>150813</v>
      </c>
      <c r="R10" s="54">
        <v>450076</v>
      </c>
      <c r="S10" s="54">
        <v>150702</v>
      </c>
      <c r="T10" s="54">
        <v>150961</v>
      </c>
      <c r="U10" s="54">
        <v>150812</v>
      </c>
      <c r="V10" s="54">
        <v>452475</v>
      </c>
      <c r="W10" s="54">
        <v>1801291</v>
      </c>
      <c r="X10" s="54">
        <v>1800000</v>
      </c>
      <c r="Y10" s="54">
        <v>1291</v>
      </c>
      <c r="Z10" s="184">
        <v>0.07</v>
      </c>
      <c r="AA10" s="130">
        <v>1800000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56000</v>
      </c>
      <c r="G11" s="60">
        <v>500</v>
      </c>
      <c r="H11" s="60">
        <v>100</v>
      </c>
      <c r="I11" s="60">
        <v>977</v>
      </c>
      <c r="J11" s="60">
        <v>1577</v>
      </c>
      <c r="K11" s="60">
        <v>627</v>
      </c>
      <c r="L11" s="60">
        <v>550</v>
      </c>
      <c r="M11" s="60">
        <v>100</v>
      </c>
      <c r="N11" s="60">
        <v>1277</v>
      </c>
      <c r="O11" s="60">
        <v>300</v>
      </c>
      <c r="P11" s="60">
        <v>1077</v>
      </c>
      <c r="Q11" s="60">
        <v>100</v>
      </c>
      <c r="R11" s="60">
        <v>1477</v>
      </c>
      <c r="S11" s="60">
        <v>0</v>
      </c>
      <c r="T11" s="60">
        <v>439</v>
      </c>
      <c r="U11" s="60">
        <v>200</v>
      </c>
      <c r="V11" s="60">
        <v>639</v>
      </c>
      <c r="W11" s="60">
        <v>4970</v>
      </c>
      <c r="X11" s="60">
        <v>56000</v>
      </c>
      <c r="Y11" s="60">
        <v>-51030</v>
      </c>
      <c r="Z11" s="140">
        <v>-91.13</v>
      </c>
      <c r="AA11" s="155">
        <v>56000</v>
      </c>
    </row>
    <row r="12" spans="1:27" ht="13.5">
      <c r="A12" s="183" t="s">
        <v>108</v>
      </c>
      <c r="B12" s="185"/>
      <c r="C12" s="155">
        <v>205456</v>
      </c>
      <c r="D12" s="155">
        <v>0</v>
      </c>
      <c r="E12" s="156">
        <v>150000</v>
      </c>
      <c r="F12" s="60">
        <v>225000</v>
      </c>
      <c r="G12" s="60">
        <v>21228</v>
      </c>
      <c r="H12" s="60">
        <v>20058</v>
      </c>
      <c r="I12" s="60">
        <v>17211</v>
      </c>
      <c r="J12" s="60">
        <v>58497</v>
      </c>
      <c r="K12" s="60">
        <v>19363</v>
      </c>
      <c r="L12" s="60">
        <v>15984</v>
      </c>
      <c r="M12" s="60">
        <v>18747</v>
      </c>
      <c r="N12" s="60">
        <v>54094</v>
      </c>
      <c r="O12" s="60">
        <v>22158</v>
      </c>
      <c r="P12" s="60">
        <v>23149</v>
      </c>
      <c r="Q12" s="60">
        <v>18191</v>
      </c>
      <c r="R12" s="60">
        <v>63498</v>
      </c>
      <c r="S12" s="60">
        <v>19509</v>
      </c>
      <c r="T12" s="60">
        <v>21991</v>
      </c>
      <c r="U12" s="60">
        <v>21631</v>
      </c>
      <c r="V12" s="60">
        <v>63131</v>
      </c>
      <c r="W12" s="60">
        <v>239220</v>
      </c>
      <c r="X12" s="60">
        <v>225000</v>
      </c>
      <c r="Y12" s="60">
        <v>14220</v>
      </c>
      <c r="Z12" s="140">
        <v>6.32</v>
      </c>
      <c r="AA12" s="155">
        <v>225000</v>
      </c>
    </row>
    <row r="13" spans="1:27" ht="13.5">
      <c r="A13" s="181" t="s">
        <v>109</v>
      </c>
      <c r="B13" s="185"/>
      <c r="C13" s="155">
        <v>795711</v>
      </c>
      <c r="D13" s="155">
        <v>0</v>
      </c>
      <c r="E13" s="156">
        <v>800000</v>
      </c>
      <c r="F13" s="60">
        <v>800000</v>
      </c>
      <c r="G13" s="60">
        <v>0</v>
      </c>
      <c r="H13" s="60">
        <v>0</v>
      </c>
      <c r="I13" s="60">
        <v>0</v>
      </c>
      <c r="J13" s="60">
        <v>0</v>
      </c>
      <c r="K13" s="60">
        <v>298638</v>
      </c>
      <c r="L13" s="60">
        <v>0</v>
      </c>
      <c r="M13" s="60">
        <v>101042</v>
      </c>
      <c r="N13" s="60">
        <v>399680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447192</v>
      </c>
      <c r="V13" s="60">
        <v>447192</v>
      </c>
      <c r="W13" s="60">
        <v>846872</v>
      </c>
      <c r="X13" s="60">
        <v>800000</v>
      </c>
      <c r="Y13" s="60">
        <v>46872</v>
      </c>
      <c r="Z13" s="140">
        <v>5.86</v>
      </c>
      <c r="AA13" s="155">
        <v>800000</v>
      </c>
    </row>
    <row r="14" spans="1:27" ht="13.5">
      <c r="A14" s="181" t="s">
        <v>110</v>
      </c>
      <c r="B14" s="185"/>
      <c r="C14" s="155">
        <v>7563583</v>
      </c>
      <c r="D14" s="155">
        <v>0</v>
      </c>
      <c r="E14" s="156">
        <v>7250000</v>
      </c>
      <c r="F14" s="60">
        <v>7500000</v>
      </c>
      <c r="G14" s="60">
        <v>-1474147</v>
      </c>
      <c r="H14" s="60">
        <v>787688</v>
      </c>
      <c r="I14" s="60">
        <v>852370</v>
      </c>
      <c r="J14" s="60">
        <v>165911</v>
      </c>
      <c r="K14" s="60">
        <v>802627</v>
      </c>
      <c r="L14" s="60">
        <v>862305</v>
      </c>
      <c r="M14" s="60">
        <v>878480</v>
      </c>
      <c r="N14" s="60">
        <v>2543412</v>
      </c>
      <c r="O14" s="60">
        <v>871074</v>
      </c>
      <c r="P14" s="60">
        <v>875459</v>
      </c>
      <c r="Q14" s="60">
        <v>811815</v>
      </c>
      <c r="R14" s="60">
        <v>2558348</v>
      </c>
      <c r="S14" s="60">
        <v>992114</v>
      </c>
      <c r="T14" s="60">
        <v>891721</v>
      </c>
      <c r="U14" s="60">
        <v>1028031</v>
      </c>
      <c r="V14" s="60">
        <v>2911866</v>
      </c>
      <c r="W14" s="60">
        <v>8179537</v>
      </c>
      <c r="X14" s="60">
        <v>7500000</v>
      </c>
      <c r="Y14" s="60">
        <v>679537</v>
      </c>
      <c r="Z14" s="140">
        <v>9.06</v>
      </c>
      <c r="AA14" s="155">
        <v>7500000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47750</v>
      </c>
      <c r="D16" s="155">
        <v>0</v>
      </c>
      <c r="E16" s="156">
        <v>101000</v>
      </c>
      <c r="F16" s="60">
        <v>51000</v>
      </c>
      <c r="G16" s="60">
        <v>10032</v>
      </c>
      <c r="H16" s="60">
        <v>0</v>
      </c>
      <c r="I16" s="60">
        <v>3724</v>
      </c>
      <c r="J16" s="60">
        <v>13756</v>
      </c>
      <c r="K16" s="60">
        <v>3572</v>
      </c>
      <c r="L16" s="60">
        <v>9530</v>
      </c>
      <c r="M16" s="60">
        <v>332</v>
      </c>
      <c r="N16" s="60">
        <v>13434</v>
      </c>
      <c r="O16" s="60">
        <v>5575</v>
      </c>
      <c r="P16" s="60">
        <v>157</v>
      </c>
      <c r="Q16" s="60">
        <v>1300</v>
      </c>
      <c r="R16" s="60">
        <v>7032</v>
      </c>
      <c r="S16" s="60">
        <v>1012</v>
      </c>
      <c r="T16" s="60">
        <v>600</v>
      </c>
      <c r="U16" s="60">
        <v>6250</v>
      </c>
      <c r="V16" s="60">
        <v>7862</v>
      </c>
      <c r="W16" s="60">
        <v>42084</v>
      </c>
      <c r="X16" s="60">
        <v>51000</v>
      </c>
      <c r="Y16" s="60">
        <v>-8916</v>
      </c>
      <c r="Z16" s="140">
        <v>-17.48</v>
      </c>
      <c r="AA16" s="155">
        <v>51000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1900000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2225764</v>
      </c>
      <c r="D18" s="155">
        <v>0</v>
      </c>
      <c r="E18" s="156">
        <v>0</v>
      </c>
      <c r="F18" s="60">
        <v>2150000</v>
      </c>
      <c r="G18" s="60">
        <v>267422</v>
      </c>
      <c r="H18" s="60">
        <v>125439</v>
      </c>
      <c r="I18" s="60">
        <v>190713</v>
      </c>
      <c r="J18" s="60">
        <v>583574</v>
      </c>
      <c r="K18" s="60">
        <v>46429</v>
      </c>
      <c r="L18" s="60">
        <v>333125</v>
      </c>
      <c r="M18" s="60">
        <v>156216</v>
      </c>
      <c r="N18" s="60">
        <v>535770</v>
      </c>
      <c r="O18" s="60">
        <v>237194</v>
      </c>
      <c r="P18" s="60">
        <v>336930</v>
      </c>
      <c r="Q18" s="60">
        <v>99995</v>
      </c>
      <c r="R18" s="60">
        <v>674119</v>
      </c>
      <c r="S18" s="60">
        <v>206806</v>
      </c>
      <c r="T18" s="60">
        <v>179333</v>
      </c>
      <c r="U18" s="60">
        <v>120863</v>
      </c>
      <c r="V18" s="60">
        <v>507002</v>
      </c>
      <c r="W18" s="60">
        <v>2300465</v>
      </c>
      <c r="X18" s="60">
        <v>2150000</v>
      </c>
      <c r="Y18" s="60">
        <v>150465</v>
      </c>
      <c r="Z18" s="140">
        <v>7</v>
      </c>
      <c r="AA18" s="155">
        <v>2150000</v>
      </c>
    </row>
    <row r="19" spans="1:27" ht="13.5">
      <c r="A19" s="181" t="s">
        <v>34</v>
      </c>
      <c r="B19" s="185"/>
      <c r="C19" s="155">
        <v>58061000</v>
      </c>
      <c r="D19" s="155">
        <v>0</v>
      </c>
      <c r="E19" s="156">
        <v>65620000</v>
      </c>
      <c r="F19" s="60">
        <v>65740000</v>
      </c>
      <c r="G19" s="60">
        <v>27243000</v>
      </c>
      <c r="H19" s="60">
        <v>1290000</v>
      </c>
      <c r="I19" s="60">
        <v>777000</v>
      </c>
      <c r="J19" s="60">
        <v>29310000</v>
      </c>
      <c r="K19" s="60">
        <v>20474000</v>
      </c>
      <c r="L19" s="60">
        <v>0</v>
      </c>
      <c r="M19" s="60">
        <v>0</v>
      </c>
      <c r="N19" s="60">
        <v>20474000</v>
      </c>
      <c r="O19" s="60">
        <v>0</v>
      </c>
      <c r="P19" s="60">
        <v>600000</v>
      </c>
      <c r="Q19" s="60">
        <v>15356000</v>
      </c>
      <c r="R19" s="60">
        <v>15956000</v>
      </c>
      <c r="S19" s="60">
        <v>0</v>
      </c>
      <c r="T19" s="60">
        <v>0</v>
      </c>
      <c r="U19" s="60">
        <v>0</v>
      </c>
      <c r="V19" s="60">
        <v>0</v>
      </c>
      <c r="W19" s="60">
        <v>65740000</v>
      </c>
      <c r="X19" s="60">
        <v>65740000</v>
      </c>
      <c r="Y19" s="60">
        <v>0</v>
      </c>
      <c r="Z19" s="140">
        <v>0</v>
      </c>
      <c r="AA19" s="155">
        <v>65740000</v>
      </c>
    </row>
    <row r="20" spans="1:27" ht="13.5">
      <c r="A20" s="181" t="s">
        <v>35</v>
      </c>
      <c r="B20" s="185"/>
      <c r="C20" s="155">
        <v>299759</v>
      </c>
      <c r="D20" s="155">
        <v>0</v>
      </c>
      <c r="E20" s="156">
        <v>22552000</v>
      </c>
      <c r="F20" s="54">
        <v>133000</v>
      </c>
      <c r="G20" s="54">
        <v>15273</v>
      </c>
      <c r="H20" s="54">
        <v>48116</v>
      </c>
      <c r="I20" s="54">
        <v>7318</v>
      </c>
      <c r="J20" s="54">
        <v>70707</v>
      </c>
      <c r="K20" s="54">
        <v>19910</v>
      </c>
      <c r="L20" s="54">
        <v>19435</v>
      </c>
      <c r="M20" s="54">
        <v>8089</v>
      </c>
      <c r="N20" s="54">
        <v>47434</v>
      </c>
      <c r="O20" s="54">
        <v>27069</v>
      </c>
      <c r="P20" s="54">
        <v>6917</v>
      </c>
      <c r="Q20" s="54">
        <v>106379</v>
      </c>
      <c r="R20" s="54">
        <v>140365</v>
      </c>
      <c r="S20" s="54">
        <v>9620</v>
      </c>
      <c r="T20" s="54">
        <v>28246</v>
      </c>
      <c r="U20" s="54">
        <v>24335</v>
      </c>
      <c r="V20" s="54">
        <v>62201</v>
      </c>
      <c r="W20" s="54">
        <v>320707</v>
      </c>
      <c r="X20" s="54">
        <v>133000</v>
      </c>
      <c r="Y20" s="54">
        <v>187707</v>
      </c>
      <c r="Z20" s="184">
        <v>141.13</v>
      </c>
      <c r="AA20" s="130">
        <v>133000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87459618</v>
      </c>
      <c r="D22" s="188">
        <f>SUM(D5:D21)</f>
        <v>0</v>
      </c>
      <c r="E22" s="189">
        <f t="shared" si="0"/>
        <v>122973000</v>
      </c>
      <c r="F22" s="190">
        <f t="shared" si="0"/>
        <v>102755000</v>
      </c>
      <c r="G22" s="190">
        <f t="shared" si="0"/>
        <v>27066797</v>
      </c>
      <c r="H22" s="190">
        <f t="shared" si="0"/>
        <v>6025176</v>
      </c>
      <c r="I22" s="190">
        <f t="shared" si="0"/>
        <v>3455020</v>
      </c>
      <c r="J22" s="190">
        <f t="shared" si="0"/>
        <v>36546993</v>
      </c>
      <c r="K22" s="190">
        <f t="shared" si="0"/>
        <v>23917056</v>
      </c>
      <c r="L22" s="190">
        <f t="shared" si="0"/>
        <v>3501476</v>
      </c>
      <c r="M22" s="190">
        <f t="shared" si="0"/>
        <v>3420011</v>
      </c>
      <c r="N22" s="190">
        <f t="shared" si="0"/>
        <v>30838543</v>
      </c>
      <c r="O22" s="190">
        <f t="shared" si="0"/>
        <v>3078224</v>
      </c>
      <c r="P22" s="190">
        <f t="shared" si="0"/>
        <v>4169628</v>
      </c>
      <c r="Q22" s="190">
        <f t="shared" si="0"/>
        <v>18905179</v>
      </c>
      <c r="R22" s="190">
        <f t="shared" si="0"/>
        <v>26153031</v>
      </c>
      <c r="S22" s="190">
        <f t="shared" si="0"/>
        <v>3780910</v>
      </c>
      <c r="T22" s="190">
        <f t="shared" si="0"/>
        <v>3443365</v>
      </c>
      <c r="U22" s="190">
        <f t="shared" si="0"/>
        <v>3937248</v>
      </c>
      <c r="V22" s="190">
        <f t="shared" si="0"/>
        <v>11161523</v>
      </c>
      <c r="W22" s="190">
        <f t="shared" si="0"/>
        <v>104700090</v>
      </c>
      <c r="X22" s="190">
        <f t="shared" si="0"/>
        <v>102755000</v>
      </c>
      <c r="Y22" s="190">
        <f t="shared" si="0"/>
        <v>1945090</v>
      </c>
      <c r="Z22" s="191">
        <f>+IF(X22&lt;&gt;0,+(Y22/X22)*100,0)</f>
        <v>1.8929395163252396</v>
      </c>
      <c r="AA22" s="188">
        <f>SUM(AA5:AA21)</f>
        <v>102755000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29692081</v>
      </c>
      <c r="D25" s="155">
        <v>0</v>
      </c>
      <c r="E25" s="156">
        <v>36205000</v>
      </c>
      <c r="F25" s="60">
        <v>37125000</v>
      </c>
      <c r="G25" s="60">
        <v>2618357</v>
      </c>
      <c r="H25" s="60">
        <v>2828208</v>
      </c>
      <c r="I25" s="60">
        <v>2803000</v>
      </c>
      <c r="J25" s="60">
        <v>8249565</v>
      </c>
      <c r="K25" s="60">
        <v>2576347</v>
      </c>
      <c r="L25" s="60">
        <v>2653417</v>
      </c>
      <c r="M25" s="60">
        <v>4898732</v>
      </c>
      <c r="N25" s="60">
        <v>10128496</v>
      </c>
      <c r="O25" s="60">
        <v>2844587</v>
      </c>
      <c r="P25" s="60">
        <v>3277291</v>
      </c>
      <c r="Q25" s="60">
        <v>3126882</v>
      </c>
      <c r="R25" s="60">
        <v>9248760</v>
      </c>
      <c r="S25" s="60">
        <v>3209702</v>
      </c>
      <c r="T25" s="60">
        <v>3188113</v>
      </c>
      <c r="U25" s="60">
        <v>3210630</v>
      </c>
      <c r="V25" s="60">
        <v>9608445</v>
      </c>
      <c r="W25" s="60">
        <v>37235266</v>
      </c>
      <c r="X25" s="60">
        <v>37125000</v>
      </c>
      <c r="Y25" s="60">
        <v>110266</v>
      </c>
      <c r="Z25" s="140">
        <v>0.3</v>
      </c>
      <c r="AA25" s="155">
        <v>37125000</v>
      </c>
    </row>
    <row r="26" spans="1:27" ht="13.5">
      <c r="A26" s="183" t="s">
        <v>38</v>
      </c>
      <c r="B26" s="182"/>
      <c r="C26" s="155">
        <v>6296071</v>
      </c>
      <c r="D26" s="155">
        <v>0</v>
      </c>
      <c r="E26" s="156">
        <v>8259000</v>
      </c>
      <c r="F26" s="60">
        <v>8259000</v>
      </c>
      <c r="G26" s="60">
        <v>494841</v>
      </c>
      <c r="H26" s="60">
        <v>494841</v>
      </c>
      <c r="I26" s="60">
        <v>494841</v>
      </c>
      <c r="J26" s="60">
        <v>1484523</v>
      </c>
      <c r="K26" s="60">
        <v>494846</v>
      </c>
      <c r="L26" s="60">
        <v>533095</v>
      </c>
      <c r="M26" s="60">
        <v>535507</v>
      </c>
      <c r="N26" s="60">
        <v>1563448</v>
      </c>
      <c r="O26" s="60">
        <v>533097</v>
      </c>
      <c r="P26" s="60">
        <v>534699</v>
      </c>
      <c r="Q26" s="60">
        <v>1187198</v>
      </c>
      <c r="R26" s="60">
        <v>2254994</v>
      </c>
      <c r="S26" s="60">
        <v>800515</v>
      </c>
      <c r="T26" s="60">
        <v>610701</v>
      </c>
      <c r="U26" s="60">
        <v>651901</v>
      </c>
      <c r="V26" s="60">
        <v>2063117</v>
      </c>
      <c r="W26" s="60">
        <v>7366082</v>
      </c>
      <c r="X26" s="60">
        <v>8259000</v>
      </c>
      <c r="Y26" s="60">
        <v>-892918</v>
      </c>
      <c r="Z26" s="140">
        <v>-10.81</v>
      </c>
      <c r="AA26" s="155">
        <v>8259000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5371040</v>
      </c>
      <c r="D28" s="155">
        <v>0</v>
      </c>
      <c r="E28" s="156">
        <v>8850000</v>
      </c>
      <c r="F28" s="60">
        <v>8850000</v>
      </c>
      <c r="G28" s="60">
        <v>880528</v>
      </c>
      <c r="H28" s="60">
        <v>837000</v>
      </c>
      <c r="I28" s="60">
        <v>855826</v>
      </c>
      <c r="J28" s="60">
        <v>2573354</v>
      </c>
      <c r="K28" s="60">
        <v>868948</v>
      </c>
      <c r="L28" s="60">
        <v>868948</v>
      </c>
      <c r="M28" s="60">
        <v>877694</v>
      </c>
      <c r="N28" s="60">
        <v>2615590</v>
      </c>
      <c r="O28" s="60">
        <v>879303</v>
      </c>
      <c r="P28" s="60">
        <v>873336</v>
      </c>
      <c r="Q28" s="60">
        <v>918962</v>
      </c>
      <c r="R28" s="60">
        <v>2671601</v>
      </c>
      <c r="S28" s="60">
        <v>956485</v>
      </c>
      <c r="T28" s="60">
        <v>989771</v>
      </c>
      <c r="U28" s="60">
        <v>1004022</v>
      </c>
      <c r="V28" s="60">
        <v>2950278</v>
      </c>
      <c r="W28" s="60">
        <v>10810823</v>
      </c>
      <c r="X28" s="60">
        <v>8850000</v>
      </c>
      <c r="Y28" s="60">
        <v>1960823</v>
      </c>
      <c r="Z28" s="140">
        <v>22.16</v>
      </c>
      <c r="AA28" s="155">
        <v>8850000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2500000</v>
      </c>
      <c r="F29" s="60">
        <v>0</v>
      </c>
      <c r="G29" s="60">
        <v>1562242</v>
      </c>
      <c r="H29" s="60">
        <v>0</v>
      </c>
      <c r="I29" s="60">
        <v>0</v>
      </c>
      <c r="J29" s="60">
        <v>1562242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1562242</v>
      </c>
      <c r="X29" s="60">
        <v>0</v>
      </c>
      <c r="Y29" s="60">
        <v>1562242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8187000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29890257</v>
      </c>
      <c r="D34" s="155">
        <v>0</v>
      </c>
      <c r="E34" s="156">
        <v>58972000</v>
      </c>
      <c r="F34" s="60">
        <v>37499000</v>
      </c>
      <c r="G34" s="60">
        <v>2099895</v>
      </c>
      <c r="H34" s="60">
        <v>2668508</v>
      </c>
      <c r="I34" s="60">
        <v>2914770</v>
      </c>
      <c r="J34" s="60">
        <v>7683173</v>
      </c>
      <c r="K34" s="60">
        <v>3487266</v>
      </c>
      <c r="L34" s="60">
        <v>2328831</v>
      </c>
      <c r="M34" s="60">
        <v>2896326</v>
      </c>
      <c r="N34" s="60">
        <v>8712423</v>
      </c>
      <c r="O34" s="60">
        <v>2804948</v>
      </c>
      <c r="P34" s="60">
        <v>2648657</v>
      </c>
      <c r="Q34" s="60">
        <v>2674363</v>
      </c>
      <c r="R34" s="60">
        <v>8127968</v>
      </c>
      <c r="S34" s="60">
        <v>3277571</v>
      </c>
      <c r="T34" s="60">
        <v>2278381</v>
      </c>
      <c r="U34" s="60">
        <v>4374232</v>
      </c>
      <c r="V34" s="60">
        <v>9930184</v>
      </c>
      <c r="W34" s="60">
        <v>34453748</v>
      </c>
      <c r="X34" s="60">
        <v>37499000</v>
      </c>
      <c r="Y34" s="60">
        <v>-3045252</v>
      </c>
      <c r="Z34" s="140">
        <v>-8.12</v>
      </c>
      <c r="AA34" s="155">
        <v>37499000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33318000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13992</v>
      </c>
      <c r="Q35" s="60">
        <v>0</v>
      </c>
      <c r="R35" s="60">
        <v>13992</v>
      </c>
      <c r="S35" s="60">
        <v>0</v>
      </c>
      <c r="T35" s="60">
        <v>0</v>
      </c>
      <c r="U35" s="60">
        <v>0</v>
      </c>
      <c r="V35" s="60">
        <v>0</v>
      </c>
      <c r="W35" s="60">
        <v>13992</v>
      </c>
      <c r="X35" s="60">
        <v>33318000</v>
      </c>
      <c r="Y35" s="60">
        <v>-33304008</v>
      </c>
      <c r="Z35" s="140">
        <v>-99.96</v>
      </c>
      <c r="AA35" s="155">
        <v>33318000</v>
      </c>
    </row>
    <row r="36" spans="1:27" ht="12.75">
      <c r="A36" s="193" t="s">
        <v>44</v>
      </c>
      <c r="B36" s="187"/>
      <c r="C36" s="188">
        <f aca="true" t="shared" si="1" ref="C36:Y36">SUM(C25:C35)</f>
        <v>71249449</v>
      </c>
      <c r="D36" s="188">
        <f>SUM(D25:D35)</f>
        <v>0</v>
      </c>
      <c r="E36" s="189">
        <f t="shared" si="1"/>
        <v>122973000</v>
      </c>
      <c r="F36" s="190">
        <f t="shared" si="1"/>
        <v>125051000</v>
      </c>
      <c r="G36" s="190">
        <f t="shared" si="1"/>
        <v>7655863</v>
      </c>
      <c r="H36" s="190">
        <f t="shared" si="1"/>
        <v>6828557</v>
      </c>
      <c r="I36" s="190">
        <f t="shared" si="1"/>
        <v>7068437</v>
      </c>
      <c r="J36" s="190">
        <f t="shared" si="1"/>
        <v>21552857</v>
      </c>
      <c r="K36" s="190">
        <f t="shared" si="1"/>
        <v>7427407</v>
      </c>
      <c r="L36" s="190">
        <f t="shared" si="1"/>
        <v>6384291</v>
      </c>
      <c r="M36" s="190">
        <f t="shared" si="1"/>
        <v>9208259</v>
      </c>
      <c r="N36" s="190">
        <f t="shared" si="1"/>
        <v>23019957</v>
      </c>
      <c r="O36" s="190">
        <f t="shared" si="1"/>
        <v>7061935</v>
      </c>
      <c r="P36" s="190">
        <f t="shared" si="1"/>
        <v>7347975</v>
      </c>
      <c r="Q36" s="190">
        <f t="shared" si="1"/>
        <v>7907405</v>
      </c>
      <c r="R36" s="190">
        <f t="shared" si="1"/>
        <v>22317315</v>
      </c>
      <c r="S36" s="190">
        <f t="shared" si="1"/>
        <v>8244273</v>
      </c>
      <c r="T36" s="190">
        <f t="shared" si="1"/>
        <v>7066966</v>
      </c>
      <c r="U36" s="190">
        <f t="shared" si="1"/>
        <v>9240785</v>
      </c>
      <c r="V36" s="190">
        <f t="shared" si="1"/>
        <v>24552024</v>
      </c>
      <c r="W36" s="190">
        <f t="shared" si="1"/>
        <v>91442153</v>
      </c>
      <c r="X36" s="190">
        <f t="shared" si="1"/>
        <v>125051000</v>
      </c>
      <c r="Y36" s="190">
        <f t="shared" si="1"/>
        <v>-33608847</v>
      </c>
      <c r="Z36" s="191">
        <f>+IF(X36&lt;&gt;0,+(Y36/X36)*100,0)</f>
        <v>-26.87611214624433</v>
      </c>
      <c r="AA36" s="188">
        <f>SUM(AA25:AA35)</f>
        <v>125051000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16210169</v>
      </c>
      <c r="D38" s="199">
        <f>+D22-D36</f>
        <v>0</v>
      </c>
      <c r="E38" s="200">
        <f t="shared" si="2"/>
        <v>0</v>
      </c>
      <c r="F38" s="106">
        <f t="shared" si="2"/>
        <v>-22296000</v>
      </c>
      <c r="G38" s="106">
        <f t="shared" si="2"/>
        <v>19410934</v>
      </c>
      <c r="H38" s="106">
        <f t="shared" si="2"/>
        <v>-803381</v>
      </c>
      <c r="I38" s="106">
        <f t="shared" si="2"/>
        <v>-3613417</v>
      </c>
      <c r="J38" s="106">
        <f t="shared" si="2"/>
        <v>14994136</v>
      </c>
      <c r="K38" s="106">
        <f t="shared" si="2"/>
        <v>16489649</v>
      </c>
      <c r="L38" s="106">
        <f t="shared" si="2"/>
        <v>-2882815</v>
      </c>
      <c r="M38" s="106">
        <f t="shared" si="2"/>
        <v>-5788248</v>
      </c>
      <c r="N38" s="106">
        <f t="shared" si="2"/>
        <v>7818586</v>
      </c>
      <c r="O38" s="106">
        <f t="shared" si="2"/>
        <v>-3983711</v>
      </c>
      <c r="P38" s="106">
        <f t="shared" si="2"/>
        <v>-3178347</v>
      </c>
      <c r="Q38" s="106">
        <f t="shared" si="2"/>
        <v>10997774</v>
      </c>
      <c r="R38" s="106">
        <f t="shared" si="2"/>
        <v>3835716</v>
      </c>
      <c r="S38" s="106">
        <f t="shared" si="2"/>
        <v>-4463363</v>
      </c>
      <c r="T38" s="106">
        <f t="shared" si="2"/>
        <v>-3623601</v>
      </c>
      <c r="U38" s="106">
        <f t="shared" si="2"/>
        <v>-5303537</v>
      </c>
      <c r="V38" s="106">
        <f t="shared" si="2"/>
        <v>-13390501</v>
      </c>
      <c r="W38" s="106">
        <f t="shared" si="2"/>
        <v>13257937</v>
      </c>
      <c r="X38" s="106">
        <f>IF(F22=F36,0,X22-X36)</f>
        <v>-22296000</v>
      </c>
      <c r="Y38" s="106">
        <f t="shared" si="2"/>
        <v>35553937</v>
      </c>
      <c r="Z38" s="201">
        <f>+IF(X38&lt;&gt;0,+(Y38/X38)*100,0)</f>
        <v>-159.46329834947971</v>
      </c>
      <c r="AA38" s="199">
        <f>+AA22-AA36</f>
        <v>-22296000</v>
      </c>
    </row>
    <row r="39" spans="1:27" ht="13.5">
      <c r="A39" s="181" t="s">
        <v>46</v>
      </c>
      <c r="B39" s="185"/>
      <c r="C39" s="155">
        <v>18404000</v>
      </c>
      <c r="D39" s="155">
        <v>0</v>
      </c>
      <c r="E39" s="156">
        <v>0</v>
      </c>
      <c r="F39" s="60">
        <v>22296000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22296000</v>
      </c>
      <c r="Y39" s="60">
        <v>-22296000</v>
      </c>
      <c r="Z39" s="140">
        <v>-100</v>
      </c>
      <c r="AA39" s="155">
        <v>22296000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34614169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19410934</v>
      </c>
      <c r="H42" s="88">
        <f t="shared" si="3"/>
        <v>-803381</v>
      </c>
      <c r="I42" s="88">
        <f t="shared" si="3"/>
        <v>-3613417</v>
      </c>
      <c r="J42" s="88">
        <f t="shared" si="3"/>
        <v>14994136</v>
      </c>
      <c r="K42" s="88">
        <f t="shared" si="3"/>
        <v>16489649</v>
      </c>
      <c r="L42" s="88">
        <f t="shared" si="3"/>
        <v>-2882815</v>
      </c>
      <c r="M42" s="88">
        <f t="shared" si="3"/>
        <v>-5788248</v>
      </c>
      <c r="N42" s="88">
        <f t="shared" si="3"/>
        <v>7818586</v>
      </c>
      <c r="O42" s="88">
        <f t="shared" si="3"/>
        <v>-3983711</v>
      </c>
      <c r="P42" s="88">
        <f t="shared" si="3"/>
        <v>-3178347</v>
      </c>
      <c r="Q42" s="88">
        <f t="shared" si="3"/>
        <v>10997774</v>
      </c>
      <c r="R42" s="88">
        <f t="shared" si="3"/>
        <v>3835716</v>
      </c>
      <c r="S42" s="88">
        <f t="shared" si="3"/>
        <v>-4463363</v>
      </c>
      <c r="T42" s="88">
        <f t="shared" si="3"/>
        <v>-3623601</v>
      </c>
      <c r="U42" s="88">
        <f t="shared" si="3"/>
        <v>-5303537</v>
      </c>
      <c r="V42" s="88">
        <f t="shared" si="3"/>
        <v>-13390501</v>
      </c>
      <c r="W42" s="88">
        <f t="shared" si="3"/>
        <v>13257937</v>
      </c>
      <c r="X42" s="88">
        <f t="shared" si="3"/>
        <v>0</v>
      </c>
      <c r="Y42" s="88">
        <f t="shared" si="3"/>
        <v>13257937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34614169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19410934</v>
      </c>
      <c r="H44" s="77">
        <f t="shared" si="4"/>
        <v>-803381</v>
      </c>
      <c r="I44" s="77">
        <f t="shared" si="4"/>
        <v>-3613417</v>
      </c>
      <c r="J44" s="77">
        <f t="shared" si="4"/>
        <v>14994136</v>
      </c>
      <c r="K44" s="77">
        <f t="shared" si="4"/>
        <v>16489649</v>
      </c>
      <c r="L44" s="77">
        <f t="shared" si="4"/>
        <v>-2882815</v>
      </c>
      <c r="M44" s="77">
        <f t="shared" si="4"/>
        <v>-5788248</v>
      </c>
      <c r="N44" s="77">
        <f t="shared" si="4"/>
        <v>7818586</v>
      </c>
      <c r="O44" s="77">
        <f t="shared" si="4"/>
        <v>-3983711</v>
      </c>
      <c r="P44" s="77">
        <f t="shared" si="4"/>
        <v>-3178347</v>
      </c>
      <c r="Q44" s="77">
        <f t="shared" si="4"/>
        <v>10997774</v>
      </c>
      <c r="R44" s="77">
        <f t="shared" si="4"/>
        <v>3835716</v>
      </c>
      <c r="S44" s="77">
        <f t="shared" si="4"/>
        <v>-4463363</v>
      </c>
      <c r="T44" s="77">
        <f t="shared" si="4"/>
        <v>-3623601</v>
      </c>
      <c r="U44" s="77">
        <f t="shared" si="4"/>
        <v>-5303537</v>
      </c>
      <c r="V44" s="77">
        <f t="shared" si="4"/>
        <v>-13390501</v>
      </c>
      <c r="W44" s="77">
        <f t="shared" si="4"/>
        <v>13257937</v>
      </c>
      <c r="X44" s="77">
        <f t="shared" si="4"/>
        <v>0</v>
      </c>
      <c r="Y44" s="77">
        <f t="shared" si="4"/>
        <v>13257937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34614169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19410934</v>
      </c>
      <c r="H46" s="88">
        <f t="shared" si="5"/>
        <v>-803381</v>
      </c>
      <c r="I46" s="88">
        <f t="shared" si="5"/>
        <v>-3613417</v>
      </c>
      <c r="J46" s="88">
        <f t="shared" si="5"/>
        <v>14994136</v>
      </c>
      <c r="K46" s="88">
        <f t="shared" si="5"/>
        <v>16489649</v>
      </c>
      <c r="L46" s="88">
        <f t="shared" si="5"/>
        <v>-2882815</v>
      </c>
      <c r="M46" s="88">
        <f t="shared" si="5"/>
        <v>-5788248</v>
      </c>
      <c r="N46" s="88">
        <f t="shared" si="5"/>
        <v>7818586</v>
      </c>
      <c r="O46" s="88">
        <f t="shared" si="5"/>
        <v>-3983711</v>
      </c>
      <c r="P46" s="88">
        <f t="shared" si="5"/>
        <v>-3178347</v>
      </c>
      <c r="Q46" s="88">
        <f t="shared" si="5"/>
        <v>10997774</v>
      </c>
      <c r="R46" s="88">
        <f t="shared" si="5"/>
        <v>3835716</v>
      </c>
      <c r="S46" s="88">
        <f t="shared" si="5"/>
        <v>-4463363</v>
      </c>
      <c r="T46" s="88">
        <f t="shared" si="5"/>
        <v>-3623601</v>
      </c>
      <c r="U46" s="88">
        <f t="shared" si="5"/>
        <v>-5303537</v>
      </c>
      <c r="V46" s="88">
        <f t="shared" si="5"/>
        <v>-13390501</v>
      </c>
      <c r="W46" s="88">
        <f t="shared" si="5"/>
        <v>13257937</v>
      </c>
      <c r="X46" s="88">
        <f t="shared" si="5"/>
        <v>0</v>
      </c>
      <c r="Y46" s="88">
        <f t="shared" si="5"/>
        <v>13257937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34614169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19410934</v>
      </c>
      <c r="H48" s="220">
        <f t="shared" si="6"/>
        <v>-803381</v>
      </c>
      <c r="I48" s="220">
        <f t="shared" si="6"/>
        <v>-3613417</v>
      </c>
      <c r="J48" s="220">
        <f t="shared" si="6"/>
        <v>14994136</v>
      </c>
      <c r="K48" s="220">
        <f t="shared" si="6"/>
        <v>16489649</v>
      </c>
      <c r="L48" s="220">
        <f t="shared" si="6"/>
        <v>-2882815</v>
      </c>
      <c r="M48" s="219">
        <f t="shared" si="6"/>
        <v>-5788248</v>
      </c>
      <c r="N48" s="219">
        <f t="shared" si="6"/>
        <v>7818586</v>
      </c>
      <c r="O48" s="220">
        <f t="shared" si="6"/>
        <v>-3983711</v>
      </c>
      <c r="P48" s="220">
        <f t="shared" si="6"/>
        <v>-3178347</v>
      </c>
      <c r="Q48" s="220">
        <f t="shared" si="6"/>
        <v>10997774</v>
      </c>
      <c r="R48" s="220">
        <f t="shared" si="6"/>
        <v>3835716</v>
      </c>
      <c r="S48" s="220">
        <f t="shared" si="6"/>
        <v>-4463363</v>
      </c>
      <c r="T48" s="219">
        <f t="shared" si="6"/>
        <v>-3623601</v>
      </c>
      <c r="U48" s="219">
        <f t="shared" si="6"/>
        <v>-5303537</v>
      </c>
      <c r="V48" s="220">
        <f t="shared" si="6"/>
        <v>-13390501</v>
      </c>
      <c r="W48" s="220">
        <f t="shared" si="6"/>
        <v>13257937</v>
      </c>
      <c r="X48" s="220">
        <f t="shared" si="6"/>
        <v>0</v>
      </c>
      <c r="Y48" s="220">
        <f t="shared" si="6"/>
        <v>13257937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6217821</v>
      </c>
      <c r="D5" s="153">
        <f>SUM(D6:D8)</f>
        <v>0</v>
      </c>
      <c r="E5" s="154">
        <f t="shared" si="0"/>
        <v>4300000</v>
      </c>
      <c r="F5" s="100">
        <f t="shared" si="0"/>
        <v>4375000</v>
      </c>
      <c r="G5" s="100">
        <f t="shared" si="0"/>
        <v>70718</v>
      </c>
      <c r="H5" s="100">
        <f t="shared" si="0"/>
        <v>0</v>
      </c>
      <c r="I5" s="100">
        <f t="shared" si="0"/>
        <v>138981</v>
      </c>
      <c r="J5" s="100">
        <f t="shared" si="0"/>
        <v>209699</v>
      </c>
      <c r="K5" s="100">
        <f t="shared" si="0"/>
        <v>43212</v>
      </c>
      <c r="L5" s="100">
        <f t="shared" si="0"/>
        <v>130604</v>
      </c>
      <c r="M5" s="100">
        <f t="shared" si="0"/>
        <v>115390</v>
      </c>
      <c r="N5" s="100">
        <f t="shared" si="0"/>
        <v>289206</v>
      </c>
      <c r="O5" s="100">
        <f t="shared" si="0"/>
        <v>190144</v>
      </c>
      <c r="P5" s="100">
        <f t="shared" si="0"/>
        <v>129726</v>
      </c>
      <c r="Q5" s="100">
        <f t="shared" si="0"/>
        <v>200196</v>
      </c>
      <c r="R5" s="100">
        <f t="shared" si="0"/>
        <v>520066</v>
      </c>
      <c r="S5" s="100">
        <f t="shared" si="0"/>
        <v>24996</v>
      </c>
      <c r="T5" s="100">
        <f t="shared" si="0"/>
        <v>808763</v>
      </c>
      <c r="U5" s="100">
        <f t="shared" si="0"/>
        <v>0</v>
      </c>
      <c r="V5" s="100">
        <f t="shared" si="0"/>
        <v>833759</v>
      </c>
      <c r="W5" s="100">
        <f t="shared" si="0"/>
        <v>1852730</v>
      </c>
      <c r="X5" s="100">
        <f t="shared" si="0"/>
        <v>4375000</v>
      </c>
      <c r="Y5" s="100">
        <f t="shared" si="0"/>
        <v>-2522270</v>
      </c>
      <c r="Z5" s="137">
        <f>+IF(X5&lt;&gt;0,+(Y5/X5)*100,0)</f>
        <v>-57.65188571428571</v>
      </c>
      <c r="AA5" s="153">
        <f>SUM(AA6:AA8)</f>
        <v>4375000</v>
      </c>
    </row>
    <row r="6" spans="1:27" ht="13.5">
      <c r="A6" s="138" t="s">
        <v>75</v>
      </c>
      <c r="B6" s="136"/>
      <c r="C6" s="155">
        <v>6217821</v>
      </c>
      <c r="D6" s="155"/>
      <c r="E6" s="156">
        <v>4300000</v>
      </c>
      <c r="F6" s="60">
        <v>4375000</v>
      </c>
      <c r="G6" s="60">
        <v>70718</v>
      </c>
      <c r="H6" s="60"/>
      <c r="I6" s="60">
        <v>138981</v>
      </c>
      <c r="J6" s="60">
        <v>209699</v>
      </c>
      <c r="K6" s="60">
        <v>43212</v>
      </c>
      <c r="L6" s="60">
        <v>130604</v>
      </c>
      <c r="M6" s="60">
        <v>115390</v>
      </c>
      <c r="N6" s="60">
        <v>289206</v>
      </c>
      <c r="O6" s="60">
        <v>190144</v>
      </c>
      <c r="P6" s="60">
        <v>129726</v>
      </c>
      <c r="Q6" s="60">
        <v>200196</v>
      </c>
      <c r="R6" s="60">
        <v>520066</v>
      </c>
      <c r="S6" s="60">
        <v>24996</v>
      </c>
      <c r="T6" s="60">
        <v>808763</v>
      </c>
      <c r="U6" s="60"/>
      <c r="V6" s="60">
        <v>833759</v>
      </c>
      <c r="W6" s="60">
        <v>1852730</v>
      </c>
      <c r="X6" s="60">
        <v>4375000</v>
      </c>
      <c r="Y6" s="60">
        <v>-2522270</v>
      </c>
      <c r="Z6" s="140">
        <v>-57.65</v>
      </c>
      <c r="AA6" s="62">
        <v>4375000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8459516</v>
      </c>
      <c r="D9" s="153">
        <f>SUM(D10:D14)</f>
        <v>0</v>
      </c>
      <c r="E9" s="154">
        <f t="shared" si="1"/>
        <v>11118000</v>
      </c>
      <c r="F9" s="100">
        <f t="shared" si="1"/>
        <v>13768000</v>
      </c>
      <c r="G9" s="100">
        <f t="shared" si="1"/>
        <v>482659</v>
      </c>
      <c r="H9" s="100">
        <f t="shared" si="1"/>
        <v>195328</v>
      </c>
      <c r="I9" s="100">
        <f t="shared" si="1"/>
        <v>526065</v>
      </c>
      <c r="J9" s="100">
        <f t="shared" si="1"/>
        <v>1204052</v>
      </c>
      <c r="K9" s="100">
        <f t="shared" si="1"/>
        <v>244276</v>
      </c>
      <c r="L9" s="100">
        <f t="shared" si="1"/>
        <v>446177</v>
      </c>
      <c r="M9" s="100">
        <f t="shared" si="1"/>
        <v>364402</v>
      </c>
      <c r="N9" s="100">
        <f t="shared" si="1"/>
        <v>1054855</v>
      </c>
      <c r="O9" s="100">
        <f t="shared" si="1"/>
        <v>119039</v>
      </c>
      <c r="P9" s="100">
        <f t="shared" si="1"/>
        <v>754617</v>
      </c>
      <c r="Q9" s="100">
        <f t="shared" si="1"/>
        <v>827180</v>
      </c>
      <c r="R9" s="100">
        <f t="shared" si="1"/>
        <v>1700836</v>
      </c>
      <c r="S9" s="100">
        <f t="shared" si="1"/>
        <v>650537</v>
      </c>
      <c r="T9" s="100">
        <f t="shared" si="1"/>
        <v>329550</v>
      </c>
      <c r="U9" s="100">
        <f t="shared" si="1"/>
        <v>328642</v>
      </c>
      <c r="V9" s="100">
        <f t="shared" si="1"/>
        <v>1308729</v>
      </c>
      <c r="W9" s="100">
        <f t="shared" si="1"/>
        <v>5268472</v>
      </c>
      <c r="X9" s="100">
        <f t="shared" si="1"/>
        <v>13768000</v>
      </c>
      <c r="Y9" s="100">
        <f t="shared" si="1"/>
        <v>-8499528</v>
      </c>
      <c r="Z9" s="137">
        <f>+IF(X9&lt;&gt;0,+(Y9/X9)*100,0)</f>
        <v>-61.73393375944218</v>
      </c>
      <c r="AA9" s="102">
        <f>SUM(AA10:AA14)</f>
        <v>13768000</v>
      </c>
    </row>
    <row r="10" spans="1:27" ht="13.5">
      <c r="A10" s="138" t="s">
        <v>79</v>
      </c>
      <c r="B10" s="136"/>
      <c r="C10" s="155">
        <v>6491145</v>
      </c>
      <c r="D10" s="155"/>
      <c r="E10" s="156">
        <v>10618000</v>
      </c>
      <c r="F10" s="60">
        <v>13268000</v>
      </c>
      <c r="G10" s="60">
        <v>482659</v>
      </c>
      <c r="H10" s="60">
        <v>195328</v>
      </c>
      <c r="I10" s="60">
        <v>526065</v>
      </c>
      <c r="J10" s="60">
        <v>1204052</v>
      </c>
      <c r="K10" s="60">
        <v>244276</v>
      </c>
      <c r="L10" s="60">
        <v>446177</v>
      </c>
      <c r="M10" s="60">
        <v>364402</v>
      </c>
      <c r="N10" s="60">
        <v>1054855</v>
      </c>
      <c r="O10" s="60">
        <v>119039</v>
      </c>
      <c r="P10" s="60">
        <v>754617</v>
      </c>
      <c r="Q10" s="60">
        <v>827180</v>
      </c>
      <c r="R10" s="60">
        <v>1700836</v>
      </c>
      <c r="S10" s="60">
        <v>650537</v>
      </c>
      <c r="T10" s="60">
        <v>329550</v>
      </c>
      <c r="U10" s="60">
        <v>328642</v>
      </c>
      <c r="V10" s="60">
        <v>1308729</v>
      </c>
      <c r="W10" s="60">
        <v>5268472</v>
      </c>
      <c r="X10" s="60">
        <v>13268000</v>
      </c>
      <c r="Y10" s="60">
        <v>-7999528</v>
      </c>
      <c r="Z10" s="140">
        <v>-60.29</v>
      </c>
      <c r="AA10" s="62">
        <v>13268000</v>
      </c>
    </row>
    <row r="11" spans="1:27" ht="13.5">
      <c r="A11" s="138" t="s">
        <v>80</v>
      </c>
      <c r="B11" s="136"/>
      <c r="C11" s="155">
        <v>1968371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62">
        <v>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10719324</v>
      </c>
      <c r="D15" s="153">
        <f>SUM(D16:D18)</f>
        <v>0</v>
      </c>
      <c r="E15" s="154">
        <f t="shared" si="2"/>
        <v>17900000</v>
      </c>
      <c r="F15" s="100">
        <f t="shared" si="2"/>
        <v>26560000</v>
      </c>
      <c r="G15" s="100">
        <f t="shared" si="2"/>
        <v>646284</v>
      </c>
      <c r="H15" s="100">
        <f t="shared" si="2"/>
        <v>2501201</v>
      </c>
      <c r="I15" s="100">
        <f t="shared" si="2"/>
        <v>1575416</v>
      </c>
      <c r="J15" s="100">
        <f t="shared" si="2"/>
        <v>4722901</v>
      </c>
      <c r="K15" s="100">
        <f t="shared" si="2"/>
        <v>1210003</v>
      </c>
      <c r="L15" s="100">
        <f t="shared" si="2"/>
        <v>417395</v>
      </c>
      <c r="M15" s="100">
        <f t="shared" si="2"/>
        <v>217353</v>
      </c>
      <c r="N15" s="100">
        <f t="shared" si="2"/>
        <v>1844751</v>
      </c>
      <c r="O15" s="100">
        <f t="shared" si="2"/>
        <v>240000</v>
      </c>
      <c r="P15" s="100">
        <f t="shared" si="2"/>
        <v>1019356</v>
      </c>
      <c r="Q15" s="100">
        <f t="shared" si="2"/>
        <v>1926335</v>
      </c>
      <c r="R15" s="100">
        <f t="shared" si="2"/>
        <v>3185691</v>
      </c>
      <c r="S15" s="100">
        <f t="shared" si="2"/>
        <v>2502971</v>
      </c>
      <c r="T15" s="100">
        <f t="shared" si="2"/>
        <v>1032286</v>
      </c>
      <c r="U15" s="100">
        <f t="shared" si="2"/>
        <v>568295</v>
      </c>
      <c r="V15" s="100">
        <f t="shared" si="2"/>
        <v>4103552</v>
      </c>
      <c r="W15" s="100">
        <f t="shared" si="2"/>
        <v>13856895</v>
      </c>
      <c r="X15" s="100">
        <f t="shared" si="2"/>
        <v>26560000</v>
      </c>
      <c r="Y15" s="100">
        <f t="shared" si="2"/>
        <v>-12703105</v>
      </c>
      <c r="Z15" s="137">
        <f>+IF(X15&lt;&gt;0,+(Y15/X15)*100,0)</f>
        <v>-47.827955572289156</v>
      </c>
      <c r="AA15" s="102">
        <f>SUM(AA16:AA18)</f>
        <v>26560000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10719324</v>
      </c>
      <c r="D17" s="155"/>
      <c r="E17" s="156">
        <v>17900000</v>
      </c>
      <c r="F17" s="60">
        <v>26560000</v>
      </c>
      <c r="G17" s="60">
        <v>453766</v>
      </c>
      <c r="H17" s="60">
        <v>2501201</v>
      </c>
      <c r="I17" s="60">
        <v>1575416</v>
      </c>
      <c r="J17" s="60">
        <v>4530383</v>
      </c>
      <c r="K17" s="60">
        <v>1210003</v>
      </c>
      <c r="L17" s="60">
        <v>417395</v>
      </c>
      <c r="M17" s="60">
        <v>217353</v>
      </c>
      <c r="N17" s="60">
        <v>1844751</v>
      </c>
      <c r="O17" s="60">
        <v>240000</v>
      </c>
      <c r="P17" s="60">
        <v>1019356</v>
      </c>
      <c r="Q17" s="60">
        <v>1926335</v>
      </c>
      <c r="R17" s="60">
        <v>3185691</v>
      </c>
      <c r="S17" s="60">
        <v>2502971</v>
      </c>
      <c r="T17" s="60">
        <v>1032286</v>
      </c>
      <c r="U17" s="60">
        <v>568295</v>
      </c>
      <c r="V17" s="60">
        <v>4103552</v>
      </c>
      <c r="W17" s="60">
        <v>13664377</v>
      </c>
      <c r="X17" s="60">
        <v>26560000</v>
      </c>
      <c r="Y17" s="60">
        <v>-12895623</v>
      </c>
      <c r="Z17" s="140">
        <v>-48.55</v>
      </c>
      <c r="AA17" s="62">
        <v>26560000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192518</v>
      </c>
      <c r="H18" s="60"/>
      <c r="I18" s="60"/>
      <c r="J18" s="60">
        <v>192518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192518</v>
      </c>
      <c r="X18" s="60"/>
      <c r="Y18" s="60">
        <v>192518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172437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797679</v>
      </c>
      <c r="M19" s="100">
        <f t="shared" si="3"/>
        <v>26387</v>
      </c>
      <c r="N19" s="100">
        <f t="shared" si="3"/>
        <v>824066</v>
      </c>
      <c r="O19" s="100">
        <f t="shared" si="3"/>
        <v>0</v>
      </c>
      <c r="P19" s="100">
        <f t="shared" si="3"/>
        <v>159516</v>
      </c>
      <c r="Q19" s="100">
        <f t="shared" si="3"/>
        <v>0</v>
      </c>
      <c r="R19" s="100">
        <f t="shared" si="3"/>
        <v>159516</v>
      </c>
      <c r="S19" s="100">
        <f t="shared" si="3"/>
        <v>429413</v>
      </c>
      <c r="T19" s="100">
        <f t="shared" si="3"/>
        <v>1682639</v>
      </c>
      <c r="U19" s="100">
        <f t="shared" si="3"/>
        <v>0</v>
      </c>
      <c r="V19" s="100">
        <f t="shared" si="3"/>
        <v>2112052</v>
      </c>
      <c r="W19" s="100">
        <f t="shared" si="3"/>
        <v>3095634</v>
      </c>
      <c r="X19" s="100">
        <f t="shared" si="3"/>
        <v>0</v>
      </c>
      <c r="Y19" s="100">
        <f t="shared" si="3"/>
        <v>3095634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172437</v>
      </c>
      <c r="D20" s="155"/>
      <c r="E20" s="156"/>
      <c r="F20" s="60"/>
      <c r="G20" s="60"/>
      <c r="H20" s="60"/>
      <c r="I20" s="60"/>
      <c r="J20" s="60"/>
      <c r="K20" s="60"/>
      <c r="L20" s="60">
        <v>797679</v>
      </c>
      <c r="M20" s="60">
        <v>26387</v>
      </c>
      <c r="N20" s="60">
        <v>824066</v>
      </c>
      <c r="O20" s="60"/>
      <c r="P20" s="60">
        <v>159516</v>
      </c>
      <c r="Q20" s="60"/>
      <c r="R20" s="60">
        <v>159516</v>
      </c>
      <c r="S20" s="60">
        <v>429413</v>
      </c>
      <c r="T20" s="60">
        <v>1682639</v>
      </c>
      <c r="U20" s="60"/>
      <c r="V20" s="60">
        <v>2112052</v>
      </c>
      <c r="W20" s="60">
        <v>3095634</v>
      </c>
      <c r="X20" s="60"/>
      <c r="Y20" s="60">
        <v>3095634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25569098</v>
      </c>
      <c r="D25" s="217">
        <f>+D5+D9+D15+D19+D24</f>
        <v>0</v>
      </c>
      <c r="E25" s="230">
        <f t="shared" si="4"/>
        <v>33318000</v>
      </c>
      <c r="F25" s="219">
        <f t="shared" si="4"/>
        <v>44703000</v>
      </c>
      <c r="G25" s="219">
        <f t="shared" si="4"/>
        <v>1199661</v>
      </c>
      <c r="H25" s="219">
        <f t="shared" si="4"/>
        <v>2696529</v>
      </c>
      <c r="I25" s="219">
        <f t="shared" si="4"/>
        <v>2240462</v>
      </c>
      <c r="J25" s="219">
        <f t="shared" si="4"/>
        <v>6136652</v>
      </c>
      <c r="K25" s="219">
        <f t="shared" si="4"/>
        <v>1497491</v>
      </c>
      <c r="L25" s="219">
        <f t="shared" si="4"/>
        <v>1791855</v>
      </c>
      <c r="M25" s="219">
        <f t="shared" si="4"/>
        <v>723532</v>
      </c>
      <c r="N25" s="219">
        <f t="shared" si="4"/>
        <v>4012878</v>
      </c>
      <c r="O25" s="219">
        <f t="shared" si="4"/>
        <v>549183</v>
      </c>
      <c r="P25" s="219">
        <f t="shared" si="4"/>
        <v>2063215</v>
      </c>
      <c r="Q25" s="219">
        <f t="shared" si="4"/>
        <v>2953711</v>
      </c>
      <c r="R25" s="219">
        <f t="shared" si="4"/>
        <v>5566109</v>
      </c>
      <c r="S25" s="219">
        <f t="shared" si="4"/>
        <v>3607917</v>
      </c>
      <c r="T25" s="219">
        <f t="shared" si="4"/>
        <v>3853238</v>
      </c>
      <c r="U25" s="219">
        <f t="shared" si="4"/>
        <v>896937</v>
      </c>
      <c r="V25" s="219">
        <f t="shared" si="4"/>
        <v>8358092</v>
      </c>
      <c r="W25" s="219">
        <f t="shared" si="4"/>
        <v>24073731</v>
      </c>
      <c r="X25" s="219">
        <f t="shared" si="4"/>
        <v>44703000</v>
      </c>
      <c r="Y25" s="219">
        <f t="shared" si="4"/>
        <v>-20629269</v>
      </c>
      <c r="Z25" s="231">
        <f>+IF(X25&lt;&gt;0,+(Y25/X25)*100,0)</f>
        <v>-46.14739279243004</v>
      </c>
      <c r="AA25" s="232">
        <f>+AA5+AA9+AA15+AA19+AA24</f>
        <v>44703000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18403999</v>
      </c>
      <c r="D28" s="155"/>
      <c r="E28" s="156">
        <v>22296000</v>
      </c>
      <c r="F28" s="60">
        <v>22296000</v>
      </c>
      <c r="G28" s="60">
        <v>532323</v>
      </c>
      <c r="H28" s="60">
        <v>2501201</v>
      </c>
      <c r="I28" s="60">
        <v>1575416</v>
      </c>
      <c r="J28" s="60">
        <v>4608940</v>
      </c>
      <c r="K28" s="60">
        <v>1210003</v>
      </c>
      <c r="L28" s="60">
        <v>1215074</v>
      </c>
      <c r="M28" s="60">
        <v>561614</v>
      </c>
      <c r="N28" s="60">
        <v>2986691</v>
      </c>
      <c r="O28" s="60">
        <v>240000</v>
      </c>
      <c r="P28" s="60">
        <v>1891499</v>
      </c>
      <c r="Q28" s="60">
        <v>2197030</v>
      </c>
      <c r="R28" s="60">
        <v>4328529</v>
      </c>
      <c r="S28" s="60">
        <v>2932384</v>
      </c>
      <c r="T28" s="60">
        <v>2894189</v>
      </c>
      <c r="U28" s="60">
        <v>568295</v>
      </c>
      <c r="V28" s="60">
        <v>6394868</v>
      </c>
      <c r="W28" s="60">
        <v>18319028</v>
      </c>
      <c r="X28" s="60">
        <v>22296000</v>
      </c>
      <c r="Y28" s="60">
        <v>-3976972</v>
      </c>
      <c r="Z28" s="140">
        <v>-17.84</v>
      </c>
      <c r="AA28" s="155">
        <v>22296000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18403999</v>
      </c>
      <c r="D32" s="210">
        <f>SUM(D28:D31)</f>
        <v>0</v>
      </c>
      <c r="E32" s="211">
        <f t="shared" si="5"/>
        <v>22296000</v>
      </c>
      <c r="F32" s="77">
        <f t="shared" si="5"/>
        <v>22296000</v>
      </c>
      <c r="G32" s="77">
        <f t="shared" si="5"/>
        <v>532323</v>
      </c>
      <c r="H32" s="77">
        <f t="shared" si="5"/>
        <v>2501201</v>
      </c>
      <c r="I32" s="77">
        <f t="shared" si="5"/>
        <v>1575416</v>
      </c>
      <c r="J32" s="77">
        <f t="shared" si="5"/>
        <v>4608940</v>
      </c>
      <c r="K32" s="77">
        <f t="shared" si="5"/>
        <v>1210003</v>
      </c>
      <c r="L32" s="77">
        <f t="shared" si="5"/>
        <v>1215074</v>
      </c>
      <c r="M32" s="77">
        <f t="shared" si="5"/>
        <v>561614</v>
      </c>
      <c r="N32" s="77">
        <f t="shared" si="5"/>
        <v>2986691</v>
      </c>
      <c r="O32" s="77">
        <f t="shared" si="5"/>
        <v>240000</v>
      </c>
      <c r="P32" s="77">
        <f t="shared" si="5"/>
        <v>1891499</v>
      </c>
      <c r="Q32" s="77">
        <f t="shared" si="5"/>
        <v>2197030</v>
      </c>
      <c r="R32" s="77">
        <f t="shared" si="5"/>
        <v>4328529</v>
      </c>
      <c r="S32" s="77">
        <f t="shared" si="5"/>
        <v>2932384</v>
      </c>
      <c r="T32" s="77">
        <f t="shared" si="5"/>
        <v>2894189</v>
      </c>
      <c r="U32" s="77">
        <f t="shared" si="5"/>
        <v>568295</v>
      </c>
      <c r="V32" s="77">
        <f t="shared" si="5"/>
        <v>6394868</v>
      </c>
      <c r="W32" s="77">
        <f t="shared" si="5"/>
        <v>18319028</v>
      </c>
      <c r="X32" s="77">
        <f t="shared" si="5"/>
        <v>22296000</v>
      </c>
      <c r="Y32" s="77">
        <f t="shared" si="5"/>
        <v>-3976972</v>
      </c>
      <c r="Z32" s="212">
        <f>+IF(X32&lt;&gt;0,+(Y32/X32)*100,0)</f>
        <v>-17.837154646573378</v>
      </c>
      <c r="AA32" s="79">
        <f>SUM(AA28:AA31)</f>
        <v>22296000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7165099</v>
      </c>
      <c r="D35" s="155"/>
      <c r="E35" s="156">
        <v>11022000</v>
      </c>
      <c r="F35" s="60">
        <v>22407000</v>
      </c>
      <c r="G35" s="60">
        <v>667338</v>
      </c>
      <c r="H35" s="60">
        <v>195328</v>
      </c>
      <c r="I35" s="60">
        <v>665046</v>
      </c>
      <c r="J35" s="60">
        <v>1527712</v>
      </c>
      <c r="K35" s="60">
        <v>287488</v>
      </c>
      <c r="L35" s="60">
        <v>576781</v>
      </c>
      <c r="M35" s="60">
        <v>161918</v>
      </c>
      <c r="N35" s="60">
        <v>1026187</v>
      </c>
      <c r="O35" s="60">
        <v>309183</v>
      </c>
      <c r="P35" s="60">
        <v>171716</v>
      </c>
      <c r="Q35" s="60">
        <v>756681</v>
      </c>
      <c r="R35" s="60">
        <v>1237580</v>
      </c>
      <c r="S35" s="60">
        <v>675533</v>
      </c>
      <c r="T35" s="60">
        <v>959049</v>
      </c>
      <c r="U35" s="60">
        <v>328642</v>
      </c>
      <c r="V35" s="60">
        <v>1963224</v>
      </c>
      <c r="W35" s="60">
        <v>5754703</v>
      </c>
      <c r="X35" s="60">
        <v>22407000</v>
      </c>
      <c r="Y35" s="60">
        <v>-16652297</v>
      </c>
      <c r="Z35" s="140">
        <v>-74.32</v>
      </c>
      <c r="AA35" s="62">
        <v>22407000</v>
      </c>
    </row>
    <row r="36" spans="1:27" ht="13.5">
      <c r="A36" s="238" t="s">
        <v>139</v>
      </c>
      <c r="B36" s="149"/>
      <c r="C36" s="222">
        <f aca="true" t="shared" si="6" ref="C36:Y36">SUM(C32:C35)</f>
        <v>25569098</v>
      </c>
      <c r="D36" s="222">
        <f>SUM(D32:D35)</f>
        <v>0</v>
      </c>
      <c r="E36" s="218">
        <f t="shared" si="6"/>
        <v>33318000</v>
      </c>
      <c r="F36" s="220">
        <f t="shared" si="6"/>
        <v>44703000</v>
      </c>
      <c r="G36" s="220">
        <f t="shared" si="6"/>
        <v>1199661</v>
      </c>
      <c r="H36" s="220">
        <f t="shared" si="6"/>
        <v>2696529</v>
      </c>
      <c r="I36" s="220">
        <f t="shared" si="6"/>
        <v>2240462</v>
      </c>
      <c r="J36" s="220">
        <f t="shared" si="6"/>
        <v>6136652</v>
      </c>
      <c r="K36" s="220">
        <f t="shared" si="6"/>
        <v>1497491</v>
      </c>
      <c r="L36" s="220">
        <f t="shared" si="6"/>
        <v>1791855</v>
      </c>
      <c r="M36" s="220">
        <f t="shared" si="6"/>
        <v>723532</v>
      </c>
      <c r="N36" s="220">
        <f t="shared" si="6"/>
        <v>4012878</v>
      </c>
      <c r="O36" s="220">
        <f t="shared" si="6"/>
        <v>549183</v>
      </c>
      <c r="P36" s="220">
        <f t="shared" si="6"/>
        <v>2063215</v>
      </c>
      <c r="Q36" s="220">
        <f t="shared" si="6"/>
        <v>2953711</v>
      </c>
      <c r="R36" s="220">
        <f t="shared" si="6"/>
        <v>5566109</v>
      </c>
      <c r="S36" s="220">
        <f t="shared" si="6"/>
        <v>3607917</v>
      </c>
      <c r="T36" s="220">
        <f t="shared" si="6"/>
        <v>3853238</v>
      </c>
      <c r="U36" s="220">
        <f t="shared" si="6"/>
        <v>896937</v>
      </c>
      <c r="V36" s="220">
        <f t="shared" si="6"/>
        <v>8358092</v>
      </c>
      <c r="W36" s="220">
        <f t="shared" si="6"/>
        <v>24073731</v>
      </c>
      <c r="X36" s="220">
        <f t="shared" si="6"/>
        <v>44703000</v>
      </c>
      <c r="Y36" s="220">
        <f t="shared" si="6"/>
        <v>-20629269</v>
      </c>
      <c r="Z36" s="221">
        <f>+IF(X36&lt;&gt;0,+(Y36/X36)*100,0)</f>
        <v>-46.14739279243004</v>
      </c>
      <c r="AA36" s="239">
        <f>SUM(AA32:AA35)</f>
        <v>44703000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432454</v>
      </c>
      <c r="D6" s="155"/>
      <c r="E6" s="59">
        <v>500000</v>
      </c>
      <c r="F6" s="60">
        <v>500000</v>
      </c>
      <c r="G6" s="60">
        <v>839509</v>
      </c>
      <c r="H6" s="60">
        <v>423018</v>
      </c>
      <c r="I6" s="60">
        <v>1494419</v>
      </c>
      <c r="J6" s="60">
        <v>1494419</v>
      </c>
      <c r="K6" s="60">
        <v>10196135</v>
      </c>
      <c r="L6" s="60">
        <v>661496</v>
      </c>
      <c r="M6" s="60">
        <v>1035464</v>
      </c>
      <c r="N6" s="60">
        <v>1035464</v>
      </c>
      <c r="O6" s="60">
        <v>219711</v>
      </c>
      <c r="P6" s="60">
        <v>1196406</v>
      </c>
      <c r="Q6" s="60">
        <v>3579454</v>
      </c>
      <c r="R6" s="60">
        <v>3579454</v>
      </c>
      <c r="S6" s="60">
        <v>1075009</v>
      </c>
      <c r="T6" s="60">
        <v>537214</v>
      </c>
      <c r="U6" s="60">
        <v>661347</v>
      </c>
      <c r="V6" s="60">
        <v>661347</v>
      </c>
      <c r="W6" s="60">
        <v>661347</v>
      </c>
      <c r="X6" s="60">
        <v>500000</v>
      </c>
      <c r="Y6" s="60">
        <v>161347</v>
      </c>
      <c r="Z6" s="140">
        <v>32.27</v>
      </c>
      <c r="AA6" s="62">
        <v>500000</v>
      </c>
    </row>
    <row r="7" spans="1:27" ht="13.5">
      <c r="A7" s="249" t="s">
        <v>144</v>
      </c>
      <c r="B7" s="182"/>
      <c r="C7" s="155">
        <v>5472448</v>
      </c>
      <c r="D7" s="155"/>
      <c r="E7" s="59">
        <v>7000000</v>
      </c>
      <c r="F7" s="60">
        <v>6500000</v>
      </c>
      <c r="G7" s="60">
        <v>33610448</v>
      </c>
      <c r="H7" s="60">
        <v>26060448</v>
      </c>
      <c r="I7" s="60">
        <v>17510448</v>
      </c>
      <c r="J7" s="60">
        <v>17510448</v>
      </c>
      <c r="K7" s="60">
        <v>13510448</v>
      </c>
      <c r="L7" s="60">
        <v>38610448</v>
      </c>
      <c r="M7" s="60">
        <v>28910448</v>
      </c>
      <c r="N7" s="60">
        <v>28910448</v>
      </c>
      <c r="O7" s="60">
        <v>23960448</v>
      </c>
      <c r="P7" s="60">
        <v>15360448</v>
      </c>
      <c r="Q7" s="60">
        <v>20960448</v>
      </c>
      <c r="R7" s="60">
        <v>20960448</v>
      </c>
      <c r="S7" s="60">
        <v>15257448</v>
      </c>
      <c r="T7" s="60">
        <v>5376057</v>
      </c>
      <c r="U7" s="60">
        <v>1896057</v>
      </c>
      <c r="V7" s="60">
        <v>1896057</v>
      </c>
      <c r="W7" s="60">
        <v>1896057</v>
      </c>
      <c r="X7" s="60">
        <v>6500000</v>
      </c>
      <c r="Y7" s="60">
        <v>-4603943</v>
      </c>
      <c r="Z7" s="140">
        <v>-70.83</v>
      </c>
      <c r="AA7" s="62">
        <v>6500000</v>
      </c>
    </row>
    <row r="8" spans="1:27" ht="13.5">
      <c r="A8" s="249" t="s">
        <v>145</v>
      </c>
      <c r="B8" s="182"/>
      <c r="C8" s="155">
        <v>44177542</v>
      </c>
      <c r="D8" s="155"/>
      <c r="E8" s="59">
        <v>30307000</v>
      </c>
      <c r="F8" s="60">
        <v>30307000</v>
      </c>
      <c r="G8" s="60">
        <v>43347466</v>
      </c>
      <c r="H8" s="60">
        <v>45321510</v>
      </c>
      <c r="I8" s="60">
        <v>47083749</v>
      </c>
      <c r="J8" s="60">
        <v>47083749</v>
      </c>
      <c r="K8" s="60">
        <v>45075833</v>
      </c>
      <c r="L8" s="60">
        <v>47551970</v>
      </c>
      <c r="M8" s="60">
        <v>49235435</v>
      </c>
      <c r="N8" s="60">
        <v>49235435</v>
      </c>
      <c r="O8" s="60">
        <v>50601117</v>
      </c>
      <c r="P8" s="60">
        <v>52538490</v>
      </c>
      <c r="Q8" s="60">
        <v>53070469</v>
      </c>
      <c r="R8" s="60">
        <v>53070469</v>
      </c>
      <c r="S8" s="60">
        <v>54804392</v>
      </c>
      <c r="T8" s="60">
        <v>56879476</v>
      </c>
      <c r="U8" s="60">
        <v>59099392</v>
      </c>
      <c r="V8" s="60">
        <v>59099392</v>
      </c>
      <c r="W8" s="60">
        <v>59099392</v>
      </c>
      <c r="X8" s="60">
        <v>30307000</v>
      </c>
      <c r="Y8" s="60">
        <v>28792392</v>
      </c>
      <c r="Z8" s="140">
        <v>95</v>
      </c>
      <c r="AA8" s="62">
        <v>30307000</v>
      </c>
    </row>
    <row r="9" spans="1:27" ht="13.5">
      <c r="A9" s="249" t="s">
        <v>146</v>
      </c>
      <c r="B9" s="182"/>
      <c r="C9" s="155">
        <v>4450233</v>
      </c>
      <c r="D9" s="155"/>
      <c r="E9" s="59">
        <v>1750000</v>
      </c>
      <c r="F9" s="60">
        <v>2250000</v>
      </c>
      <c r="G9" s="60">
        <v>4450232</v>
      </c>
      <c r="H9" s="60">
        <v>4450232</v>
      </c>
      <c r="I9" s="60">
        <v>4450232</v>
      </c>
      <c r="J9" s="60">
        <v>4450232</v>
      </c>
      <c r="K9" s="60">
        <v>4450232</v>
      </c>
      <c r="L9" s="60">
        <v>4450232</v>
      </c>
      <c r="M9" s="60">
        <v>4450232</v>
      </c>
      <c r="N9" s="60">
        <v>4450232</v>
      </c>
      <c r="O9" s="60">
        <v>4450232</v>
      </c>
      <c r="P9" s="60">
        <v>4450232</v>
      </c>
      <c r="Q9" s="60">
        <v>4450232</v>
      </c>
      <c r="R9" s="60">
        <v>4450232</v>
      </c>
      <c r="S9" s="60">
        <v>4450232</v>
      </c>
      <c r="T9" s="60">
        <v>4450232</v>
      </c>
      <c r="U9" s="60">
        <v>4450232</v>
      </c>
      <c r="V9" s="60">
        <v>4450232</v>
      </c>
      <c r="W9" s="60">
        <v>4450232</v>
      </c>
      <c r="X9" s="60">
        <v>2250000</v>
      </c>
      <c r="Y9" s="60">
        <v>2200232</v>
      </c>
      <c r="Z9" s="140">
        <v>97.79</v>
      </c>
      <c r="AA9" s="62">
        <v>2250000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54532677</v>
      </c>
      <c r="D12" s="168">
        <f>SUM(D6:D11)</f>
        <v>0</v>
      </c>
      <c r="E12" s="72">
        <f t="shared" si="0"/>
        <v>39557000</v>
      </c>
      <c r="F12" s="73">
        <f t="shared" si="0"/>
        <v>39557000</v>
      </c>
      <c r="G12" s="73">
        <f t="shared" si="0"/>
        <v>82247655</v>
      </c>
      <c r="H12" s="73">
        <f t="shared" si="0"/>
        <v>76255208</v>
      </c>
      <c r="I12" s="73">
        <f t="shared" si="0"/>
        <v>70538848</v>
      </c>
      <c r="J12" s="73">
        <f t="shared" si="0"/>
        <v>70538848</v>
      </c>
      <c r="K12" s="73">
        <f t="shared" si="0"/>
        <v>73232648</v>
      </c>
      <c r="L12" s="73">
        <f t="shared" si="0"/>
        <v>91274146</v>
      </c>
      <c r="M12" s="73">
        <f t="shared" si="0"/>
        <v>83631579</v>
      </c>
      <c r="N12" s="73">
        <f t="shared" si="0"/>
        <v>83631579</v>
      </c>
      <c r="O12" s="73">
        <f t="shared" si="0"/>
        <v>79231508</v>
      </c>
      <c r="P12" s="73">
        <f t="shared" si="0"/>
        <v>73545576</v>
      </c>
      <c r="Q12" s="73">
        <f t="shared" si="0"/>
        <v>82060603</v>
      </c>
      <c r="R12" s="73">
        <f t="shared" si="0"/>
        <v>82060603</v>
      </c>
      <c r="S12" s="73">
        <f t="shared" si="0"/>
        <v>75587081</v>
      </c>
      <c r="T12" s="73">
        <f t="shared" si="0"/>
        <v>67242979</v>
      </c>
      <c r="U12" s="73">
        <f t="shared" si="0"/>
        <v>66107028</v>
      </c>
      <c r="V12" s="73">
        <f t="shared" si="0"/>
        <v>66107028</v>
      </c>
      <c r="W12" s="73">
        <f t="shared" si="0"/>
        <v>66107028</v>
      </c>
      <c r="X12" s="73">
        <f t="shared" si="0"/>
        <v>39557000</v>
      </c>
      <c r="Y12" s="73">
        <f t="shared" si="0"/>
        <v>26550028</v>
      </c>
      <c r="Z12" s="170">
        <f>+IF(X12&lt;&gt;0,+(Y12/X12)*100,0)</f>
        <v>67.1184063503299</v>
      </c>
      <c r="AA12" s="74">
        <f>SUM(AA6:AA11)</f>
        <v>39557000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117332719</v>
      </c>
      <c r="D19" s="155"/>
      <c r="E19" s="59">
        <v>140449317</v>
      </c>
      <c r="F19" s="60">
        <v>140449000</v>
      </c>
      <c r="G19" s="60">
        <v>117524375</v>
      </c>
      <c r="H19" s="60">
        <v>119383905</v>
      </c>
      <c r="I19" s="60">
        <v>120768542</v>
      </c>
      <c r="J19" s="60">
        <v>120768542</v>
      </c>
      <c r="K19" s="60">
        <v>121397085</v>
      </c>
      <c r="L19" s="60">
        <v>121397085</v>
      </c>
      <c r="M19" s="60">
        <v>121242923</v>
      </c>
      <c r="N19" s="60">
        <v>121242923</v>
      </c>
      <c r="O19" s="60">
        <v>120912803</v>
      </c>
      <c r="P19" s="60">
        <v>122102681</v>
      </c>
      <c r="Q19" s="60">
        <v>124137431</v>
      </c>
      <c r="R19" s="60">
        <v>124137431</v>
      </c>
      <c r="S19" s="60">
        <v>126788864</v>
      </c>
      <c r="T19" s="60">
        <v>129652331</v>
      </c>
      <c r="U19" s="60">
        <v>129545246</v>
      </c>
      <c r="V19" s="60">
        <v>129545246</v>
      </c>
      <c r="W19" s="60">
        <v>129545246</v>
      </c>
      <c r="X19" s="60">
        <v>140449000</v>
      </c>
      <c r="Y19" s="60">
        <v>-10903754</v>
      </c>
      <c r="Z19" s="140">
        <v>-7.76</v>
      </c>
      <c r="AA19" s="62">
        <v>140449000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117332719</v>
      </c>
      <c r="D24" s="168">
        <f>SUM(D15:D23)</f>
        <v>0</v>
      </c>
      <c r="E24" s="76">
        <f t="shared" si="1"/>
        <v>140449317</v>
      </c>
      <c r="F24" s="77">
        <f t="shared" si="1"/>
        <v>140449000</v>
      </c>
      <c r="G24" s="77">
        <f t="shared" si="1"/>
        <v>117524375</v>
      </c>
      <c r="H24" s="77">
        <f t="shared" si="1"/>
        <v>119383905</v>
      </c>
      <c r="I24" s="77">
        <f t="shared" si="1"/>
        <v>120768542</v>
      </c>
      <c r="J24" s="77">
        <f t="shared" si="1"/>
        <v>120768542</v>
      </c>
      <c r="K24" s="77">
        <f t="shared" si="1"/>
        <v>121397085</v>
      </c>
      <c r="L24" s="77">
        <f t="shared" si="1"/>
        <v>121397085</v>
      </c>
      <c r="M24" s="77">
        <f t="shared" si="1"/>
        <v>121242923</v>
      </c>
      <c r="N24" s="77">
        <f t="shared" si="1"/>
        <v>121242923</v>
      </c>
      <c r="O24" s="77">
        <f t="shared" si="1"/>
        <v>120912803</v>
      </c>
      <c r="P24" s="77">
        <f t="shared" si="1"/>
        <v>122102681</v>
      </c>
      <c r="Q24" s="77">
        <f t="shared" si="1"/>
        <v>124137431</v>
      </c>
      <c r="R24" s="77">
        <f t="shared" si="1"/>
        <v>124137431</v>
      </c>
      <c r="S24" s="77">
        <f t="shared" si="1"/>
        <v>126788864</v>
      </c>
      <c r="T24" s="77">
        <f t="shared" si="1"/>
        <v>129652331</v>
      </c>
      <c r="U24" s="77">
        <f t="shared" si="1"/>
        <v>129545246</v>
      </c>
      <c r="V24" s="77">
        <f t="shared" si="1"/>
        <v>129545246</v>
      </c>
      <c r="W24" s="77">
        <f t="shared" si="1"/>
        <v>129545246</v>
      </c>
      <c r="X24" s="77">
        <f t="shared" si="1"/>
        <v>140449000</v>
      </c>
      <c r="Y24" s="77">
        <f t="shared" si="1"/>
        <v>-10903754</v>
      </c>
      <c r="Z24" s="212">
        <f>+IF(X24&lt;&gt;0,+(Y24/X24)*100,0)</f>
        <v>-7.7634970701108585</v>
      </c>
      <c r="AA24" s="79">
        <f>SUM(AA15:AA23)</f>
        <v>140449000</v>
      </c>
    </row>
    <row r="25" spans="1:27" ht="13.5">
      <c r="A25" s="250" t="s">
        <v>159</v>
      </c>
      <c r="B25" s="251"/>
      <c r="C25" s="168">
        <f aca="true" t="shared" si="2" ref="C25:Y25">+C12+C24</f>
        <v>171865396</v>
      </c>
      <c r="D25" s="168">
        <f>+D12+D24</f>
        <v>0</v>
      </c>
      <c r="E25" s="72">
        <f t="shared" si="2"/>
        <v>180006317</v>
      </c>
      <c r="F25" s="73">
        <f t="shared" si="2"/>
        <v>180006000</v>
      </c>
      <c r="G25" s="73">
        <f t="shared" si="2"/>
        <v>199772030</v>
      </c>
      <c r="H25" s="73">
        <f t="shared" si="2"/>
        <v>195639113</v>
      </c>
      <c r="I25" s="73">
        <f t="shared" si="2"/>
        <v>191307390</v>
      </c>
      <c r="J25" s="73">
        <f t="shared" si="2"/>
        <v>191307390</v>
      </c>
      <c r="K25" s="73">
        <f t="shared" si="2"/>
        <v>194629733</v>
      </c>
      <c r="L25" s="73">
        <f t="shared" si="2"/>
        <v>212671231</v>
      </c>
      <c r="M25" s="73">
        <f t="shared" si="2"/>
        <v>204874502</v>
      </c>
      <c r="N25" s="73">
        <f t="shared" si="2"/>
        <v>204874502</v>
      </c>
      <c r="O25" s="73">
        <f t="shared" si="2"/>
        <v>200144311</v>
      </c>
      <c r="P25" s="73">
        <f t="shared" si="2"/>
        <v>195648257</v>
      </c>
      <c r="Q25" s="73">
        <f t="shared" si="2"/>
        <v>206198034</v>
      </c>
      <c r="R25" s="73">
        <f t="shared" si="2"/>
        <v>206198034</v>
      </c>
      <c r="S25" s="73">
        <f t="shared" si="2"/>
        <v>202375945</v>
      </c>
      <c r="T25" s="73">
        <f t="shared" si="2"/>
        <v>196895310</v>
      </c>
      <c r="U25" s="73">
        <f t="shared" si="2"/>
        <v>195652274</v>
      </c>
      <c r="V25" s="73">
        <f t="shared" si="2"/>
        <v>195652274</v>
      </c>
      <c r="W25" s="73">
        <f t="shared" si="2"/>
        <v>195652274</v>
      </c>
      <c r="X25" s="73">
        <f t="shared" si="2"/>
        <v>180006000</v>
      </c>
      <c r="Y25" s="73">
        <f t="shared" si="2"/>
        <v>15646274</v>
      </c>
      <c r="Z25" s="170">
        <f>+IF(X25&lt;&gt;0,+(Y25/X25)*100,0)</f>
        <v>8.692084708287503</v>
      </c>
      <c r="AA25" s="74">
        <f>+AA12+AA24</f>
        <v>180006000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4592842</v>
      </c>
      <c r="D30" s="155"/>
      <c r="E30" s="59">
        <v>2650000</v>
      </c>
      <c r="F30" s="60">
        <v>2650000</v>
      </c>
      <c r="G30" s="60">
        <v>2887828</v>
      </c>
      <c r="H30" s="60">
        <v>2589897</v>
      </c>
      <c r="I30" s="60">
        <v>2518510</v>
      </c>
      <c r="J30" s="60">
        <v>2518510</v>
      </c>
      <c r="K30" s="60">
        <v>2220579</v>
      </c>
      <c r="L30" s="60">
        <v>1922648</v>
      </c>
      <c r="M30" s="60">
        <v>1851261</v>
      </c>
      <c r="N30" s="60">
        <v>1851261</v>
      </c>
      <c r="O30" s="60">
        <v>1779874</v>
      </c>
      <c r="P30" s="60">
        <v>1481943</v>
      </c>
      <c r="Q30" s="60">
        <v>1410556</v>
      </c>
      <c r="R30" s="60">
        <v>1410556</v>
      </c>
      <c r="S30" s="60">
        <v>1339169</v>
      </c>
      <c r="T30" s="60">
        <v>1339169</v>
      </c>
      <c r="U30" s="60">
        <v>1267782</v>
      </c>
      <c r="V30" s="60">
        <v>1267782</v>
      </c>
      <c r="W30" s="60">
        <v>1267782</v>
      </c>
      <c r="X30" s="60">
        <v>2650000</v>
      </c>
      <c r="Y30" s="60">
        <v>-1382218</v>
      </c>
      <c r="Z30" s="140">
        <v>-52.16</v>
      </c>
      <c r="AA30" s="62">
        <v>2650000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3348612</v>
      </c>
      <c r="D32" s="155"/>
      <c r="E32" s="59">
        <v>4500000</v>
      </c>
      <c r="F32" s="60">
        <v>4500000</v>
      </c>
      <c r="G32" s="60">
        <v>3320491</v>
      </c>
      <c r="H32" s="60">
        <v>2809326</v>
      </c>
      <c r="I32" s="60">
        <v>2809326</v>
      </c>
      <c r="J32" s="60">
        <v>2809326</v>
      </c>
      <c r="K32" s="60">
        <v>2809326</v>
      </c>
      <c r="L32" s="60">
        <v>2809326</v>
      </c>
      <c r="M32" s="60">
        <v>2809326</v>
      </c>
      <c r="N32" s="60">
        <v>2809326</v>
      </c>
      <c r="O32" s="60">
        <v>2809326</v>
      </c>
      <c r="P32" s="60">
        <v>2809326</v>
      </c>
      <c r="Q32" s="60">
        <v>2809326</v>
      </c>
      <c r="R32" s="60">
        <v>2809326</v>
      </c>
      <c r="S32" s="60">
        <v>2809326</v>
      </c>
      <c r="T32" s="60">
        <v>2809326</v>
      </c>
      <c r="U32" s="60">
        <v>2809326</v>
      </c>
      <c r="V32" s="60">
        <v>2809326</v>
      </c>
      <c r="W32" s="60">
        <v>2809326</v>
      </c>
      <c r="X32" s="60">
        <v>4500000</v>
      </c>
      <c r="Y32" s="60">
        <v>-1690674</v>
      </c>
      <c r="Z32" s="140">
        <v>-37.57</v>
      </c>
      <c r="AA32" s="62">
        <v>4500000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7941454</v>
      </c>
      <c r="D34" s="168">
        <f>SUM(D29:D33)</f>
        <v>0</v>
      </c>
      <c r="E34" s="72">
        <f t="shared" si="3"/>
        <v>7150000</v>
      </c>
      <c r="F34" s="73">
        <f t="shared" si="3"/>
        <v>7150000</v>
      </c>
      <c r="G34" s="73">
        <f t="shared" si="3"/>
        <v>6208319</v>
      </c>
      <c r="H34" s="73">
        <f t="shared" si="3"/>
        <v>5399223</v>
      </c>
      <c r="I34" s="73">
        <f t="shared" si="3"/>
        <v>5327836</v>
      </c>
      <c r="J34" s="73">
        <f t="shared" si="3"/>
        <v>5327836</v>
      </c>
      <c r="K34" s="73">
        <f t="shared" si="3"/>
        <v>5029905</v>
      </c>
      <c r="L34" s="73">
        <f t="shared" si="3"/>
        <v>4731974</v>
      </c>
      <c r="M34" s="73">
        <f t="shared" si="3"/>
        <v>4660587</v>
      </c>
      <c r="N34" s="73">
        <f t="shared" si="3"/>
        <v>4660587</v>
      </c>
      <c r="O34" s="73">
        <f t="shared" si="3"/>
        <v>4589200</v>
      </c>
      <c r="P34" s="73">
        <f t="shared" si="3"/>
        <v>4291269</v>
      </c>
      <c r="Q34" s="73">
        <f t="shared" si="3"/>
        <v>4219882</v>
      </c>
      <c r="R34" s="73">
        <f t="shared" si="3"/>
        <v>4219882</v>
      </c>
      <c r="S34" s="73">
        <f t="shared" si="3"/>
        <v>4148495</v>
      </c>
      <c r="T34" s="73">
        <f t="shared" si="3"/>
        <v>4148495</v>
      </c>
      <c r="U34" s="73">
        <f t="shared" si="3"/>
        <v>4077108</v>
      </c>
      <c r="V34" s="73">
        <f t="shared" si="3"/>
        <v>4077108</v>
      </c>
      <c r="W34" s="73">
        <f t="shared" si="3"/>
        <v>4077108</v>
      </c>
      <c r="X34" s="73">
        <f t="shared" si="3"/>
        <v>7150000</v>
      </c>
      <c r="Y34" s="73">
        <f t="shared" si="3"/>
        <v>-3072892</v>
      </c>
      <c r="Z34" s="170">
        <f>+IF(X34&lt;&gt;0,+(Y34/X34)*100,0)</f>
        <v>-42.97751048951049</v>
      </c>
      <c r="AA34" s="74">
        <f>SUM(AA29:AA33)</f>
        <v>7150000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17680257</v>
      </c>
      <c r="D37" s="155"/>
      <c r="E37" s="59">
        <v>20154000</v>
      </c>
      <c r="F37" s="60">
        <v>20154000</v>
      </c>
      <c r="G37" s="60">
        <v>17680257</v>
      </c>
      <c r="H37" s="60">
        <v>17680257</v>
      </c>
      <c r="I37" s="60">
        <v>17680257</v>
      </c>
      <c r="J37" s="60">
        <v>17680257</v>
      </c>
      <c r="K37" s="60">
        <v>17680257</v>
      </c>
      <c r="L37" s="60">
        <v>17680257</v>
      </c>
      <c r="M37" s="60">
        <v>17680257</v>
      </c>
      <c r="N37" s="60">
        <v>17680257</v>
      </c>
      <c r="O37" s="60">
        <v>17680257</v>
      </c>
      <c r="P37" s="60">
        <v>17680257</v>
      </c>
      <c r="Q37" s="60">
        <v>17680257</v>
      </c>
      <c r="R37" s="60">
        <v>17680257</v>
      </c>
      <c r="S37" s="60">
        <v>17680257</v>
      </c>
      <c r="T37" s="60">
        <v>15818058</v>
      </c>
      <c r="U37" s="60">
        <v>15818058</v>
      </c>
      <c r="V37" s="60">
        <v>15818058</v>
      </c>
      <c r="W37" s="60">
        <v>15818058</v>
      </c>
      <c r="X37" s="60">
        <v>20154000</v>
      </c>
      <c r="Y37" s="60">
        <v>-4335942</v>
      </c>
      <c r="Z37" s="140">
        <v>-21.51</v>
      </c>
      <c r="AA37" s="62">
        <v>20154000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17680257</v>
      </c>
      <c r="D39" s="168">
        <f>SUM(D37:D38)</f>
        <v>0</v>
      </c>
      <c r="E39" s="76">
        <f t="shared" si="4"/>
        <v>20154000</v>
      </c>
      <c r="F39" s="77">
        <f t="shared" si="4"/>
        <v>20154000</v>
      </c>
      <c r="G39" s="77">
        <f t="shared" si="4"/>
        <v>17680257</v>
      </c>
      <c r="H39" s="77">
        <f t="shared" si="4"/>
        <v>17680257</v>
      </c>
      <c r="I39" s="77">
        <f t="shared" si="4"/>
        <v>17680257</v>
      </c>
      <c r="J39" s="77">
        <f t="shared" si="4"/>
        <v>17680257</v>
      </c>
      <c r="K39" s="77">
        <f t="shared" si="4"/>
        <v>17680257</v>
      </c>
      <c r="L39" s="77">
        <f t="shared" si="4"/>
        <v>17680257</v>
      </c>
      <c r="M39" s="77">
        <f t="shared" si="4"/>
        <v>17680257</v>
      </c>
      <c r="N39" s="77">
        <f t="shared" si="4"/>
        <v>17680257</v>
      </c>
      <c r="O39" s="77">
        <f t="shared" si="4"/>
        <v>17680257</v>
      </c>
      <c r="P39" s="77">
        <f t="shared" si="4"/>
        <v>17680257</v>
      </c>
      <c r="Q39" s="77">
        <f t="shared" si="4"/>
        <v>17680257</v>
      </c>
      <c r="R39" s="77">
        <f t="shared" si="4"/>
        <v>17680257</v>
      </c>
      <c r="S39" s="77">
        <f t="shared" si="4"/>
        <v>17680257</v>
      </c>
      <c r="T39" s="77">
        <f t="shared" si="4"/>
        <v>15818058</v>
      </c>
      <c r="U39" s="77">
        <f t="shared" si="4"/>
        <v>15818058</v>
      </c>
      <c r="V39" s="77">
        <f t="shared" si="4"/>
        <v>15818058</v>
      </c>
      <c r="W39" s="77">
        <f t="shared" si="4"/>
        <v>15818058</v>
      </c>
      <c r="X39" s="77">
        <f t="shared" si="4"/>
        <v>20154000</v>
      </c>
      <c r="Y39" s="77">
        <f t="shared" si="4"/>
        <v>-4335942</v>
      </c>
      <c r="Z39" s="212">
        <f>+IF(X39&lt;&gt;0,+(Y39/X39)*100,0)</f>
        <v>-21.51405180113129</v>
      </c>
      <c r="AA39" s="79">
        <f>SUM(AA37:AA38)</f>
        <v>20154000</v>
      </c>
    </row>
    <row r="40" spans="1:27" ht="13.5">
      <c r="A40" s="250" t="s">
        <v>167</v>
      </c>
      <c r="B40" s="251"/>
      <c r="C40" s="168">
        <f aca="true" t="shared" si="5" ref="C40:Y40">+C34+C39</f>
        <v>25621711</v>
      </c>
      <c r="D40" s="168">
        <f>+D34+D39</f>
        <v>0</v>
      </c>
      <c r="E40" s="72">
        <f t="shared" si="5"/>
        <v>27304000</v>
      </c>
      <c r="F40" s="73">
        <f t="shared" si="5"/>
        <v>27304000</v>
      </c>
      <c r="G40" s="73">
        <f t="shared" si="5"/>
        <v>23888576</v>
      </c>
      <c r="H40" s="73">
        <f t="shared" si="5"/>
        <v>23079480</v>
      </c>
      <c r="I40" s="73">
        <f t="shared" si="5"/>
        <v>23008093</v>
      </c>
      <c r="J40" s="73">
        <f t="shared" si="5"/>
        <v>23008093</v>
      </c>
      <c r="K40" s="73">
        <f t="shared" si="5"/>
        <v>22710162</v>
      </c>
      <c r="L40" s="73">
        <f t="shared" si="5"/>
        <v>22412231</v>
      </c>
      <c r="M40" s="73">
        <f t="shared" si="5"/>
        <v>22340844</v>
      </c>
      <c r="N40" s="73">
        <f t="shared" si="5"/>
        <v>22340844</v>
      </c>
      <c r="O40" s="73">
        <f t="shared" si="5"/>
        <v>22269457</v>
      </c>
      <c r="P40" s="73">
        <f t="shared" si="5"/>
        <v>21971526</v>
      </c>
      <c r="Q40" s="73">
        <f t="shared" si="5"/>
        <v>21900139</v>
      </c>
      <c r="R40" s="73">
        <f t="shared" si="5"/>
        <v>21900139</v>
      </c>
      <c r="S40" s="73">
        <f t="shared" si="5"/>
        <v>21828752</v>
      </c>
      <c r="T40" s="73">
        <f t="shared" si="5"/>
        <v>19966553</v>
      </c>
      <c r="U40" s="73">
        <f t="shared" si="5"/>
        <v>19895166</v>
      </c>
      <c r="V40" s="73">
        <f t="shared" si="5"/>
        <v>19895166</v>
      </c>
      <c r="W40" s="73">
        <f t="shared" si="5"/>
        <v>19895166</v>
      </c>
      <c r="X40" s="73">
        <f t="shared" si="5"/>
        <v>27304000</v>
      </c>
      <c r="Y40" s="73">
        <f t="shared" si="5"/>
        <v>-7408834</v>
      </c>
      <c r="Z40" s="170">
        <f>+IF(X40&lt;&gt;0,+(Y40/X40)*100,0)</f>
        <v>-27.134610313507178</v>
      </c>
      <c r="AA40" s="74">
        <f>+AA34+AA39</f>
        <v>27304000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146243685</v>
      </c>
      <c r="D42" s="257">
        <f>+D25-D40</f>
        <v>0</v>
      </c>
      <c r="E42" s="258">
        <f t="shared" si="6"/>
        <v>152702317</v>
      </c>
      <c r="F42" s="259">
        <f t="shared" si="6"/>
        <v>152702000</v>
      </c>
      <c r="G42" s="259">
        <f t="shared" si="6"/>
        <v>175883454</v>
      </c>
      <c r="H42" s="259">
        <f t="shared" si="6"/>
        <v>172559633</v>
      </c>
      <c r="I42" s="259">
        <f t="shared" si="6"/>
        <v>168299297</v>
      </c>
      <c r="J42" s="259">
        <f t="shared" si="6"/>
        <v>168299297</v>
      </c>
      <c r="K42" s="259">
        <f t="shared" si="6"/>
        <v>171919571</v>
      </c>
      <c r="L42" s="259">
        <f t="shared" si="6"/>
        <v>190259000</v>
      </c>
      <c r="M42" s="259">
        <f t="shared" si="6"/>
        <v>182533658</v>
      </c>
      <c r="N42" s="259">
        <f t="shared" si="6"/>
        <v>182533658</v>
      </c>
      <c r="O42" s="259">
        <f t="shared" si="6"/>
        <v>177874854</v>
      </c>
      <c r="P42" s="259">
        <f t="shared" si="6"/>
        <v>173676731</v>
      </c>
      <c r="Q42" s="259">
        <f t="shared" si="6"/>
        <v>184297895</v>
      </c>
      <c r="R42" s="259">
        <f t="shared" si="6"/>
        <v>184297895</v>
      </c>
      <c r="S42" s="259">
        <f t="shared" si="6"/>
        <v>180547193</v>
      </c>
      <c r="T42" s="259">
        <f t="shared" si="6"/>
        <v>176928757</v>
      </c>
      <c r="U42" s="259">
        <f t="shared" si="6"/>
        <v>175757108</v>
      </c>
      <c r="V42" s="259">
        <f t="shared" si="6"/>
        <v>175757108</v>
      </c>
      <c r="W42" s="259">
        <f t="shared" si="6"/>
        <v>175757108</v>
      </c>
      <c r="X42" s="259">
        <f t="shared" si="6"/>
        <v>152702000</v>
      </c>
      <c r="Y42" s="259">
        <f t="shared" si="6"/>
        <v>23055108</v>
      </c>
      <c r="Z42" s="260">
        <f>+IF(X42&lt;&gt;0,+(Y42/X42)*100,0)</f>
        <v>15.098104805438043</v>
      </c>
      <c r="AA42" s="261">
        <f>+AA25-AA40</f>
        <v>152702000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138805113</v>
      </c>
      <c r="D45" s="155"/>
      <c r="E45" s="59">
        <v>145208138</v>
      </c>
      <c r="F45" s="60">
        <v>145208000</v>
      </c>
      <c r="G45" s="60">
        <v>168444882</v>
      </c>
      <c r="H45" s="60">
        <v>165121061</v>
      </c>
      <c r="I45" s="60">
        <v>160860725</v>
      </c>
      <c r="J45" s="60">
        <v>160860725</v>
      </c>
      <c r="K45" s="60">
        <v>164480999</v>
      </c>
      <c r="L45" s="60">
        <v>182820428</v>
      </c>
      <c r="M45" s="60">
        <v>175095086</v>
      </c>
      <c r="N45" s="60">
        <v>175095086</v>
      </c>
      <c r="O45" s="60">
        <v>170436282</v>
      </c>
      <c r="P45" s="60">
        <v>166238159</v>
      </c>
      <c r="Q45" s="60">
        <v>176859323</v>
      </c>
      <c r="R45" s="60">
        <v>176859323</v>
      </c>
      <c r="S45" s="60">
        <v>173108621</v>
      </c>
      <c r="T45" s="60">
        <v>169490185</v>
      </c>
      <c r="U45" s="60">
        <v>168318536</v>
      </c>
      <c r="V45" s="60">
        <v>168318536</v>
      </c>
      <c r="W45" s="60">
        <v>168318536</v>
      </c>
      <c r="X45" s="60">
        <v>145208000</v>
      </c>
      <c r="Y45" s="60">
        <v>23110536</v>
      </c>
      <c r="Z45" s="139">
        <v>15.92</v>
      </c>
      <c r="AA45" s="62">
        <v>145208000</v>
      </c>
    </row>
    <row r="46" spans="1:27" ht="13.5">
      <c r="A46" s="249" t="s">
        <v>171</v>
      </c>
      <c r="B46" s="182"/>
      <c r="C46" s="155">
        <v>7438572</v>
      </c>
      <c r="D46" s="155"/>
      <c r="E46" s="59">
        <v>7494179</v>
      </c>
      <c r="F46" s="60">
        <v>7494000</v>
      </c>
      <c r="G46" s="60">
        <v>7438572</v>
      </c>
      <c r="H46" s="60">
        <v>7438572</v>
      </c>
      <c r="I46" s="60">
        <v>7438572</v>
      </c>
      <c r="J46" s="60">
        <v>7438572</v>
      </c>
      <c r="K46" s="60">
        <v>7438572</v>
      </c>
      <c r="L46" s="60">
        <v>7438572</v>
      </c>
      <c r="M46" s="60">
        <v>7438572</v>
      </c>
      <c r="N46" s="60">
        <v>7438572</v>
      </c>
      <c r="O46" s="60">
        <v>7438572</v>
      </c>
      <c r="P46" s="60">
        <v>7438572</v>
      </c>
      <c r="Q46" s="60">
        <v>7438572</v>
      </c>
      <c r="R46" s="60">
        <v>7438572</v>
      </c>
      <c r="S46" s="60">
        <v>7438572</v>
      </c>
      <c r="T46" s="60">
        <v>7438572</v>
      </c>
      <c r="U46" s="60">
        <v>7438572</v>
      </c>
      <c r="V46" s="60">
        <v>7438572</v>
      </c>
      <c r="W46" s="60">
        <v>7438572</v>
      </c>
      <c r="X46" s="60">
        <v>7494000</v>
      </c>
      <c r="Y46" s="60">
        <v>-55428</v>
      </c>
      <c r="Z46" s="139">
        <v>-0.74</v>
      </c>
      <c r="AA46" s="62">
        <v>7494000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146243685</v>
      </c>
      <c r="D48" s="217">
        <f>SUM(D45:D47)</f>
        <v>0</v>
      </c>
      <c r="E48" s="264">
        <f t="shared" si="7"/>
        <v>152702317</v>
      </c>
      <c r="F48" s="219">
        <f t="shared" si="7"/>
        <v>152702000</v>
      </c>
      <c r="G48" s="219">
        <f t="shared" si="7"/>
        <v>175883454</v>
      </c>
      <c r="H48" s="219">
        <f t="shared" si="7"/>
        <v>172559633</v>
      </c>
      <c r="I48" s="219">
        <f t="shared" si="7"/>
        <v>168299297</v>
      </c>
      <c r="J48" s="219">
        <f t="shared" si="7"/>
        <v>168299297</v>
      </c>
      <c r="K48" s="219">
        <f t="shared" si="7"/>
        <v>171919571</v>
      </c>
      <c r="L48" s="219">
        <f t="shared" si="7"/>
        <v>190259000</v>
      </c>
      <c r="M48" s="219">
        <f t="shared" si="7"/>
        <v>182533658</v>
      </c>
      <c r="N48" s="219">
        <f t="shared" si="7"/>
        <v>182533658</v>
      </c>
      <c r="O48" s="219">
        <f t="shared" si="7"/>
        <v>177874854</v>
      </c>
      <c r="P48" s="219">
        <f t="shared" si="7"/>
        <v>173676731</v>
      </c>
      <c r="Q48" s="219">
        <f t="shared" si="7"/>
        <v>184297895</v>
      </c>
      <c r="R48" s="219">
        <f t="shared" si="7"/>
        <v>184297895</v>
      </c>
      <c r="S48" s="219">
        <f t="shared" si="7"/>
        <v>180547193</v>
      </c>
      <c r="T48" s="219">
        <f t="shared" si="7"/>
        <v>176928757</v>
      </c>
      <c r="U48" s="219">
        <f t="shared" si="7"/>
        <v>175757108</v>
      </c>
      <c r="V48" s="219">
        <f t="shared" si="7"/>
        <v>175757108</v>
      </c>
      <c r="W48" s="219">
        <f t="shared" si="7"/>
        <v>175757108</v>
      </c>
      <c r="X48" s="219">
        <f t="shared" si="7"/>
        <v>152702000</v>
      </c>
      <c r="Y48" s="219">
        <f t="shared" si="7"/>
        <v>23055108</v>
      </c>
      <c r="Z48" s="265">
        <f>+IF(X48&lt;&gt;0,+(Y48/X48)*100,0)</f>
        <v>15.098104805438043</v>
      </c>
      <c r="AA48" s="232">
        <f>SUM(AA45:AA47)</f>
        <v>152702000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14361659</v>
      </c>
      <c r="D6" s="155"/>
      <c r="E6" s="59">
        <v>14096004</v>
      </c>
      <c r="F6" s="60">
        <v>25438581</v>
      </c>
      <c r="G6" s="60">
        <v>1832960</v>
      </c>
      <c r="H6" s="60">
        <v>1281704</v>
      </c>
      <c r="I6" s="60">
        <v>1425263</v>
      </c>
      <c r="J6" s="60">
        <v>4539927</v>
      </c>
      <c r="K6" s="60">
        <v>2303761</v>
      </c>
      <c r="L6" s="60">
        <v>1586661</v>
      </c>
      <c r="M6" s="60">
        <v>2571891</v>
      </c>
      <c r="N6" s="60">
        <v>6462313</v>
      </c>
      <c r="O6" s="60">
        <v>1284161</v>
      </c>
      <c r="P6" s="60">
        <v>2135180</v>
      </c>
      <c r="Q6" s="60">
        <v>2685627</v>
      </c>
      <c r="R6" s="60">
        <v>6104968</v>
      </c>
      <c r="S6" s="60">
        <v>3257879</v>
      </c>
      <c r="T6" s="60">
        <v>1531673</v>
      </c>
      <c r="U6" s="60">
        <v>1332686</v>
      </c>
      <c r="V6" s="60">
        <v>6122238</v>
      </c>
      <c r="W6" s="60">
        <v>23229446</v>
      </c>
      <c r="X6" s="60">
        <v>25438581</v>
      </c>
      <c r="Y6" s="60">
        <v>-2209135</v>
      </c>
      <c r="Z6" s="140">
        <v>-8.68</v>
      </c>
      <c r="AA6" s="62">
        <v>25438581</v>
      </c>
    </row>
    <row r="7" spans="1:27" ht="13.5">
      <c r="A7" s="249" t="s">
        <v>178</v>
      </c>
      <c r="B7" s="182"/>
      <c r="C7" s="155">
        <v>58061000</v>
      </c>
      <c r="D7" s="155"/>
      <c r="E7" s="59">
        <v>65620000</v>
      </c>
      <c r="F7" s="60">
        <v>65140000</v>
      </c>
      <c r="G7" s="60">
        <v>27243000</v>
      </c>
      <c r="H7" s="60">
        <v>1290000</v>
      </c>
      <c r="I7" s="60">
        <v>777000</v>
      </c>
      <c r="J7" s="60">
        <v>29310000</v>
      </c>
      <c r="K7" s="60"/>
      <c r="L7" s="60">
        <v>20474000</v>
      </c>
      <c r="M7" s="60"/>
      <c r="N7" s="60">
        <v>20474000</v>
      </c>
      <c r="O7" s="60"/>
      <c r="P7" s="60"/>
      <c r="Q7" s="60">
        <v>15356000</v>
      </c>
      <c r="R7" s="60">
        <v>15356000</v>
      </c>
      <c r="S7" s="60"/>
      <c r="T7" s="60"/>
      <c r="U7" s="60"/>
      <c r="V7" s="60"/>
      <c r="W7" s="60">
        <v>65140000</v>
      </c>
      <c r="X7" s="60">
        <v>65140000</v>
      </c>
      <c r="Y7" s="60"/>
      <c r="Z7" s="140"/>
      <c r="AA7" s="62">
        <v>65140000</v>
      </c>
    </row>
    <row r="8" spans="1:27" ht="13.5">
      <c r="A8" s="249" t="s">
        <v>179</v>
      </c>
      <c r="B8" s="182"/>
      <c r="C8" s="155">
        <v>18404000</v>
      </c>
      <c r="D8" s="155"/>
      <c r="E8" s="59">
        <v>22296000</v>
      </c>
      <c r="F8" s="60">
        <v>25796000</v>
      </c>
      <c r="G8" s="60">
        <v>6388000</v>
      </c>
      <c r="H8" s="60">
        <v>1000000</v>
      </c>
      <c r="I8" s="60"/>
      <c r="J8" s="60">
        <v>7388000</v>
      </c>
      <c r="K8" s="60">
        <v>9500000</v>
      </c>
      <c r="L8" s="60"/>
      <c r="M8" s="60"/>
      <c r="N8" s="60">
        <v>9500000</v>
      </c>
      <c r="O8" s="60"/>
      <c r="P8" s="60"/>
      <c r="Q8" s="60"/>
      <c r="R8" s="60"/>
      <c r="S8" s="60"/>
      <c r="T8" s="60"/>
      <c r="U8" s="60"/>
      <c r="V8" s="60"/>
      <c r="W8" s="60">
        <v>16888000</v>
      </c>
      <c r="X8" s="60">
        <v>25796000</v>
      </c>
      <c r="Y8" s="60">
        <v>-8908000</v>
      </c>
      <c r="Z8" s="140">
        <v>-34.53</v>
      </c>
      <c r="AA8" s="62">
        <v>25796000</v>
      </c>
    </row>
    <row r="9" spans="1:27" ht="13.5">
      <c r="A9" s="249" t="s">
        <v>180</v>
      </c>
      <c r="B9" s="182"/>
      <c r="C9" s="155">
        <v>795711</v>
      </c>
      <c r="D9" s="155"/>
      <c r="E9" s="59">
        <v>8050008</v>
      </c>
      <c r="F9" s="60">
        <v>5003812</v>
      </c>
      <c r="G9" s="60">
        <v>266477</v>
      </c>
      <c r="H9" s="60">
        <v>226376</v>
      </c>
      <c r="I9" s="60">
        <v>231514</v>
      </c>
      <c r="J9" s="60">
        <v>724367</v>
      </c>
      <c r="K9" s="60">
        <v>2678687</v>
      </c>
      <c r="L9" s="60">
        <v>120151</v>
      </c>
      <c r="M9" s="60">
        <v>382105</v>
      </c>
      <c r="N9" s="60">
        <v>3180943</v>
      </c>
      <c r="O9" s="60">
        <v>110285</v>
      </c>
      <c r="P9" s="60">
        <v>188217</v>
      </c>
      <c r="Q9" s="60">
        <v>565204</v>
      </c>
      <c r="R9" s="60">
        <v>863706</v>
      </c>
      <c r="S9" s="60">
        <v>218555</v>
      </c>
      <c r="T9" s="60">
        <v>156666</v>
      </c>
      <c r="U9" s="60">
        <v>154211</v>
      </c>
      <c r="V9" s="60">
        <v>529432</v>
      </c>
      <c r="W9" s="60">
        <v>5298448</v>
      </c>
      <c r="X9" s="60">
        <v>5003812</v>
      </c>
      <c r="Y9" s="60">
        <v>294636</v>
      </c>
      <c r="Z9" s="140">
        <v>5.89</v>
      </c>
      <c r="AA9" s="62">
        <v>5003812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-62768159</v>
      </c>
      <c r="D12" s="155"/>
      <c r="E12" s="59">
        <v>-77954988</v>
      </c>
      <c r="F12" s="60">
        <v>-149871450</v>
      </c>
      <c r="G12" s="60">
        <v>-37825461</v>
      </c>
      <c r="H12" s="60">
        <v>-10526494</v>
      </c>
      <c r="I12" s="60">
        <v>-7139677</v>
      </c>
      <c r="J12" s="60">
        <v>-55491632</v>
      </c>
      <c r="K12" s="60">
        <v>-6956774</v>
      </c>
      <c r="L12" s="60">
        <v>-34233771</v>
      </c>
      <c r="M12" s="60">
        <v>-11511085</v>
      </c>
      <c r="N12" s="60">
        <v>-52701630</v>
      </c>
      <c r="O12" s="60">
        <v>-6546472</v>
      </c>
      <c r="P12" s="60">
        <v>-7211716</v>
      </c>
      <c r="Q12" s="60">
        <v>-16400116</v>
      </c>
      <c r="R12" s="60">
        <v>-30158304</v>
      </c>
      <c r="S12" s="60">
        <v>-9391350</v>
      </c>
      <c r="T12" s="60">
        <v>-6737903</v>
      </c>
      <c r="U12" s="60">
        <v>-3583152</v>
      </c>
      <c r="V12" s="60">
        <v>-19712405</v>
      </c>
      <c r="W12" s="60">
        <v>-158063971</v>
      </c>
      <c r="X12" s="60">
        <v>-149871450</v>
      </c>
      <c r="Y12" s="60">
        <v>-8192521</v>
      </c>
      <c r="Z12" s="140">
        <v>5.47</v>
      </c>
      <c r="AA12" s="62">
        <v>-149871450</v>
      </c>
    </row>
    <row r="13" spans="1:27" ht="13.5">
      <c r="A13" s="249" t="s">
        <v>40</v>
      </c>
      <c r="B13" s="182"/>
      <c r="C13" s="155">
        <v>-2181478</v>
      </c>
      <c r="D13" s="155"/>
      <c r="E13" s="59">
        <v>-2499996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26672733</v>
      </c>
      <c r="D15" s="168">
        <f>SUM(D6:D14)</f>
        <v>0</v>
      </c>
      <c r="E15" s="72">
        <f t="shared" si="0"/>
        <v>29607028</v>
      </c>
      <c r="F15" s="73">
        <f t="shared" si="0"/>
        <v>-28493057</v>
      </c>
      <c r="G15" s="73">
        <f t="shared" si="0"/>
        <v>-2095024</v>
      </c>
      <c r="H15" s="73">
        <f t="shared" si="0"/>
        <v>-6728414</v>
      </c>
      <c r="I15" s="73">
        <f t="shared" si="0"/>
        <v>-4705900</v>
      </c>
      <c r="J15" s="73">
        <f t="shared" si="0"/>
        <v>-13529338</v>
      </c>
      <c r="K15" s="73">
        <f t="shared" si="0"/>
        <v>7525674</v>
      </c>
      <c r="L15" s="73">
        <f t="shared" si="0"/>
        <v>-12052959</v>
      </c>
      <c r="M15" s="73">
        <f t="shared" si="0"/>
        <v>-8557089</v>
      </c>
      <c r="N15" s="73">
        <f t="shared" si="0"/>
        <v>-13084374</v>
      </c>
      <c r="O15" s="73">
        <f t="shared" si="0"/>
        <v>-5152026</v>
      </c>
      <c r="P15" s="73">
        <f t="shared" si="0"/>
        <v>-4888319</v>
      </c>
      <c r="Q15" s="73">
        <f t="shared" si="0"/>
        <v>2206715</v>
      </c>
      <c r="R15" s="73">
        <f t="shared" si="0"/>
        <v>-7833630</v>
      </c>
      <c r="S15" s="73">
        <f t="shared" si="0"/>
        <v>-5914916</v>
      </c>
      <c r="T15" s="73">
        <f t="shared" si="0"/>
        <v>-5049564</v>
      </c>
      <c r="U15" s="73">
        <f t="shared" si="0"/>
        <v>-2096255</v>
      </c>
      <c r="V15" s="73">
        <f t="shared" si="0"/>
        <v>-13060735</v>
      </c>
      <c r="W15" s="73">
        <f t="shared" si="0"/>
        <v>-47508077</v>
      </c>
      <c r="X15" s="73">
        <f t="shared" si="0"/>
        <v>-28493057</v>
      </c>
      <c r="Y15" s="73">
        <f t="shared" si="0"/>
        <v>-19015020</v>
      </c>
      <c r="Z15" s="170">
        <f>+IF(X15&lt;&gt;0,+(Y15/X15)*100,0)</f>
        <v>66.73562615622465</v>
      </c>
      <c r="AA15" s="74">
        <f>SUM(AA6:AA14)</f>
        <v>-28493057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>
        <v>68000000</v>
      </c>
      <c r="G21" s="159">
        <v>3750000</v>
      </c>
      <c r="H21" s="159">
        <v>9550000</v>
      </c>
      <c r="I21" s="159">
        <v>8550000</v>
      </c>
      <c r="J21" s="60">
        <v>21850000</v>
      </c>
      <c r="K21" s="159">
        <v>5000000</v>
      </c>
      <c r="L21" s="159">
        <v>4400000</v>
      </c>
      <c r="M21" s="60">
        <v>9700000</v>
      </c>
      <c r="N21" s="159">
        <v>19100000</v>
      </c>
      <c r="O21" s="159">
        <v>4950000</v>
      </c>
      <c r="P21" s="159">
        <v>8600000</v>
      </c>
      <c r="Q21" s="60">
        <v>3400000</v>
      </c>
      <c r="R21" s="159">
        <v>16950000</v>
      </c>
      <c r="S21" s="159">
        <v>7103000</v>
      </c>
      <c r="T21" s="60">
        <v>9881391</v>
      </c>
      <c r="U21" s="159">
        <v>3480000</v>
      </c>
      <c r="V21" s="159">
        <v>20464391</v>
      </c>
      <c r="W21" s="159">
        <v>78364391</v>
      </c>
      <c r="X21" s="60">
        <v>68000000</v>
      </c>
      <c r="Y21" s="159">
        <v>10364391</v>
      </c>
      <c r="Z21" s="141">
        <v>15.24</v>
      </c>
      <c r="AA21" s="225">
        <v>68000000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-25569099</v>
      </c>
      <c r="D24" s="155"/>
      <c r="E24" s="59">
        <v>-33318000</v>
      </c>
      <c r="F24" s="60">
        <v>-34086226</v>
      </c>
      <c r="G24" s="60">
        <v>-1052785</v>
      </c>
      <c r="H24" s="60">
        <v>-2940145</v>
      </c>
      <c r="I24" s="60">
        <v>-2701312</v>
      </c>
      <c r="J24" s="60">
        <v>-6694242</v>
      </c>
      <c r="K24" s="60">
        <v>-2131290</v>
      </c>
      <c r="L24" s="60">
        <v>-1583745</v>
      </c>
      <c r="M24" s="60">
        <v>-697557</v>
      </c>
      <c r="N24" s="60">
        <v>-4412592</v>
      </c>
      <c r="O24" s="60">
        <v>-542338</v>
      </c>
      <c r="P24" s="60">
        <v>-2437054</v>
      </c>
      <c r="Q24" s="60">
        <v>-3152280</v>
      </c>
      <c r="R24" s="60">
        <v>-6131672</v>
      </c>
      <c r="S24" s="60">
        <v>-3621143</v>
      </c>
      <c r="T24" s="60">
        <v>-3507424</v>
      </c>
      <c r="U24" s="60">
        <v>-1188226</v>
      </c>
      <c r="V24" s="60">
        <v>-8316793</v>
      </c>
      <c r="W24" s="60">
        <v>-25555299</v>
      </c>
      <c r="X24" s="60">
        <v>-34086226</v>
      </c>
      <c r="Y24" s="60">
        <v>8530927</v>
      </c>
      <c r="Z24" s="140">
        <v>-25.03</v>
      </c>
      <c r="AA24" s="62">
        <v>-34086226</v>
      </c>
    </row>
    <row r="25" spans="1:27" ht="13.5">
      <c r="A25" s="250" t="s">
        <v>191</v>
      </c>
      <c r="B25" s="251"/>
      <c r="C25" s="168">
        <f aca="true" t="shared" si="1" ref="C25:Y25">SUM(C19:C24)</f>
        <v>-25569099</v>
      </c>
      <c r="D25" s="168">
        <f>SUM(D19:D24)</f>
        <v>0</v>
      </c>
      <c r="E25" s="72">
        <f t="shared" si="1"/>
        <v>-33318000</v>
      </c>
      <c r="F25" s="73">
        <f t="shared" si="1"/>
        <v>33913774</v>
      </c>
      <c r="G25" s="73">
        <f t="shared" si="1"/>
        <v>2697215</v>
      </c>
      <c r="H25" s="73">
        <f t="shared" si="1"/>
        <v>6609855</v>
      </c>
      <c r="I25" s="73">
        <f t="shared" si="1"/>
        <v>5848688</v>
      </c>
      <c r="J25" s="73">
        <f t="shared" si="1"/>
        <v>15155758</v>
      </c>
      <c r="K25" s="73">
        <f t="shared" si="1"/>
        <v>2868710</v>
      </c>
      <c r="L25" s="73">
        <f t="shared" si="1"/>
        <v>2816255</v>
      </c>
      <c r="M25" s="73">
        <f t="shared" si="1"/>
        <v>9002443</v>
      </c>
      <c r="N25" s="73">
        <f t="shared" si="1"/>
        <v>14687408</v>
      </c>
      <c r="O25" s="73">
        <f t="shared" si="1"/>
        <v>4407662</v>
      </c>
      <c r="P25" s="73">
        <f t="shared" si="1"/>
        <v>6162946</v>
      </c>
      <c r="Q25" s="73">
        <f t="shared" si="1"/>
        <v>247720</v>
      </c>
      <c r="R25" s="73">
        <f t="shared" si="1"/>
        <v>10818328</v>
      </c>
      <c r="S25" s="73">
        <f t="shared" si="1"/>
        <v>3481857</v>
      </c>
      <c r="T25" s="73">
        <f t="shared" si="1"/>
        <v>6373967</v>
      </c>
      <c r="U25" s="73">
        <f t="shared" si="1"/>
        <v>2291774</v>
      </c>
      <c r="V25" s="73">
        <f t="shared" si="1"/>
        <v>12147598</v>
      </c>
      <c r="W25" s="73">
        <f t="shared" si="1"/>
        <v>52809092</v>
      </c>
      <c r="X25" s="73">
        <f t="shared" si="1"/>
        <v>33913774</v>
      </c>
      <c r="Y25" s="73">
        <f t="shared" si="1"/>
        <v>18895318</v>
      </c>
      <c r="Z25" s="170">
        <f>+IF(X25&lt;&gt;0,+(Y25/X25)*100,0)</f>
        <v>55.715763158650525</v>
      </c>
      <c r="AA25" s="74">
        <f>SUM(AA19:AA24)</f>
        <v>33913774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-1262737</v>
      </c>
      <c r="D33" s="155"/>
      <c r="E33" s="59"/>
      <c r="F33" s="60">
        <v>-3455490</v>
      </c>
      <c r="G33" s="60">
        <v>-142774</v>
      </c>
      <c r="H33" s="60">
        <v>-297931</v>
      </c>
      <c r="I33" s="60">
        <v>-71387</v>
      </c>
      <c r="J33" s="60">
        <v>-512092</v>
      </c>
      <c r="K33" s="60">
        <v>-1692670</v>
      </c>
      <c r="L33" s="60">
        <v>-297931</v>
      </c>
      <c r="M33" s="60">
        <v>-71387</v>
      </c>
      <c r="N33" s="60">
        <v>-2061988</v>
      </c>
      <c r="O33" s="60">
        <v>-71387</v>
      </c>
      <c r="P33" s="60">
        <v>-297931</v>
      </c>
      <c r="Q33" s="60">
        <v>-71387</v>
      </c>
      <c r="R33" s="60">
        <v>-440705</v>
      </c>
      <c r="S33" s="60">
        <v>-71387</v>
      </c>
      <c r="T33" s="60">
        <v>-1862199</v>
      </c>
      <c r="U33" s="60">
        <v>-71387</v>
      </c>
      <c r="V33" s="60">
        <v>-2004973</v>
      </c>
      <c r="W33" s="60">
        <v>-5019758</v>
      </c>
      <c r="X33" s="60">
        <v>-3455490</v>
      </c>
      <c r="Y33" s="60">
        <v>-1564268</v>
      </c>
      <c r="Z33" s="140">
        <v>45.27</v>
      </c>
      <c r="AA33" s="62">
        <v>-3455490</v>
      </c>
    </row>
    <row r="34" spans="1:27" ht="13.5">
      <c r="A34" s="250" t="s">
        <v>197</v>
      </c>
      <c r="B34" s="251"/>
      <c r="C34" s="168">
        <f aca="true" t="shared" si="2" ref="C34:Y34">SUM(C29:C33)</f>
        <v>-1262737</v>
      </c>
      <c r="D34" s="168">
        <f>SUM(D29:D33)</f>
        <v>0</v>
      </c>
      <c r="E34" s="72">
        <f t="shared" si="2"/>
        <v>0</v>
      </c>
      <c r="F34" s="73">
        <f t="shared" si="2"/>
        <v>-3455490</v>
      </c>
      <c r="G34" s="73">
        <f t="shared" si="2"/>
        <v>-142774</v>
      </c>
      <c r="H34" s="73">
        <f t="shared" si="2"/>
        <v>-297931</v>
      </c>
      <c r="I34" s="73">
        <f t="shared" si="2"/>
        <v>-71387</v>
      </c>
      <c r="J34" s="73">
        <f t="shared" si="2"/>
        <v>-512092</v>
      </c>
      <c r="K34" s="73">
        <f t="shared" si="2"/>
        <v>-1692670</v>
      </c>
      <c r="L34" s="73">
        <f t="shared" si="2"/>
        <v>-297931</v>
      </c>
      <c r="M34" s="73">
        <f t="shared" si="2"/>
        <v>-71387</v>
      </c>
      <c r="N34" s="73">
        <f t="shared" si="2"/>
        <v>-2061988</v>
      </c>
      <c r="O34" s="73">
        <f t="shared" si="2"/>
        <v>-71387</v>
      </c>
      <c r="P34" s="73">
        <f t="shared" si="2"/>
        <v>-297931</v>
      </c>
      <c r="Q34" s="73">
        <f t="shared" si="2"/>
        <v>-71387</v>
      </c>
      <c r="R34" s="73">
        <f t="shared" si="2"/>
        <v>-440705</v>
      </c>
      <c r="S34" s="73">
        <f t="shared" si="2"/>
        <v>-71387</v>
      </c>
      <c r="T34" s="73">
        <f t="shared" si="2"/>
        <v>-1862199</v>
      </c>
      <c r="U34" s="73">
        <f t="shared" si="2"/>
        <v>-71387</v>
      </c>
      <c r="V34" s="73">
        <f t="shared" si="2"/>
        <v>-2004973</v>
      </c>
      <c r="W34" s="73">
        <f t="shared" si="2"/>
        <v>-5019758</v>
      </c>
      <c r="X34" s="73">
        <f t="shared" si="2"/>
        <v>-3455490</v>
      </c>
      <c r="Y34" s="73">
        <f t="shared" si="2"/>
        <v>-1564268</v>
      </c>
      <c r="Z34" s="170">
        <f>+IF(X34&lt;&gt;0,+(Y34/X34)*100,0)</f>
        <v>45.26906458997132</v>
      </c>
      <c r="AA34" s="74">
        <f>SUM(AA29:AA33)</f>
        <v>-3455490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-159103</v>
      </c>
      <c r="D36" s="153">
        <f>+D15+D25+D34</f>
        <v>0</v>
      </c>
      <c r="E36" s="99">
        <f t="shared" si="3"/>
        <v>-3710972</v>
      </c>
      <c r="F36" s="100">
        <f t="shared" si="3"/>
        <v>1965227</v>
      </c>
      <c r="G36" s="100">
        <f t="shared" si="3"/>
        <v>459417</v>
      </c>
      <c r="H36" s="100">
        <f t="shared" si="3"/>
        <v>-416490</v>
      </c>
      <c r="I36" s="100">
        <f t="shared" si="3"/>
        <v>1071401</v>
      </c>
      <c r="J36" s="100">
        <f t="shared" si="3"/>
        <v>1114328</v>
      </c>
      <c r="K36" s="100">
        <f t="shared" si="3"/>
        <v>8701714</v>
      </c>
      <c r="L36" s="100">
        <f t="shared" si="3"/>
        <v>-9534635</v>
      </c>
      <c r="M36" s="100">
        <f t="shared" si="3"/>
        <v>373967</v>
      </c>
      <c r="N36" s="100">
        <f t="shared" si="3"/>
        <v>-458954</v>
      </c>
      <c r="O36" s="100">
        <f t="shared" si="3"/>
        <v>-815751</v>
      </c>
      <c r="P36" s="100">
        <f t="shared" si="3"/>
        <v>976696</v>
      </c>
      <c r="Q36" s="100">
        <f t="shared" si="3"/>
        <v>2383048</v>
      </c>
      <c r="R36" s="100">
        <f t="shared" si="3"/>
        <v>2543993</v>
      </c>
      <c r="S36" s="100">
        <f t="shared" si="3"/>
        <v>-2504446</v>
      </c>
      <c r="T36" s="100">
        <f t="shared" si="3"/>
        <v>-537796</v>
      </c>
      <c r="U36" s="100">
        <f t="shared" si="3"/>
        <v>124132</v>
      </c>
      <c r="V36" s="100">
        <f t="shared" si="3"/>
        <v>-2918110</v>
      </c>
      <c r="W36" s="100">
        <f t="shared" si="3"/>
        <v>281257</v>
      </c>
      <c r="X36" s="100">
        <f t="shared" si="3"/>
        <v>1965227</v>
      </c>
      <c r="Y36" s="100">
        <f t="shared" si="3"/>
        <v>-1683970</v>
      </c>
      <c r="Z36" s="137">
        <f>+IF(X36&lt;&gt;0,+(Y36/X36)*100,0)</f>
        <v>-85.68831997524968</v>
      </c>
      <c r="AA36" s="102">
        <f>+AA15+AA25+AA34</f>
        <v>1965227</v>
      </c>
    </row>
    <row r="37" spans="1:27" ht="13.5">
      <c r="A37" s="249" t="s">
        <v>199</v>
      </c>
      <c r="B37" s="182"/>
      <c r="C37" s="153">
        <v>591556</v>
      </c>
      <c r="D37" s="153"/>
      <c r="E37" s="99">
        <v>7500000</v>
      </c>
      <c r="F37" s="100">
        <v>380093</v>
      </c>
      <c r="G37" s="100">
        <v>380093</v>
      </c>
      <c r="H37" s="100">
        <v>839510</v>
      </c>
      <c r="I37" s="100">
        <v>423020</v>
      </c>
      <c r="J37" s="100">
        <v>380093</v>
      </c>
      <c r="K37" s="100">
        <v>1494421</v>
      </c>
      <c r="L37" s="100">
        <v>10196135</v>
      </c>
      <c r="M37" s="100">
        <v>661500</v>
      </c>
      <c r="N37" s="100">
        <v>1494421</v>
      </c>
      <c r="O37" s="100">
        <v>1035467</v>
      </c>
      <c r="P37" s="100">
        <v>219716</v>
      </c>
      <c r="Q37" s="100">
        <v>1196412</v>
      </c>
      <c r="R37" s="100">
        <v>1035467</v>
      </c>
      <c r="S37" s="100">
        <v>3579460</v>
      </c>
      <c r="T37" s="100">
        <v>1075014</v>
      </c>
      <c r="U37" s="100">
        <v>537218</v>
      </c>
      <c r="V37" s="100">
        <v>3579460</v>
      </c>
      <c r="W37" s="100">
        <v>380093</v>
      </c>
      <c r="X37" s="100">
        <v>380093</v>
      </c>
      <c r="Y37" s="100"/>
      <c r="Z37" s="137"/>
      <c r="AA37" s="102">
        <v>380093</v>
      </c>
    </row>
    <row r="38" spans="1:27" ht="13.5">
      <c r="A38" s="269" t="s">
        <v>200</v>
      </c>
      <c r="B38" s="256"/>
      <c r="C38" s="257">
        <v>432453</v>
      </c>
      <c r="D38" s="257"/>
      <c r="E38" s="258">
        <v>3789028</v>
      </c>
      <c r="F38" s="259">
        <v>2345320</v>
      </c>
      <c r="G38" s="259">
        <v>839510</v>
      </c>
      <c r="H38" s="259">
        <v>423020</v>
      </c>
      <c r="I38" s="259">
        <v>1494421</v>
      </c>
      <c r="J38" s="259">
        <v>1494421</v>
      </c>
      <c r="K38" s="259">
        <v>10196135</v>
      </c>
      <c r="L38" s="259">
        <v>661500</v>
      </c>
      <c r="M38" s="259">
        <v>1035467</v>
      </c>
      <c r="N38" s="259">
        <v>1035467</v>
      </c>
      <c r="O38" s="259">
        <v>219716</v>
      </c>
      <c r="P38" s="259">
        <v>1196412</v>
      </c>
      <c r="Q38" s="259">
        <v>3579460</v>
      </c>
      <c r="R38" s="259">
        <v>219716</v>
      </c>
      <c r="S38" s="259">
        <v>1075014</v>
      </c>
      <c r="T38" s="259">
        <v>537218</v>
      </c>
      <c r="U38" s="259">
        <v>661350</v>
      </c>
      <c r="V38" s="259">
        <v>661350</v>
      </c>
      <c r="W38" s="259">
        <v>661350</v>
      </c>
      <c r="X38" s="259">
        <v>2345320</v>
      </c>
      <c r="Y38" s="259">
        <v>-1683970</v>
      </c>
      <c r="Z38" s="260">
        <v>-71.8</v>
      </c>
      <c r="AA38" s="261">
        <v>2345320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25569098</v>
      </c>
      <c r="D5" s="200">
        <f t="shared" si="0"/>
        <v>0</v>
      </c>
      <c r="E5" s="106">
        <f t="shared" si="0"/>
        <v>33318000</v>
      </c>
      <c r="F5" s="106">
        <f t="shared" si="0"/>
        <v>44703000</v>
      </c>
      <c r="G5" s="106">
        <f t="shared" si="0"/>
        <v>1199661</v>
      </c>
      <c r="H5" s="106">
        <f t="shared" si="0"/>
        <v>2696529</v>
      </c>
      <c r="I5" s="106">
        <f t="shared" si="0"/>
        <v>2240462</v>
      </c>
      <c r="J5" s="106">
        <f t="shared" si="0"/>
        <v>6136652</v>
      </c>
      <c r="K5" s="106">
        <f t="shared" si="0"/>
        <v>1497491</v>
      </c>
      <c r="L5" s="106">
        <f t="shared" si="0"/>
        <v>1791855</v>
      </c>
      <c r="M5" s="106">
        <f t="shared" si="0"/>
        <v>723532</v>
      </c>
      <c r="N5" s="106">
        <f t="shared" si="0"/>
        <v>4012878</v>
      </c>
      <c r="O5" s="106">
        <f t="shared" si="0"/>
        <v>549183</v>
      </c>
      <c r="P5" s="106">
        <f t="shared" si="0"/>
        <v>2063215</v>
      </c>
      <c r="Q5" s="106">
        <f t="shared" si="0"/>
        <v>2953711</v>
      </c>
      <c r="R5" s="106">
        <f t="shared" si="0"/>
        <v>5566109</v>
      </c>
      <c r="S5" s="106">
        <f t="shared" si="0"/>
        <v>3607917</v>
      </c>
      <c r="T5" s="106">
        <f t="shared" si="0"/>
        <v>3853238</v>
      </c>
      <c r="U5" s="106">
        <f t="shared" si="0"/>
        <v>896937</v>
      </c>
      <c r="V5" s="106">
        <f t="shared" si="0"/>
        <v>8358092</v>
      </c>
      <c r="W5" s="106">
        <f t="shared" si="0"/>
        <v>24073731</v>
      </c>
      <c r="X5" s="106">
        <f t="shared" si="0"/>
        <v>44703000</v>
      </c>
      <c r="Y5" s="106">
        <f t="shared" si="0"/>
        <v>-20629269</v>
      </c>
      <c r="Z5" s="201">
        <f>+IF(X5&lt;&gt;0,+(Y5/X5)*100,0)</f>
        <v>-46.14739279243004</v>
      </c>
      <c r="AA5" s="199">
        <f>SUM(AA11:AA18)</f>
        <v>44703000</v>
      </c>
    </row>
    <row r="6" spans="1:27" ht="13.5">
      <c r="A6" s="291" t="s">
        <v>204</v>
      </c>
      <c r="B6" s="142"/>
      <c r="C6" s="62">
        <v>10570660</v>
      </c>
      <c r="D6" s="156"/>
      <c r="E6" s="60">
        <v>17900000</v>
      </c>
      <c r="F6" s="60">
        <v>26560000</v>
      </c>
      <c r="G6" s="60">
        <v>453766</v>
      </c>
      <c r="H6" s="60">
        <v>2501201</v>
      </c>
      <c r="I6" s="60">
        <v>1575416</v>
      </c>
      <c r="J6" s="60">
        <v>4530383</v>
      </c>
      <c r="K6" s="60">
        <v>1210003</v>
      </c>
      <c r="L6" s="60">
        <v>417395</v>
      </c>
      <c r="M6" s="60">
        <v>217353</v>
      </c>
      <c r="N6" s="60">
        <v>1844751</v>
      </c>
      <c r="O6" s="60">
        <v>240000</v>
      </c>
      <c r="P6" s="60">
        <v>1019356</v>
      </c>
      <c r="Q6" s="60">
        <v>1926335</v>
      </c>
      <c r="R6" s="60">
        <v>3185691</v>
      </c>
      <c r="S6" s="60">
        <v>2502971</v>
      </c>
      <c r="T6" s="60">
        <v>1032286</v>
      </c>
      <c r="U6" s="60">
        <v>568295</v>
      </c>
      <c r="V6" s="60">
        <v>4103552</v>
      </c>
      <c r="W6" s="60">
        <v>13664377</v>
      </c>
      <c r="X6" s="60">
        <v>26560000</v>
      </c>
      <c r="Y6" s="60">
        <v>-12895623</v>
      </c>
      <c r="Z6" s="140">
        <v>-48.55</v>
      </c>
      <c r="AA6" s="155">
        <v>26560000</v>
      </c>
    </row>
    <row r="7" spans="1:27" ht="13.5">
      <c r="A7" s="291" t="s">
        <v>205</v>
      </c>
      <c r="B7" s="142"/>
      <c r="C7" s="62">
        <v>172437</v>
      </c>
      <c r="D7" s="156"/>
      <c r="E7" s="60"/>
      <c r="F7" s="60"/>
      <c r="G7" s="60"/>
      <c r="H7" s="60"/>
      <c r="I7" s="60"/>
      <c r="J7" s="60"/>
      <c r="K7" s="60"/>
      <c r="L7" s="60">
        <v>797679</v>
      </c>
      <c r="M7" s="60">
        <v>26387</v>
      </c>
      <c r="N7" s="60">
        <v>824066</v>
      </c>
      <c r="O7" s="60"/>
      <c r="P7" s="60">
        <v>159516</v>
      </c>
      <c r="Q7" s="60"/>
      <c r="R7" s="60">
        <v>159516</v>
      </c>
      <c r="S7" s="60">
        <v>429413</v>
      </c>
      <c r="T7" s="60">
        <v>1682639</v>
      </c>
      <c r="U7" s="60"/>
      <c r="V7" s="60">
        <v>2112052</v>
      </c>
      <c r="W7" s="60">
        <v>3095634</v>
      </c>
      <c r="X7" s="60"/>
      <c r="Y7" s="60">
        <v>3095634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148664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10891761</v>
      </c>
      <c r="D11" s="294">
        <f t="shared" si="1"/>
        <v>0</v>
      </c>
      <c r="E11" s="295">
        <f t="shared" si="1"/>
        <v>17900000</v>
      </c>
      <c r="F11" s="295">
        <f t="shared" si="1"/>
        <v>26560000</v>
      </c>
      <c r="G11" s="295">
        <f t="shared" si="1"/>
        <v>453766</v>
      </c>
      <c r="H11" s="295">
        <f t="shared" si="1"/>
        <v>2501201</v>
      </c>
      <c r="I11" s="295">
        <f t="shared" si="1"/>
        <v>1575416</v>
      </c>
      <c r="J11" s="295">
        <f t="shared" si="1"/>
        <v>4530383</v>
      </c>
      <c r="K11" s="295">
        <f t="shared" si="1"/>
        <v>1210003</v>
      </c>
      <c r="L11" s="295">
        <f t="shared" si="1"/>
        <v>1215074</v>
      </c>
      <c r="M11" s="295">
        <f t="shared" si="1"/>
        <v>243740</v>
      </c>
      <c r="N11" s="295">
        <f t="shared" si="1"/>
        <v>2668817</v>
      </c>
      <c r="O11" s="295">
        <f t="shared" si="1"/>
        <v>240000</v>
      </c>
      <c r="P11" s="295">
        <f t="shared" si="1"/>
        <v>1178872</v>
      </c>
      <c r="Q11" s="295">
        <f t="shared" si="1"/>
        <v>1926335</v>
      </c>
      <c r="R11" s="295">
        <f t="shared" si="1"/>
        <v>3345207</v>
      </c>
      <c r="S11" s="295">
        <f t="shared" si="1"/>
        <v>2932384</v>
      </c>
      <c r="T11" s="295">
        <f t="shared" si="1"/>
        <v>2714925</v>
      </c>
      <c r="U11" s="295">
        <f t="shared" si="1"/>
        <v>568295</v>
      </c>
      <c r="V11" s="295">
        <f t="shared" si="1"/>
        <v>6215604</v>
      </c>
      <c r="W11" s="295">
        <f t="shared" si="1"/>
        <v>16760011</v>
      </c>
      <c r="X11" s="295">
        <f t="shared" si="1"/>
        <v>26560000</v>
      </c>
      <c r="Y11" s="295">
        <f t="shared" si="1"/>
        <v>-9799989</v>
      </c>
      <c r="Z11" s="296">
        <f>+IF(X11&lt;&gt;0,+(Y11/X11)*100,0)</f>
        <v>-36.89754894578313</v>
      </c>
      <c r="AA11" s="297">
        <f>SUM(AA6:AA10)</f>
        <v>26560000</v>
      </c>
    </row>
    <row r="12" spans="1:27" ht="13.5">
      <c r="A12" s="298" t="s">
        <v>210</v>
      </c>
      <c r="B12" s="136"/>
      <c r="C12" s="62">
        <v>2320896</v>
      </c>
      <c r="D12" s="156"/>
      <c r="E12" s="60">
        <v>11118000</v>
      </c>
      <c r="F12" s="60">
        <v>13268000</v>
      </c>
      <c r="G12" s="60">
        <v>404102</v>
      </c>
      <c r="H12" s="60">
        <v>195328</v>
      </c>
      <c r="I12" s="60">
        <v>526065</v>
      </c>
      <c r="J12" s="60">
        <v>1125495</v>
      </c>
      <c r="K12" s="60">
        <v>244276</v>
      </c>
      <c r="L12" s="60">
        <v>446177</v>
      </c>
      <c r="M12" s="60">
        <v>364402</v>
      </c>
      <c r="N12" s="60">
        <v>1054855</v>
      </c>
      <c r="O12" s="60">
        <v>119039</v>
      </c>
      <c r="P12" s="60">
        <v>754617</v>
      </c>
      <c r="Q12" s="60">
        <v>827180</v>
      </c>
      <c r="R12" s="60">
        <v>1700836</v>
      </c>
      <c r="S12" s="60">
        <v>650537</v>
      </c>
      <c r="T12" s="60">
        <v>329550</v>
      </c>
      <c r="U12" s="60">
        <v>328642</v>
      </c>
      <c r="V12" s="60">
        <v>1308729</v>
      </c>
      <c r="W12" s="60">
        <v>5189915</v>
      </c>
      <c r="X12" s="60">
        <v>13268000</v>
      </c>
      <c r="Y12" s="60">
        <v>-8078085</v>
      </c>
      <c r="Z12" s="140">
        <v>-60.88</v>
      </c>
      <c r="AA12" s="155">
        <v>13268000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12356441</v>
      </c>
      <c r="D15" s="156"/>
      <c r="E15" s="60">
        <v>4300000</v>
      </c>
      <c r="F15" s="60">
        <v>4875000</v>
      </c>
      <c r="G15" s="60">
        <v>341793</v>
      </c>
      <c r="H15" s="60"/>
      <c r="I15" s="60">
        <v>138981</v>
      </c>
      <c r="J15" s="60">
        <v>480774</v>
      </c>
      <c r="K15" s="60">
        <v>43212</v>
      </c>
      <c r="L15" s="60">
        <v>130604</v>
      </c>
      <c r="M15" s="60">
        <v>115390</v>
      </c>
      <c r="N15" s="60">
        <v>289206</v>
      </c>
      <c r="O15" s="60">
        <v>190144</v>
      </c>
      <c r="P15" s="60">
        <v>129726</v>
      </c>
      <c r="Q15" s="60">
        <v>200196</v>
      </c>
      <c r="R15" s="60">
        <v>520066</v>
      </c>
      <c r="S15" s="60">
        <v>24996</v>
      </c>
      <c r="T15" s="60">
        <v>808763</v>
      </c>
      <c r="U15" s="60"/>
      <c r="V15" s="60">
        <v>833759</v>
      </c>
      <c r="W15" s="60">
        <v>2123805</v>
      </c>
      <c r="X15" s="60">
        <v>4875000</v>
      </c>
      <c r="Y15" s="60">
        <v>-2751195</v>
      </c>
      <c r="Z15" s="140">
        <v>-56.43</v>
      </c>
      <c r="AA15" s="155">
        <v>4875000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10570660</v>
      </c>
      <c r="D36" s="156">
        <f t="shared" si="4"/>
        <v>0</v>
      </c>
      <c r="E36" s="60">
        <f t="shared" si="4"/>
        <v>17900000</v>
      </c>
      <c r="F36" s="60">
        <f t="shared" si="4"/>
        <v>26560000</v>
      </c>
      <c r="G36" s="60">
        <f t="shared" si="4"/>
        <v>453766</v>
      </c>
      <c r="H36" s="60">
        <f t="shared" si="4"/>
        <v>2501201</v>
      </c>
      <c r="I36" s="60">
        <f t="shared" si="4"/>
        <v>1575416</v>
      </c>
      <c r="J36" s="60">
        <f t="shared" si="4"/>
        <v>4530383</v>
      </c>
      <c r="K36" s="60">
        <f t="shared" si="4"/>
        <v>1210003</v>
      </c>
      <c r="L36" s="60">
        <f t="shared" si="4"/>
        <v>417395</v>
      </c>
      <c r="M36" s="60">
        <f t="shared" si="4"/>
        <v>217353</v>
      </c>
      <c r="N36" s="60">
        <f t="shared" si="4"/>
        <v>1844751</v>
      </c>
      <c r="O36" s="60">
        <f t="shared" si="4"/>
        <v>240000</v>
      </c>
      <c r="P36" s="60">
        <f t="shared" si="4"/>
        <v>1019356</v>
      </c>
      <c r="Q36" s="60">
        <f t="shared" si="4"/>
        <v>1926335</v>
      </c>
      <c r="R36" s="60">
        <f t="shared" si="4"/>
        <v>3185691</v>
      </c>
      <c r="S36" s="60">
        <f t="shared" si="4"/>
        <v>2502971</v>
      </c>
      <c r="T36" s="60">
        <f t="shared" si="4"/>
        <v>1032286</v>
      </c>
      <c r="U36" s="60">
        <f t="shared" si="4"/>
        <v>568295</v>
      </c>
      <c r="V36" s="60">
        <f t="shared" si="4"/>
        <v>4103552</v>
      </c>
      <c r="W36" s="60">
        <f t="shared" si="4"/>
        <v>13664377</v>
      </c>
      <c r="X36" s="60">
        <f t="shared" si="4"/>
        <v>26560000</v>
      </c>
      <c r="Y36" s="60">
        <f t="shared" si="4"/>
        <v>-12895623</v>
      </c>
      <c r="Z36" s="140">
        <f aca="true" t="shared" si="5" ref="Z36:Z49">+IF(X36&lt;&gt;0,+(Y36/X36)*100,0)</f>
        <v>-48.55279743975904</v>
      </c>
      <c r="AA36" s="155">
        <f>AA6+AA21</f>
        <v>26560000</v>
      </c>
    </row>
    <row r="37" spans="1:27" ht="13.5">
      <c r="A37" s="291" t="s">
        <v>205</v>
      </c>
      <c r="B37" s="142"/>
      <c r="C37" s="62">
        <f t="shared" si="4"/>
        <v>172437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797679</v>
      </c>
      <c r="M37" s="60">
        <f t="shared" si="4"/>
        <v>26387</v>
      </c>
      <c r="N37" s="60">
        <f t="shared" si="4"/>
        <v>824066</v>
      </c>
      <c r="O37" s="60">
        <f t="shared" si="4"/>
        <v>0</v>
      </c>
      <c r="P37" s="60">
        <f t="shared" si="4"/>
        <v>159516</v>
      </c>
      <c r="Q37" s="60">
        <f t="shared" si="4"/>
        <v>0</v>
      </c>
      <c r="R37" s="60">
        <f t="shared" si="4"/>
        <v>159516</v>
      </c>
      <c r="S37" s="60">
        <f t="shared" si="4"/>
        <v>429413</v>
      </c>
      <c r="T37" s="60">
        <f t="shared" si="4"/>
        <v>1682639</v>
      </c>
      <c r="U37" s="60">
        <f t="shared" si="4"/>
        <v>0</v>
      </c>
      <c r="V37" s="60">
        <f t="shared" si="4"/>
        <v>2112052</v>
      </c>
      <c r="W37" s="60">
        <f t="shared" si="4"/>
        <v>3095634</v>
      </c>
      <c r="X37" s="60">
        <f t="shared" si="4"/>
        <v>0</v>
      </c>
      <c r="Y37" s="60">
        <f t="shared" si="4"/>
        <v>3095634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148664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10891761</v>
      </c>
      <c r="D41" s="294">
        <f t="shared" si="6"/>
        <v>0</v>
      </c>
      <c r="E41" s="295">
        <f t="shared" si="6"/>
        <v>17900000</v>
      </c>
      <c r="F41" s="295">
        <f t="shared" si="6"/>
        <v>26560000</v>
      </c>
      <c r="G41" s="295">
        <f t="shared" si="6"/>
        <v>453766</v>
      </c>
      <c r="H41" s="295">
        <f t="shared" si="6"/>
        <v>2501201</v>
      </c>
      <c r="I41" s="295">
        <f t="shared" si="6"/>
        <v>1575416</v>
      </c>
      <c r="J41" s="295">
        <f t="shared" si="6"/>
        <v>4530383</v>
      </c>
      <c r="K41" s="295">
        <f t="shared" si="6"/>
        <v>1210003</v>
      </c>
      <c r="L41" s="295">
        <f t="shared" si="6"/>
        <v>1215074</v>
      </c>
      <c r="M41" s="295">
        <f t="shared" si="6"/>
        <v>243740</v>
      </c>
      <c r="N41" s="295">
        <f t="shared" si="6"/>
        <v>2668817</v>
      </c>
      <c r="O41" s="295">
        <f t="shared" si="6"/>
        <v>240000</v>
      </c>
      <c r="P41" s="295">
        <f t="shared" si="6"/>
        <v>1178872</v>
      </c>
      <c r="Q41" s="295">
        <f t="shared" si="6"/>
        <v>1926335</v>
      </c>
      <c r="R41" s="295">
        <f t="shared" si="6"/>
        <v>3345207</v>
      </c>
      <c r="S41" s="295">
        <f t="shared" si="6"/>
        <v>2932384</v>
      </c>
      <c r="T41" s="295">
        <f t="shared" si="6"/>
        <v>2714925</v>
      </c>
      <c r="U41" s="295">
        <f t="shared" si="6"/>
        <v>568295</v>
      </c>
      <c r="V41" s="295">
        <f t="shared" si="6"/>
        <v>6215604</v>
      </c>
      <c r="W41" s="295">
        <f t="shared" si="6"/>
        <v>16760011</v>
      </c>
      <c r="X41" s="295">
        <f t="shared" si="6"/>
        <v>26560000</v>
      </c>
      <c r="Y41" s="295">
        <f t="shared" si="6"/>
        <v>-9799989</v>
      </c>
      <c r="Z41" s="296">
        <f t="shared" si="5"/>
        <v>-36.89754894578313</v>
      </c>
      <c r="AA41" s="297">
        <f>SUM(AA36:AA40)</f>
        <v>26560000</v>
      </c>
    </row>
    <row r="42" spans="1:27" ht="13.5">
      <c r="A42" s="298" t="s">
        <v>210</v>
      </c>
      <c r="B42" s="136"/>
      <c r="C42" s="95">
        <f aca="true" t="shared" si="7" ref="C42:Y48">C12+C27</f>
        <v>2320896</v>
      </c>
      <c r="D42" s="129">
        <f t="shared" si="7"/>
        <v>0</v>
      </c>
      <c r="E42" s="54">
        <f t="shared" si="7"/>
        <v>11118000</v>
      </c>
      <c r="F42" s="54">
        <f t="shared" si="7"/>
        <v>13268000</v>
      </c>
      <c r="G42" s="54">
        <f t="shared" si="7"/>
        <v>404102</v>
      </c>
      <c r="H42" s="54">
        <f t="shared" si="7"/>
        <v>195328</v>
      </c>
      <c r="I42" s="54">
        <f t="shared" si="7"/>
        <v>526065</v>
      </c>
      <c r="J42" s="54">
        <f t="shared" si="7"/>
        <v>1125495</v>
      </c>
      <c r="K42" s="54">
        <f t="shared" si="7"/>
        <v>244276</v>
      </c>
      <c r="L42" s="54">
        <f t="shared" si="7"/>
        <v>446177</v>
      </c>
      <c r="M42" s="54">
        <f t="shared" si="7"/>
        <v>364402</v>
      </c>
      <c r="N42" s="54">
        <f t="shared" si="7"/>
        <v>1054855</v>
      </c>
      <c r="O42" s="54">
        <f t="shared" si="7"/>
        <v>119039</v>
      </c>
      <c r="P42" s="54">
        <f t="shared" si="7"/>
        <v>754617</v>
      </c>
      <c r="Q42" s="54">
        <f t="shared" si="7"/>
        <v>827180</v>
      </c>
      <c r="R42" s="54">
        <f t="shared" si="7"/>
        <v>1700836</v>
      </c>
      <c r="S42" s="54">
        <f t="shared" si="7"/>
        <v>650537</v>
      </c>
      <c r="T42" s="54">
        <f t="shared" si="7"/>
        <v>329550</v>
      </c>
      <c r="U42" s="54">
        <f t="shared" si="7"/>
        <v>328642</v>
      </c>
      <c r="V42" s="54">
        <f t="shared" si="7"/>
        <v>1308729</v>
      </c>
      <c r="W42" s="54">
        <f t="shared" si="7"/>
        <v>5189915</v>
      </c>
      <c r="X42" s="54">
        <f t="shared" si="7"/>
        <v>13268000</v>
      </c>
      <c r="Y42" s="54">
        <f t="shared" si="7"/>
        <v>-8078085</v>
      </c>
      <c r="Z42" s="184">
        <f t="shared" si="5"/>
        <v>-60.88396894784444</v>
      </c>
      <c r="AA42" s="130">
        <f aca="true" t="shared" si="8" ref="AA42:AA48">AA12+AA27</f>
        <v>13268000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12356441</v>
      </c>
      <c r="D45" s="129">
        <f t="shared" si="7"/>
        <v>0</v>
      </c>
      <c r="E45" s="54">
        <f t="shared" si="7"/>
        <v>4300000</v>
      </c>
      <c r="F45" s="54">
        <f t="shared" si="7"/>
        <v>4875000</v>
      </c>
      <c r="G45" s="54">
        <f t="shared" si="7"/>
        <v>341793</v>
      </c>
      <c r="H45" s="54">
        <f t="shared" si="7"/>
        <v>0</v>
      </c>
      <c r="I45" s="54">
        <f t="shared" si="7"/>
        <v>138981</v>
      </c>
      <c r="J45" s="54">
        <f t="shared" si="7"/>
        <v>480774</v>
      </c>
      <c r="K45" s="54">
        <f t="shared" si="7"/>
        <v>43212</v>
      </c>
      <c r="L45" s="54">
        <f t="shared" si="7"/>
        <v>130604</v>
      </c>
      <c r="M45" s="54">
        <f t="shared" si="7"/>
        <v>115390</v>
      </c>
      <c r="N45" s="54">
        <f t="shared" si="7"/>
        <v>289206</v>
      </c>
      <c r="O45" s="54">
        <f t="shared" si="7"/>
        <v>190144</v>
      </c>
      <c r="P45" s="54">
        <f t="shared" si="7"/>
        <v>129726</v>
      </c>
      <c r="Q45" s="54">
        <f t="shared" si="7"/>
        <v>200196</v>
      </c>
      <c r="R45" s="54">
        <f t="shared" si="7"/>
        <v>520066</v>
      </c>
      <c r="S45" s="54">
        <f t="shared" si="7"/>
        <v>24996</v>
      </c>
      <c r="T45" s="54">
        <f t="shared" si="7"/>
        <v>808763</v>
      </c>
      <c r="U45" s="54">
        <f t="shared" si="7"/>
        <v>0</v>
      </c>
      <c r="V45" s="54">
        <f t="shared" si="7"/>
        <v>833759</v>
      </c>
      <c r="W45" s="54">
        <f t="shared" si="7"/>
        <v>2123805</v>
      </c>
      <c r="X45" s="54">
        <f t="shared" si="7"/>
        <v>4875000</v>
      </c>
      <c r="Y45" s="54">
        <f t="shared" si="7"/>
        <v>-2751195</v>
      </c>
      <c r="Z45" s="184">
        <f t="shared" si="5"/>
        <v>-56.434769230769234</v>
      </c>
      <c r="AA45" s="130">
        <f t="shared" si="8"/>
        <v>4875000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25569098</v>
      </c>
      <c r="D49" s="218">
        <f t="shared" si="9"/>
        <v>0</v>
      </c>
      <c r="E49" s="220">
        <f t="shared" si="9"/>
        <v>33318000</v>
      </c>
      <c r="F49" s="220">
        <f t="shared" si="9"/>
        <v>44703000</v>
      </c>
      <c r="G49" s="220">
        <f t="shared" si="9"/>
        <v>1199661</v>
      </c>
      <c r="H49" s="220">
        <f t="shared" si="9"/>
        <v>2696529</v>
      </c>
      <c r="I49" s="220">
        <f t="shared" si="9"/>
        <v>2240462</v>
      </c>
      <c r="J49" s="220">
        <f t="shared" si="9"/>
        <v>6136652</v>
      </c>
      <c r="K49" s="220">
        <f t="shared" si="9"/>
        <v>1497491</v>
      </c>
      <c r="L49" s="220">
        <f t="shared" si="9"/>
        <v>1791855</v>
      </c>
      <c r="M49" s="220">
        <f t="shared" si="9"/>
        <v>723532</v>
      </c>
      <c r="N49" s="220">
        <f t="shared" si="9"/>
        <v>4012878</v>
      </c>
      <c r="O49" s="220">
        <f t="shared" si="9"/>
        <v>549183</v>
      </c>
      <c r="P49" s="220">
        <f t="shared" si="9"/>
        <v>2063215</v>
      </c>
      <c r="Q49" s="220">
        <f t="shared" si="9"/>
        <v>2953711</v>
      </c>
      <c r="R49" s="220">
        <f t="shared" si="9"/>
        <v>5566109</v>
      </c>
      <c r="S49" s="220">
        <f t="shared" si="9"/>
        <v>3607917</v>
      </c>
      <c r="T49" s="220">
        <f t="shared" si="9"/>
        <v>3853238</v>
      </c>
      <c r="U49" s="220">
        <f t="shared" si="9"/>
        <v>896937</v>
      </c>
      <c r="V49" s="220">
        <f t="shared" si="9"/>
        <v>8358092</v>
      </c>
      <c r="W49" s="220">
        <f t="shared" si="9"/>
        <v>24073731</v>
      </c>
      <c r="X49" s="220">
        <f t="shared" si="9"/>
        <v>44703000</v>
      </c>
      <c r="Y49" s="220">
        <f t="shared" si="9"/>
        <v>-20629269</v>
      </c>
      <c r="Z49" s="221">
        <f t="shared" si="5"/>
        <v>-46.14739279243004</v>
      </c>
      <c r="AA49" s="222">
        <f>SUM(AA41:AA48)</f>
        <v>44703000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10203000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5420000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5420000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3000000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1783000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8275000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3851107</v>
      </c>
      <c r="D67" s="156"/>
      <c r="E67" s="60">
        <v>1100000</v>
      </c>
      <c r="F67" s="60">
        <v>9333000</v>
      </c>
      <c r="G67" s="60">
        <v>602464</v>
      </c>
      <c r="H67" s="60">
        <v>575138</v>
      </c>
      <c r="I67" s="60">
        <v>134815</v>
      </c>
      <c r="J67" s="60">
        <v>1312417</v>
      </c>
      <c r="K67" s="60">
        <v>278525</v>
      </c>
      <c r="L67" s="60">
        <v>220791</v>
      </c>
      <c r="M67" s="60">
        <v>512573</v>
      </c>
      <c r="N67" s="60">
        <v>1011889</v>
      </c>
      <c r="O67" s="60">
        <v>426399</v>
      </c>
      <c r="P67" s="60">
        <v>822110</v>
      </c>
      <c r="Q67" s="60">
        <v>571790</v>
      </c>
      <c r="R67" s="60">
        <v>1820299</v>
      </c>
      <c r="S67" s="60">
        <v>512524</v>
      </c>
      <c r="T67" s="60">
        <v>137217</v>
      </c>
      <c r="U67" s="60">
        <v>1030531</v>
      </c>
      <c r="V67" s="60">
        <v>1680272</v>
      </c>
      <c r="W67" s="60">
        <v>5824877</v>
      </c>
      <c r="X67" s="60">
        <v>9333000</v>
      </c>
      <c r="Y67" s="60">
        <v>-3508123</v>
      </c>
      <c r="Z67" s="140">
        <v>-37.59</v>
      </c>
      <c r="AA67" s="155"/>
    </row>
    <row r="68" spans="1:27" ht="13.5">
      <c r="A68" s="311" t="s">
        <v>43</v>
      </c>
      <c r="B68" s="316"/>
      <c r="C68" s="62"/>
      <c r="D68" s="156"/>
      <c r="E68" s="60">
        <v>828000</v>
      </c>
      <c r="F68" s="60"/>
      <c r="G68" s="60">
        <v>18636</v>
      </c>
      <c r="H68" s="60">
        <v>84086</v>
      </c>
      <c r="I68" s="60">
        <v>20569</v>
      </c>
      <c r="J68" s="60">
        <v>123291</v>
      </c>
      <c r="K68" s="60">
        <v>109565</v>
      </c>
      <c r="L68" s="60">
        <v>101091</v>
      </c>
      <c r="M68" s="60">
        <v>250576</v>
      </c>
      <c r="N68" s="60">
        <v>461232</v>
      </c>
      <c r="O68" s="60">
        <v>101282</v>
      </c>
      <c r="P68" s="60">
        <v>102150</v>
      </c>
      <c r="Q68" s="60">
        <v>96727</v>
      </c>
      <c r="R68" s="60">
        <v>300159</v>
      </c>
      <c r="S68" s="60">
        <v>37306</v>
      </c>
      <c r="T68" s="60">
        <v>93933</v>
      </c>
      <c r="U68" s="60">
        <v>105761</v>
      </c>
      <c r="V68" s="60">
        <v>237000</v>
      </c>
      <c r="W68" s="60">
        <v>1121682</v>
      </c>
      <c r="X68" s="60"/>
      <c r="Y68" s="60">
        <v>1121682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3851107</v>
      </c>
      <c r="D69" s="218">
        <f t="shared" si="12"/>
        <v>0</v>
      </c>
      <c r="E69" s="220">
        <f t="shared" si="12"/>
        <v>10203000</v>
      </c>
      <c r="F69" s="220">
        <f t="shared" si="12"/>
        <v>9333000</v>
      </c>
      <c r="G69" s="220">
        <f t="shared" si="12"/>
        <v>621100</v>
      </c>
      <c r="H69" s="220">
        <f t="shared" si="12"/>
        <v>659224</v>
      </c>
      <c r="I69" s="220">
        <f t="shared" si="12"/>
        <v>155384</v>
      </c>
      <c r="J69" s="220">
        <f t="shared" si="12"/>
        <v>1435708</v>
      </c>
      <c r="K69" s="220">
        <f t="shared" si="12"/>
        <v>388090</v>
      </c>
      <c r="L69" s="220">
        <f t="shared" si="12"/>
        <v>321882</v>
      </c>
      <c r="M69" s="220">
        <f t="shared" si="12"/>
        <v>763149</v>
      </c>
      <c r="N69" s="220">
        <f t="shared" si="12"/>
        <v>1473121</v>
      </c>
      <c r="O69" s="220">
        <f t="shared" si="12"/>
        <v>527681</v>
      </c>
      <c r="P69" s="220">
        <f t="shared" si="12"/>
        <v>924260</v>
      </c>
      <c r="Q69" s="220">
        <f t="shared" si="12"/>
        <v>668517</v>
      </c>
      <c r="R69" s="220">
        <f t="shared" si="12"/>
        <v>2120458</v>
      </c>
      <c r="S69" s="220">
        <f t="shared" si="12"/>
        <v>549830</v>
      </c>
      <c r="T69" s="220">
        <f t="shared" si="12"/>
        <v>231150</v>
      </c>
      <c r="U69" s="220">
        <f t="shared" si="12"/>
        <v>1136292</v>
      </c>
      <c r="V69" s="220">
        <f t="shared" si="12"/>
        <v>1917272</v>
      </c>
      <c r="W69" s="220">
        <f t="shared" si="12"/>
        <v>6946559</v>
      </c>
      <c r="X69" s="220">
        <f t="shared" si="12"/>
        <v>9333000</v>
      </c>
      <c r="Y69" s="220">
        <f t="shared" si="12"/>
        <v>-2386441</v>
      </c>
      <c r="Z69" s="221">
        <f>+IF(X69&lt;&gt;0,+(Y69/X69)*100,0)</f>
        <v>-25.569923925854493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10891761</v>
      </c>
      <c r="D5" s="357">
        <f t="shared" si="0"/>
        <v>0</v>
      </c>
      <c r="E5" s="356">
        <f t="shared" si="0"/>
        <v>17900000</v>
      </c>
      <c r="F5" s="358">
        <f t="shared" si="0"/>
        <v>26560000</v>
      </c>
      <c r="G5" s="358">
        <f t="shared" si="0"/>
        <v>453766</v>
      </c>
      <c r="H5" s="356">
        <f t="shared" si="0"/>
        <v>2501201</v>
      </c>
      <c r="I5" s="356">
        <f t="shared" si="0"/>
        <v>1575416</v>
      </c>
      <c r="J5" s="358">
        <f t="shared" si="0"/>
        <v>4530383</v>
      </c>
      <c r="K5" s="358">
        <f t="shared" si="0"/>
        <v>1210003</v>
      </c>
      <c r="L5" s="356">
        <f t="shared" si="0"/>
        <v>1215074</v>
      </c>
      <c r="M5" s="356">
        <f t="shared" si="0"/>
        <v>243740</v>
      </c>
      <c r="N5" s="358">
        <f t="shared" si="0"/>
        <v>2668817</v>
      </c>
      <c r="O5" s="358">
        <f t="shared" si="0"/>
        <v>240000</v>
      </c>
      <c r="P5" s="356">
        <f t="shared" si="0"/>
        <v>1178872</v>
      </c>
      <c r="Q5" s="356">
        <f t="shared" si="0"/>
        <v>1926335</v>
      </c>
      <c r="R5" s="358">
        <f t="shared" si="0"/>
        <v>3345207</v>
      </c>
      <c r="S5" s="358">
        <f t="shared" si="0"/>
        <v>2932384</v>
      </c>
      <c r="T5" s="356">
        <f t="shared" si="0"/>
        <v>2714925</v>
      </c>
      <c r="U5" s="356">
        <f t="shared" si="0"/>
        <v>568295</v>
      </c>
      <c r="V5" s="358">
        <f t="shared" si="0"/>
        <v>6215604</v>
      </c>
      <c r="W5" s="358">
        <f t="shared" si="0"/>
        <v>16760011</v>
      </c>
      <c r="X5" s="356">
        <f t="shared" si="0"/>
        <v>26560000</v>
      </c>
      <c r="Y5" s="358">
        <f t="shared" si="0"/>
        <v>-9799989</v>
      </c>
      <c r="Z5" s="359">
        <f>+IF(X5&lt;&gt;0,+(Y5/X5)*100,0)</f>
        <v>-36.89754894578313</v>
      </c>
      <c r="AA5" s="360">
        <f>+AA6+AA8+AA11+AA13+AA15</f>
        <v>26560000</v>
      </c>
    </row>
    <row r="6" spans="1:27" ht="13.5">
      <c r="A6" s="361" t="s">
        <v>204</v>
      </c>
      <c r="B6" s="142"/>
      <c r="C6" s="60">
        <f>+C7</f>
        <v>10570660</v>
      </c>
      <c r="D6" s="340">
        <f aca="true" t="shared" si="1" ref="D6:AA6">+D7</f>
        <v>0</v>
      </c>
      <c r="E6" s="60">
        <f t="shared" si="1"/>
        <v>17900000</v>
      </c>
      <c r="F6" s="59">
        <f t="shared" si="1"/>
        <v>26560000</v>
      </c>
      <c r="G6" s="59">
        <f t="shared" si="1"/>
        <v>453766</v>
      </c>
      <c r="H6" s="60">
        <f t="shared" si="1"/>
        <v>2501201</v>
      </c>
      <c r="I6" s="60">
        <f t="shared" si="1"/>
        <v>1575416</v>
      </c>
      <c r="J6" s="59">
        <f t="shared" si="1"/>
        <v>4530383</v>
      </c>
      <c r="K6" s="59">
        <f t="shared" si="1"/>
        <v>1210003</v>
      </c>
      <c r="L6" s="60">
        <f t="shared" si="1"/>
        <v>417395</v>
      </c>
      <c r="M6" s="60">
        <f t="shared" si="1"/>
        <v>217353</v>
      </c>
      <c r="N6" s="59">
        <f t="shared" si="1"/>
        <v>1844751</v>
      </c>
      <c r="O6" s="59">
        <f t="shared" si="1"/>
        <v>240000</v>
      </c>
      <c r="P6" s="60">
        <f t="shared" si="1"/>
        <v>1019356</v>
      </c>
      <c r="Q6" s="60">
        <f t="shared" si="1"/>
        <v>1926335</v>
      </c>
      <c r="R6" s="59">
        <f t="shared" si="1"/>
        <v>3185691</v>
      </c>
      <c r="S6" s="59">
        <f t="shared" si="1"/>
        <v>2502971</v>
      </c>
      <c r="T6" s="60">
        <f t="shared" si="1"/>
        <v>1032286</v>
      </c>
      <c r="U6" s="60">
        <f t="shared" si="1"/>
        <v>568295</v>
      </c>
      <c r="V6" s="59">
        <f t="shared" si="1"/>
        <v>4103552</v>
      </c>
      <c r="W6" s="59">
        <f t="shared" si="1"/>
        <v>13664377</v>
      </c>
      <c r="X6" s="60">
        <f t="shared" si="1"/>
        <v>26560000</v>
      </c>
      <c r="Y6" s="59">
        <f t="shared" si="1"/>
        <v>-12895623</v>
      </c>
      <c r="Z6" s="61">
        <f>+IF(X6&lt;&gt;0,+(Y6/X6)*100,0)</f>
        <v>-48.55279743975904</v>
      </c>
      <c r="AA6" s="62">
        <f t="shared" si="1"/>
        <v>26560000</v>
      </c>
    </row>
    <row r="7" spans="1:27" ht="13.5">
      <c r="A7" s="291" t="s">
        <v>228</v>
      </c>
      <c r="B7" s="142"/>
      <c r="C7" s="60">
        <v>10570660</v>
      </c>
      <c r="D7" s="340"/>
      <c r="E7" s="60">
        <v>17900000</v>
      </c>
      <c r="F7" s="59">
        <v>26560000</v>
      </c>
      <c r="G7" s="59">
        <v>453766</v>
      </c>
      <c r="H7" s="60">
        <v>2501201</v>
      </c>
      <c r="I7" s="60">
        <v>1575416</v>
      </c>
      <c r="J7" s="59">
        <v>4530383</v>
      </c>
      <c r="K7" s="59">
        <v>1210003</v>
      </c>
      <c r="L7" s="60">
        <v>417395</v>
      </c>
      <c r="M7" s="60">
        <v>217353</v>
      </c>
      <c r="N7" s="59">
        <v>1844751</v>
      </c>
      <c r="O7" s="59">
        <v>240000</v>
      </c>
      <c r="P7" s="60">
        <v>1019356</v>
      </c>
      <c r="Q7" s="60">
        <v>1926335</v>
      </c>
      <c r="R7" s="59">
        <v>3185691</v>
      </c>
      <c r="S7" s="59">
        <v>2502971</v>
      </c>
      <c r="T7" s="60">
        <v>1032286</v>
      </c>
      <c r="U7" s="60">
        <v>568295</v>
      </c>
      <c r="V7" s="59">
        <v>4103552</v>
      </c>
      <c r="W7" s="59">
        <v>13664377</v>
      </c>
      <c r="X7" s="60">
        <v>26560000</v>
      </c>
      <c r="Y7" s="59">
        <v>-12895623</v>
      </c>
      <c r="Z7" s="61">
        <v>-48.55</v>
      </c>
      <c r="AA7" s="62">
        <v>26560000</v>
      </c>
    </row>
    <row r="8" spans="1:27" ht="13.5">
      <c r="A8" s="361" t="s">
        <v>205</v>
      </c>
      <c r="B8" s="142"/>
      <c r="C8" s="60">
        <f aca="true" t="shared" si="2" ref="C8:Y8">SUM(C9:C10)</f>
        <v>172437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797679</v>
      </c>
      <c r="M8" s="60">
        <f t="shared" si="2"/>
        <v>26387</v>
      </c>
      <c r="N8" s="59">
        <f t="shared" si="2"/>
        <v>824066</v>
      </c>
      <c r="O8" s="59">
        <f t="shared" si="2"/>
        <v>0</v>
      </c>
      <c r="P8" s="60">
        <f t="shared" si="2"/>
        <v>159516</v>
      </c>
      <c r="Q8" s="60">
        <f t="shared" si="2"/>
        <v>0</v>
      </c>
      <c r="R8" s="59">
        <f t="shared" si="2"/>
        <v>159516</v>
      </c>
      <c r="S8" s="59">
        <f t="shared" si="2"/>
        <v>429413</v>
      </c>
      <c r="T8" s="60">
        <f t="shared" si="2"/>
        <v>1682639</v>
      </c>
      <c r="U8" s="60">
        <f t="shared" si="2"/>
        <v>0</v>
      </c>
      <c r="V8" s="59">
        <f t="shared" si="2"/>
        <v>2112052</v>
      </c>
      <c r="W8" s="59">
        <f t="shared" si="2"/>
        <v>3095634</v>
      </c>
      <c r="X8" s="60">
        <f t="shared" si="2"/>
        <v>0</v>
      </c>
      <c r="Y8" s="59">
        <f t="shared" si="2"/>
        <v>3095634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172437</v>
      </c>
      <c r="D9" s="340"/>
      <c r="E9" s="60"/>
      <c r="F9" s="59"/>
      <c r="G9" s="59"/>
      <c r="H9" s="60"/>
      <c r="I9" s="60"/>
      <c r="J9" s="59"/>
      <c r="K9" s="59"/>
      <c r="L9" s="60">
        <v>797679</v>
      </c>
      <c r="M9" s="60">
        <v>26387</v>
      </c>
      <c r="N9" s="59">
        <v>824066</v>
      </c>
      <c r="O9" s="59"/>
      <c r="P9" s="60">
        <v>159516</v>
      </c>
      <c r="Q9" s="60"/>
      <c r="R9" s="59">
        <v>159516</v>
      </c>
      <c r="S9" s="59">
        <v>398281</v>
      </c>
      <c r="T9" s="60">
        <v>1682639</v>
      </c>
      <c r="U9" s="60"/>
      <c r="V9" s="59">
        <v>2080920</v>
      </c>
      <c r="W9" s="59">
        <v>3064502</v>
      </c>
      <c r="X9" s="60"/>
      <c r="Y9" s="59">
        <v>3064502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>
        <v>31132</v>
      </c>
      <c r="T10" s="60"/>
      <c r="U10" s="60"/>
      <c r="V10" s="59">
        <v>31132</v>
      </c>
      <c r="W10" s="59">
        <v>31132</v>
      </c>
      <c r="X10" s="60"/>
      <c r="Y10" s="59">
        <v>31132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148664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148664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2320896</v>
      </c>
      <c r="D22" s="344">
        <f t="shared" si="6"/>
        <v>0</v>
      </c>
      <c r="E22" s="343">
        <f t="shared" si="6"/>
        <v>11118000</v>
      </c>
      <c r="F22" s="345">
        <f t="shared" si="6"/>
        <v>13268000</v>
      </c>
      <c r="G22" s="345">
        <f t="shared" si="6"/>
        <v>404102</v>
      </c>
      <c r="H22" s="343">
        <f t="shared" si="6"/>
        <v>195328</v>
      </c>
      <c r="I22" s="343">
        <f t="shared" si="6"/>
        <v>526065</v>
      </c>
      <c r="J22" s="345">
        <f t="shared" si="6"/>
        <v>1125495</v>
      </c>
      <c r="K22" s="345">
        <f t="shared" si="6"/>
        <v>244276</v>
      </c>
      <c r="L22" s="343">
        <f t="shared" si="6"/>
        <v>446177</v>
      </c>
      <c r="M22" s="343">
        <f t="shared" si="6"/>
        <v>364402</v>
      </c>
      <c r="N22" s="345">
        <f t="shared" si="6"/>
        <v>1054855</v>
      </c>
      <c r="O22" s="345">
        <f t="shared" si="6"/>
        <v>119039</v>
      </c>
      <c r="P22" s="343">
        <f t="shared" si="6"/>
        <v>754617</v>
      </c>
      <c r="Q22" s="343">
        <f t="shared" si="6"/>
        <v>827180</v>
      </c>
      <c r="R22" s="345">
        <f t="shared" si="6"/>
        <v>1700836</v>
      </c>
      <c r="S22" s="345">
        <f t="shared" si="6"/>
        <v>650537</v>
      </c>
      <c r="T22" s="343">
        <f t="shared" si="6"/>
        <v>329550</v>
      </c>
      <c r="U22" s="343">
        <f t="shared" si="6"/>
        <v>328642</v>
      </c>
      <c r="V22" s="345">
        <f t="shared" si="6"/>
        <v>1308729</v>
      </c>
      <c r="W22" s="345">
        <f t="shared" si="6"/>
        <v>5189915</v>
      </c>
      <c r="X22" s="343">
        <f t="shared" si="6"/>
        <v>13268000</v>
      </c>
      <c r="Y22" s="345">
        <f t="shared" si="6"/>
        <v>-8078085</v>
      </c>
      <c r="Z22" s="336">
        <f>+IF(X22&lt;&gt;0,+(Y22/X22)*100,0)</f>
        <v>-60.88396894784444</v>
      </c>
      <c r="AA22" s="350">
        <f>SUM(AA23:AA32)</f>
        <v>13268000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1968371</v>
      </c>
      <c r="D24" s="340"/>
      <c r="E24" s="60">
        <v>2800000</v>
      </c>
      <c r="F24" s="59">
        <v>2800000</v>
      </c>
      <c r="G24" s="59">
        <v>404102</v>
      </c>
      <c r="H24" s="60">
        <v>195328</v>
      </c>
      <c r="I24" s="60">
        <v>526065</v>
      </c>
      <c r="J24" s="59">
        <v>1125495</v>
      </c>
      <c r="K24" s="59">
        <v>244276</v>
      </c>
      <c r="L24" s="60">
        <v>401449</v>
      </c>
      <c r="M24" s="60">
        <v>73890</v>
      </c>
      <c r="N24" s="59">
        <v>719615</v>
      </c>
      <c r="O24" s="59">
        <v>119039</v>
      </c>
      <c r="P24" s="60">
        <v>41990</v>
      </c>
      <c r="Q24" s="60">
        <v>556485</v>
      </c>
      <c r="R24" s="59">
        <v>717514</v>
      </c>
      <c r="S24" s="59">
        <v>650537</v>
      </c>
      <c r="T24" s="60">
        <v>150286</v>
      </c>
      <c r="U24" s="60">
        <v>328642</v>
      </c>
      <c r="V24" s="59">
        <v>1129465</v>
      </c>
      <c r="W24" s="59">
        <v>3692089</v>
      </c>
      <c r="X24" s="60">
        <v>2800000</v>
      </c>
      <c r="Y24" s="59">
        <v>892089</v>
      </c>
      <c r="Z24" s="61">
        <v>31.86</v>
      </c>
      <c r="AA24" s="62">
        <v>2800000</v>
      </c>
    </row>
    <row r="25" spans="1:27" ht="13.5">
      <c r="A25" s="361" t="s">
        <v>238</v>
      </c>
      <c r="B25" s="142"/>
      <c r="C25" s="60">
        <v>228992</v>
      </c>
      <c r="D25" s="340"/>
      <c r="E25" s="60">
        <v>7818000</v>
      </c>
      <c r="F25" s="59">
        <v>10468000</v>
      </c>
      <c r="G25" s="59"/>
      <c r="H25" s="60"/>
      <c r="I25" s="60"/>
      <c r="J25" s="59"/>
      <c r="K25" s="59"/>
      <c r="L25" s="60"/>
      <c r="M25" s="60">
        <v>290512</v>
      </c>
      <c r="N25" s="59">
        <v>290512</v>
      </c>
      <c r="O25" s="59"/>
      <c r="P25" s="60">
        <v>712627</v>
      </c>
      <c r="Q25" s="60">
        <v>270695</v>
      </c>
      <c r="R25" s="59">
        <v>983322</v>
      </c>
      <c r="S25" s="59"/>
      <c r="T25" s="60">
        <v>179264</v>
      </c>
      <c r="U25" s="60"/>
      <c r="V25" s="59">
        <v>179264</v>
      </c>
      <c r="W25" s="59">
        <v>1453098</v>
      </c>
      <c r="X25" s="60">
        <v>10468000</v>
      </c>
      <c r="Y25" s="59">
        <v>-9014902</v>
      </c>
      <c r="Z25" s="61">
        <v>-86.12</v>
      </c>
      <c r="AA25" s="62">
        <v>10468000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123533</v>
      </c>
      <c r="D32" s="340"/>
      <c r="E32" s="60">
        <v>500000</v>
      </c>
      <c r="F32" s="59"/>
      <c r="G32" s="59"/>
      <c r="H32" s="60"/>
      <c r="I32" s="60"/>
      <c r="J32" s="59"/>
      <c r="K32" s="59"/>
      <c r="L32" s="60">
        <v>44728</v>
      </c>
      <c r="M32" s="60"/>
      <c r="N32" s="59">
        <v>44728</v>
      </c>
      <c r="O32" s="59"/>
      <c r="P32" s="60"/>
      <c r="Q32" s="60"/>
      <c r="R32" s="59"/>
      <c r="S32" s="59"/>
      <c r="T32" s="60"/>
      <c r="U32" s="60"/>
      <c r="V32" s="59"/>
      <c r="W32" s="59">
        <v>44728</v>
      </c>
      <c r="X32" s="60"/>
      <c r="Y32" s="59">
        <v>44728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12356441</v>
      </c>
      <c r="D40" s="344">
        <f t="shared" si="9"/>
        <v>0</v>
      </c>
      <c r="E40" s="343">
        <f t="shared" si="9"/>
        <v>4300000</v>
      </c>
      <c r="F40" s="345">
        <f t="shared" si="9"/>
        <v>4875000</v>
      </c>
      <c r="G40" s="345">
        <f t="shared" si="9"/>
        <v>341793</v>
      </c>
      <c r="H40" s="343">
        <f t="shared" si="9"/>
        <v>0</v>
      </c>
      <c r="I40" s="343">
        <f t="shared" si="9"/>
        <v>138981</v>
      </c>
      <c r="J40" s="345">
        <f t="shared" si="9"/>
        <v>480774</v>
      </c>
      <c r="K40" s="345">
        <f t="shared" si="9"/>
        <v>43212</v>
      </c>
      <c r="L40" s="343">
        <f t="shared" si="9"/>
        <v>130604</v>
      </c>
      <c r="M40" s="343">
        <f t="shared" si="9"/>
        <v>115390</v>
      </c>
      <c r="N40" s="345">
        <f t="shared" si="9"/>
        <v>289206</v>
      </c>
      <c r="O40" s="345">
        <f t="shared" si="9"/>
        <v>190144</v>
      </c>
      <c r="P40" s="343">
        <f t="shared" si="9"/>
        <v>129726</v>
      </c>
      <c r="Q40" s="343">
        <f t="shared" si="9"/>
        <v>200196</v>
      </c>
      <c r="R40" s="345">
        <f t="shared" si="9"/>
        <v>520066</v>
      </c>
      <c r="S40" s="345">
        <f t="shared" si="9"/>
        <v>24996</v>
      </c>
      <c r="T40" s="343">
        <f t="shared" si="9"/>
        <v>808763</v>
      </c>
      <c r="U40" s="343">
        <f t="shared" si="9"/>
        <v>0</v>
      </c>
      <c r="V40" s="345">
        <f t="shared" si="9"/>
        <v>833759</v>
      </c>
      <c r="W40" s="345">
        <f t="shared" si="9"/>
        <v>2123805</v>
      </c>
      <c r="X40" s="343">
        <f t="shared" si="9"/>
        <v>4875000</v>
      </c>
      <c r="Y40" s="345">
        <f t="shared" si="9"/>
        <v>-2751195</v>
      </c>
      <c r="Z40" s="336">
        <f>+IF(X40&lt;&gt;0,+(Y40/X40)*100,0)</f>
        <v>-56.434769230769234</v>
      </c>
      <c r="AA40" s="350">
        <f>SUM(AA41:AA49)</f>
        <v>4875000</v>
      </c>
    </row>
    <row r="41" spans="1:27" ht="13.5">
      <c r="A41" s="361" t="s">
        <v>247</v>
      </c>
      <c r="B41" s="142"/>
      <c r="C41" s="362">
        <v>2337692</v>
      </c>
      <c r="D41" s="363"/>
      <c r="E41" s="362">
        <v>1700000</v>
      </c>
      <c r="F41" s="364">
        <v>1700000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1700000</v>
      </c>
      <c r="Y41" s="364">
        <v>-1700000</v>
      </c>
      <c r="Z41" s="365">
        <v>-100</v>
      </c>
      <c r="AA41" s="366">
        <v>1700000</v>
      </c>
    </row>
    <row r="42" spans="1:27" ht="13.5">
      <c r="A42" s="361" t="s">
        <v>248</v>
      </c>
      <c r="B42" s="136"/>
      <c r="C42" s="60">
        <f aca="true" t="shared" si="10" ref="C42:Y42">+C62</f>
        <v>1582098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625665</v>
      </c>
      <c r="D43" s="369"/>
      <c r="E43" s="305">
        <v>1000000</v>
      </c>
      <c r="F43" s="370">
        <v>1000000</v>
      </c>
      <c r="G43" s="370">
        <v>192518</v>
      </c>
      <c r="H43" s="305"/>
      <c r="I43" s="305"/>
      <c r="J43" s="370">
        <v>192518</v>
      </c>
      <c r="K43" s="370"/>
      <c r="L43" s="305">
        <v>7430</v>
      </c>
      <c r="M43" s="305"/>
      <c r="N43" s="370">
        <v>7430</v>
      </c>
      <c r="O43" s="370"/>
      <c r="P43" s="305"/>
      <c r="Q43" s="305"/>
      <c r="R43" s="370"/>
      <c r="S43" s="370"/>
      <c r="T43" s="305"/>
      <c r="U43" s="305"/>
      <c r="V43" s="370"/>
      <c r="W43" s="370">
        <v>199948</v>
      </c>
      <c r="X43" s="305">
        <v>1000000</v>
      </c>
      <c r="Y43" s="370">
        <v>-800052</v>
      </c>
      <c r="Z43" s="371">
        <v>-80.01</v>
      </c>
      <c r="AA43" s="303">
        <v>1000000</v>
      </c>
    </row>
    <row r="44" spans="1:27" ht="13.5">
      <c r="A44" s="361" t="s">
        <v>250</v>
      </c>
      <c r="B44" s="136"/>
      <c r="C44" s="60">
        <v>700204</v>
      </c>
      <c r="D44" s="368"/>
      <c r="E44" s="54">
        <v>800000</v>
      </c>
      <c r="F44" s="53">
        <v>875000</v>
      </c>
      <c r="G44" s="53">
        <v>70718</v>
      </c>
      <c r="H44" s="54"/>
      <c r="I44" s="54">
        <v>138981</v>
      </c>
      <c r="J44" s="53">
        <v>209699</v>
      </c>
      <c r="K44" s="53">
        <v>43212</v>
      </c>
      <c r="L44" s="54">
        <v>121500</v>
      </c>
      <c r="M44" s="54">
        <v>32040</v>
      </c>
      <c r="N44" s="53">
        <v>196752</v>
      </c>
      <c r="O44" s="53">
        <v>190144</v>
      </c>
      <c r="P44" s="54">
        <v>129726</v>
      </c>
      <c r="Q44" s="54">
        <v>175196</v>
      </c>
      <c r="R44" s="53">
        <v>495066</v>
      </c>
      <c r="S44" s="53">
        <v>24996</v>
      </c>
      <c r="T44" s="54">
        <v>808763</v>
      </c>
      <c r="U44" s="54"/>
      <c r="V44" s="53">
        <v>833759</v>
      </c>
      <c r="W44" s="53">
        <v>1735276</v>
      </c>
      <c r="X44" s="54">
        <v>875000</v>
      </c>
      <c r="Y44" s="53">
        <v>860276</v>
      </c>
      <c r="Z44" s="94">
        <v>98.32</v>
      </c>
      <c r="AA44" s="95">
        <v>875000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7110782</v>
      </c>
      <c r="D47" s="368"/>
      <c r="E47" s="54"/>
      <c r="F47" s="53"/>
      <c r="G47" s="53">
        <v>78557</v>
      </c>
      <c r="H47" s="54"/>
      <c r="I47" s="54"/>
      <c r="J47" s="53">
        <v>78557</v>
      </c>
      <c r="K47" s="53"/>
      <c r="L47" s="54"/>
      <c r="M47" s="54">
        <v>27362</v>
      </c>
      <c r="N47" s="53">
        <v>27362</v>
      </c>
      <c r="O47" s="53"/>
      <c r="P47" s="54"/>
      <c r="Q47" s="54">
        <v>25000</v>
      </c>
      <c r="R47" s="53">
        <v>25000</v>
      </c>
      <c r="S47" s="53"/>
      <c r="T47" s="54"/>
      <c r="U47" s="54"/>
      <c r="V47" s="53"/>
      <c r="W47" s="53">
        <v>130919</v>
      </c>
      <c r="X47" s="54"/>
      <c r="Y47" s="53">
        <v>130919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800000</v>
      </c>
      <c r="F48" s="53">
        <v>800000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800000</v>
      </c>
      <c r="Y48" s="53">
        <v>-800000</v>
      </c>
      <c r="Z48" s="94">
        <v>-100</v>
      </c>
      <c r="AA48" s="95">
        <v>800000</v>
      </c>
    </row>
    <row r="49" spans="1:27" ht="13.5">
      <c r="A49" s="361" t="s">
        <v>93</v>
      </c>
      <c r="B49" s="136"/>
      <c r="C49" s="54"/>
      <c r="D49" s="368"/>
      <c r="E49" s="54"/>
      <c r="F49" s="53">
        <v>500000</v>
      </c>
      <c r="G49" s="53"/>
      <c r="H49" s="54"/>
      <c r="I49" s="54"/>
      <c r="J49" s="53"/>
      <c r="K49" s="53"/>
      <c r="L49" s="54">
        <v>1674</v>
      </c>
      <c r="M49" s="54">
        <v>55988</v>
      </c>
      <c r="N49" s="53">
        <v>57662</v>
      </c>
      <c r="O49" s="53"/>
      <c r="P49" s="54"/>
      <c r="Q49" s="54"/>
      <c r="R49" s="53"/>
      <c r="S49" s="53"/>
      <c r="T49" s="54"/>
      <c r="U49" s="54"/>
      <c r="V49" s="53"/>
      <c r="W49" s="53">
        <v>57662</v>
      </c>
      <c r="X49" s="54">
        <v>500000</v>
      </c>
      <c r="Y49" s="53">
        <v>-442338</v>
      </c>
      <c r="Z49" s="94">
        <v>-88.47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25569098</v>
      </c>
      <c r="D60" s="346">
        <f t="shared" si="14"/>
        <v>0</v>
      </c>
      <c r="E60" s="219">
        <f t="shared" si="14"/>
        <v>33318000</v>
      </c>
      <c r="F60" s="264">
        <f t="shared" si="14"/>
        <v>44703000</v>
      </c>
      <c r="G60" s="264">
        <f t="shared" si="14"/>
        <v>1199661</v>
      </c>
      <c r="H60" s="219">
        <f t="shared" si="14"/>
        <v>2696529</v>
      </c>
      <c r="I60" s="219">
        <f t="shared" si="14"/>
        <v>2240462</v>
      </c>
      <c r="J60" s="264">
        <f t="shared" si="14"/>
        <v>6136652</v>
      </c>
      <c r="K60" s="264">
        <f t="shared" si="14"/>
        <v>1497491</v>
      </c>
      <c r="L60" s="219">
        <f t="shared" si="14"/>
        <v>1791855</v>
      </c>
      <c r="M60" s="219">
        <f t="shared" si="14"/>
        <v>723532</v>
      </c>
      <c r="N60" s="264">
        <f t="shared" si="14"/>
        <v>4012878</v>
      </c>
      <c r="O60" s="264">
        <f t="shared" si="14"/>
        <v>549183</v>
      </c>
      <c r="P60" s="219">
        <f t="shared" si="14"/>
        <v>2063215</v>
      </c>
      <c r="Q60" s="219">
        <f t="shared" si="14"/>
        <v>2953711</v>
      </c>
      <c r="R60" s="264">
        <f t="shared" si="14"/>
        <v>5566109</v>
      </c>
      <c r="S60" s="264">
        <f t="shared" si="14"/>
        <v>3607917</v>
      </c>
      <c r="T60" s="219">
        <f t="shared" si="14"/>
        <v>3853238</v>
      </c>
      <c r="U60" s="219">
        <f t="shared" si="14"/>
        <v>896937</v>
      </c>
      <c r="V60" s="264">
        <f t="shared" si="14"/>
        <v>8358092</v>
      </c>
      <c r="W60" s="264">
        <f t="shared" si="14"/>
        <v>24073731</v>
      </c>
      <c r="X60" s="219">
        <f t="shared" si="14"/>
        <v>44703000</v>
      </c>
      <c r="Y60" s="264">
        <f t="shared" si="14"/>
        <v>-20629269</v>
      </c>
      <c r="Z60" s="337">
        <f>+IF(X60&lt;&gt;0,+(Y60/X60)*100,0)</f>
        <v>-46.14739279243004</v>
      </c>
      <c r="AA60" s="232">
        <f>+AA57+AA54+AA51+AA40+AA37+AA34+AA22+AA5</f>
        <v>44703000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1582098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1582098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2014-08-06T11:46:04Z</dcterms:created>
  <dcterms:modified xsi:type="dcterms:W3CDTF">2014-08-06T11:46:08Z</dcterms:modified>
  <cp:category/>
  <cp:version/>
  <cp:contentType/>
  <cp:contentStatus/>
</cp:coreProperties>
</file>