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<sst xmlns="http://schemas.openxmlformats.org/spreadsheetml/2006/main" count="855" uniqueCount="302">
  <si>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Mkhambathini(KZN226)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</si>
  <si>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</si>
  <si>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</si>
  <si>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</si>
  <si>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</si>
  <si>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</si>
  <si>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</si>
  <si>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</si>
  <si>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</si>
  <si>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</si>
  <si>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</si>
  <si>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</si>
  <si>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</si>
  <si>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</si>
  <si>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</si>
  <si>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</si>
  <si>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</si>
  <si>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</si>
  <si>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</si>
  <si>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</si>
  <si>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</si>
  <si>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</si>
  <si>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</si>
  <si>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</si>
  <si>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</si>
  <si>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</si>
  <si>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</si>
  <si>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</si>
  <si>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</si>
  <si>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</si>
  <si>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</si>
  <si>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</si>
  <si>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</si>
  <si>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</si>
  <si>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</si>
  <si>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</si>
  <si>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</si>
  <si>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</si>
  <si>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</si>
  <si>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</si>
  <si>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</si>
  <si>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</si>
  <si>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</si>
  <si>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</si>
  <si>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</si>
  <si>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</si>
  <si>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</si>
  <si>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</si>
  <si>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</si>
  <si>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</si>
  <si>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</si>
  <si>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</si>
  <si>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</si>
  <si>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</si>
  <si>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</si>
  <si>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</si>
  <si>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</si>
  <si>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</si>
  <si>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</si>
  <si>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</si>
  <si>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</si>
  <si>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</si>
  <si>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</si>
  <si>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</si>
  <si>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</si>
  <si>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</si>
  <si>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</si>
  <si>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</si>
  <si>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</si>
  <si>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</si>
  <si>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Mkhambathini(KZN226)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</si>
  <si>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</si>
  <si>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</si>
  <si>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</si>
  <si>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</si>
  <si>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</si>
  <si>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</si>
  <si>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</si>
  <si>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</si>
  <si>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</si>
  <si>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</si>
  <si>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</si>
  <si>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</si>
  <si>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</si>
  <si>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</si>
  <si>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</si>
  <si>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</si>
  <si>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</si>
  <si>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</si>
  <si>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</si>
  <si>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</si>
  <si>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</si>
  <si>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</si>
  <si>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</si>
  <si>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</si>
  <si>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</si>
  <si>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</si>
  <si>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</si>
  <si>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</si>
  <si>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</si>
  <si>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Mkhambathini(KZN226)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</si>
  <si>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</si>
  <si>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</si>
  <si>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</si>
  <si>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</si>
  <si>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</si>
  <si>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</si>
  <si>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</si>
  <si>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</si>
  <si>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</si>
  <si>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</si>
  <si>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</si>
  <si>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</si>
  <si>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</si>
  <si>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</si>
  <si>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</si>
  <si>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</si>
  <si>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</si>
  <si>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</si>
  <si>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</si>
  <si>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</si>
  <si>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</si>
  <si>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</si>
  <si>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</si>
  <si>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</si>
  <si>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</si>
  <si>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</si>
  <si>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</si>
  <si>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</si>
  <si>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Mkhambathini(KZN226)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</si>
  <si>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</si>
  <si>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</si>
  <si>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</si>
  <si>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</si>
  <si>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</si>
  <si>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</si>
  <si>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</si>
  <si>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</si>
  <si>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</si>
  <si>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</si>
  <si>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Mkhambathini(KZN226)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</si>
  <si>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</si>
  <si>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</si>
  <si>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</si>
  <si>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</si>
  <si>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</si>
  <si>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</si>
  <si>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</si>
  <si>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</si>
  <si>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</si>
  <si>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</si>
  <si>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</si>
  <si>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</si>
  <si>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</si>
  <si>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</si>
  <si>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</si>
  <si>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</si>
  <si>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</si>
  <si>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</si>
  <si>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</si>
  <si>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</si>
  <si>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</si>
  <si>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</si>
  <si>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</si>
  <si>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</si>
  <si>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</si>
  <si>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</si>
  <si>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</si>
  <si>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</si>
  <si>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</si>
  <si>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</si>
  <si>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</si>
  <si>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</si>
  <si>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</si>
  <si>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Mkhambathini(KZN226)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</si>
  <si>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</si>
  <si>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</si>
  <si>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</si>
  <si>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</si>
  <si>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</si>
  <si>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</si>
  <si>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</si>
  <si>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</si>
  <si>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</si>
  <si>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</si>
  <si>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</si>
  <si>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</si>
  <si>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</si>
  <si>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</si>
  <si>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</si>
  <si>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</si>
  <si>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</si>
  <si>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</si>
  <si>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</si>
  <si>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</si>
  <si>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</si>
  <si>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</si>
  <si>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</si>
  <si>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</si>
  <si>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</si>
  <si>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</si>
  <si>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Mkhambathini(KZN226)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</si>
  <si>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</si>
  <si>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</si>
  <si>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</si>
  <si>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</si>
  <si>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</si>
  <si>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</si>
  <si>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</si>
  <si>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</si>
  <si>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</si>
  <si>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</si>
  <si>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</si>
  <si>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</si>
  <si>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</si>
  <si>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</si>
  <si>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</si>
  <si>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</si>
  <si>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</si>
  <si>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</si>
  <si>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</si>
  <si>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</si>
  <si>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</si>
  <si>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</si>
  <si>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</si>
  <si>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</si>
  <si>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Mkhambathini(KZN226)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</si>
  <si>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</si>
  <si>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</si>
  <si>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</si>
  <si>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</si>
  <si>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</si>
  <si>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</si>
  <si>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</si>
  <si>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</si>
  <si>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</si>
  <si>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</si>
  <si>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</si>
  <si>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</si>
  <si>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</si>
  <si>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</si>
  <si>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</si>
  <si>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</si>
  <si>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</si>
  <si>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</si>
  <si>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</si>
  <si>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</si>
  <si>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</si>
  <si>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</si>
  <si>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</si>
  <si>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</si>
  <si>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</si>
  <si>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</si>
  <si>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</si>
  <si>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</si>
  <si>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</si>
  <si>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</si>
  <si>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</si>
  <si>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</si>
  <si>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</si>
  <si>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</si>
  <si>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</si>
  <si>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Mkhambathini(KZN226)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</si>
  <si>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</si>
  <si>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</si>
  <si>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Mkhambathini(KZN226)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</si>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</sst>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6722465</v>
      </c>
      <c r="C5" s="19">
        <v>0</v>
      </c>
      <c r="D5" s="59">
        <v>6522000</v>
      </c>
      <c r="E5" s="60">
        <v>6522000</v>
      </c>
      <c r="F5" s="60">
        <v>0</v>
      </c>
      <c r="G5" s="60">
        <v>637632</v>
      </c>
      <c r="H5" s="60">
        <v>1912897</v>
      </c>
      <c r="I5" s="60">
        <v>2550529</v>
      </c>
      <c r="J5" s="60">
        <v>1912897</v>
      </c>
      <c r="K5" s="60">
        <v>635173</v>
      </c>
      <c r="L5" s="60">
        <v>635000</v>
      </c>
      <c r="M5" s="60">
        <v>3183070</v>
      </c>
      <c r="N5" s="60">
        <v>668140</v>
      </c>
      <c r="O5" s="60">
        <v>637508</v>
      </c>
      <c r="P5" s="60">
        <v>637508</v>
      </c>
      <c r="Q5" s="60">
        <v>1943156</v>
      </c>
      <c r="R5" s="60">
        <v>637508</v>
      </c>
      <c r="S5" s="60">
        <v>637065</v>
      </c>
      <c r="T5" s="60">
        <v>637508</v>
      </c>
      <c r="U5" s="60">
        <v>1912081</v>
      </c>
      <c r="V5" s="60">
        <v>9588836</v>
      </c>
      <c r="W5" s="60">
        <v>6522000</v>
      </c>
      <c r="X5" s="60">
        <v>3066836</v>
      </c>
      <c r="Y5" s="61">
        <v>47.02</v>
      </c>
      <c r="Z5" s="62">
        <v>6522000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730000</v>
      </c>
      <c r="E7" s="60">
        <v>786000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153704</v>
      </c>
      <c r="O7" s="60">
        <v>62405</v>
      </c>
      <c r="P7" s="60">
        <v>57609</v>
      </c>
      <c r="Q7" s="60">
        <v>273718</v>
      </c>
      <c r="R7" s="60">
        <v>58371</v>
      </c>
      <c r="S7" s="60">
        <v>44981</v>
      </c>
      <c r="T7" s="60">
        <v>44981</v>
      </c>
      <c r="U7" s="60">
        <v>148333</v>
      </c>
      <c r="V7" s="60">
        <v>422051</v>
      </c>
      <c r="W7" s="60">
        <v>786000</v>
      </c>
      <c r="X7" s="60">
        <v>-363949</v>
      </c>
      <c r="Y7" s="61">
        <v>-46.3</v>
      </c>
      <c r="Z7" s="62">
        <v>786000</v>
      </c>
    </row>
    <row r="8" spans="1:26" ht="13.5">
      <c r="A8" s="58" t="s">
        <v>34</v>
      </c>
      <c r="B8" s="19">
        <v>46451280</v>
      </c>
      <c r="C8" s="19">
        <v>0</v>
      </c>
      <c r="D8" s="59">
        <v>35637000</v>
      </c>
      <c r="E8" s="60">
        <v>36776000</v>
      </c>
      <c r="F8" s="60">
        <v>14948268</v>
      </c>
      <c r="G8" s="60">
        <v>15524363</v>
      </c>
      <c r="H8" s="60">
        <v>19959540</v>
      </c>
      <c r="I8" s="60">
        <v>50432171</v>
      </c>
      <c r="J8" s="60">
        <v>19959540</v>
      </c>
      <c r="K8" s="60">
        <v>5045365</v>
      </c>
      <c r="L8" s="60">
        <v>455000</v>
      </c>
      <c r="M8" s="60">
        <v>25459905</v>
      </c>
      <c r="N8" s="60">
        <v>283495</v>
      </c>
      <c r="O8" s="60">
        <v>261014</v>
      </c>
      <c r="P8" s="60">
        <v>1030558</v>
      </c>
      <c r="Q8" s="60">
        <v>1575067</v>
      </c>
      <c r="R8" s="60">
        <v>984575</v>
      </c>
      <c r="S8" s="60">
        <v>431266</v>
      </c>
      <c r="T8" s="60">
        <v>688638</v>
      </c>
      <c r="U8" s="60">
        <v>2104479</v>
      </c>
      <c r="V8" s="60">
        <v>79571622</v>
      </c>
      <c r="W8" s="60">
        <v>36776000</v>
      </c>
      <c r="X8" s="60">
        <v>42795622</v>
      </c>
      <c r="Y8" s="61">
        <v>116.37</v>
      </c>
      <c r="Z8" s="62">
        <v>36776000</v>
      </c>
    </row>
    <row r="9" spans="1:26" ht="13.5">
      <c r="A9" s="58" t="s">
        <v>35</v>
      </c>
      <c r="B9" s="19">
        <v>4667409</v>
      </c>
      <c r="C9" s="19">
        <v>0</v>
      </c>
      <c r="D9" s="59">
        <v>3587000</v>
      </c>
      <c r="E9" s="60">
        <v>3758000</v>
      </c>
      <c r="F9" s="60">
        <v>347494</v>
      </c>
      <c r="G9" s="60">
        <v>715952</v>
      </c>
      <c r="H9" s="60">
        <v>1380331</v>
      </c>
      <c r="I9" s="60">
        <v>2443777</v>
      </c>
      <c r="J9" s="60">
        <v>1380331</v>
      </c>
      <c r="K9" s="60">
        <v>321500</v>
      </c>
      <c r="L9" s="60">
        <v>242476</v>
      </c>
      <c r="M9" s="60">
        <v>1944307</v>
      </c>
      <c r="N9" s="60">
        <v>337523</v>
      </c>
      <c r="O9" s="60">
        <v>325211</v>
      </c>
      <c r="P9" s="60">
        <v>330180</v>
      </c>
      <c r="Q9" s="60">
        <v>992914</v>
      </c>
      <c r="R9" s="60">
        <v>324729</v>
      </c>
      <c r="S9" s="60">
        <v>288318</v>
      </c>
      <c r="T9" s="60">
        <v>291751</v>
      </c>
      <c r="U9" s="60">
        <v>904798</v>
      </c>
      <c r="V9" s="60">
        <v>6285796</v>
      </c>
      <c r="W9" s="60">
        <v>3758000</v>
      </c>
      <c r="X9" s="60">
        <v>2527796</v>
      </c>
      <c r="Y9" s="61">
        <v>67.26</v>
      </c>
      <c r="Z9" s="62">
        <v>3758000</v>
      </c>
    </row>
    <row r="10" spans="1:26" ht="25.5">
      <c r="A10" s="63" t="s">
        <v>277</v>
      </c>
      <c r="B10" s="64">
        <f>SUM(B5:B9)</f>
        <v>57841154</v>
      </c>
      <c r="C10" s="64">
        <f>SUM(C5:C9)</f>
        <v>0</v>
      </c>
      <c r="D10" s="65">
        <f aca="true" t="shared" si="0" ref="D10:Z10">SUM(D5:D9)</f>
        <v>46476000</v>
      </c>
      <c r="E10" s="66">
        <f t="shared" si="0"/>
        <v>47842000</v>
      </c>
      <c r="F10" s="66">
        <f t="shared" si="0"/>
        <v>15295762</v>
      </c>
      <c r="G10" s="66">
        <f t="shared" si="0"/>
        <v>16877947</v>
      </c>
      <c r="H10" s="66">
        <f t="shared" si="0"/>
        <v>23252768</v>
      </c>
      <c r="I10" s="66">
        <f t="shared" si="0"/>
        <v>55426477</v>
      </c>
      <c r="J10" s="66">
        <f t="shared" si="0"/>
        <v>23252768</v>
      </c>
      <c r="K10" s="66">
        <f t="shared" si="0"/>
        <v>6002038</v>
      </c>
      <c r="L10" s="66">
        <f t="shared" si="0"/>
        <v>1332476</v>
      </c>
      <c r="M10" s="66">
        <f t="shared" si="0"/>
        <v>30587282</v>
      </c>
      <c r="N10" s="66">
        <f t="shared" si="0"/>
        <v>1442862</v>
      </c>
      <c r="O10" s="66">
        <f t="shared" si="0"/>
        <v>1286138</v>
      </c>
      <c r="P10" s="66">
        <f t="shared" si="0"/>
        <v>2055855</v>
      </c>
      <c r="Q10" s="66">
        <f t="shared" si="0"/>
        <v>4784855</v>
      </c>
      <c r="R10" s="66">
        <f t="shared" si="0"/>
        <v>2005183</v>
      </c>
      <c r="S10" s="66">
        <f t="shared" si="0"/>
        <v>1401630</v>
      </c>
      <c r="T10" s="66">
        <f t="shared" si="0"/>
        <v>1662878</v>
      </c>
      <c r="U10" s="66">
        <f t="shared" si="0"/>
        <v>5069691</v>
      </c>
      <c r="V10" s="66">
        <f t="shared" si="0"/>
        <v>95868305</v>
      </c>
      <c r="W10" s="66">
        <f t="shared" si="0"/>
        <v>47842000</v>
      </c>
      <c r="X10" s="66">
        <f t="shared" si="0"/>
        <v>48026305</v>
      </c>
      <c r="Y10" s="67">
        <f>+IF(W10&lt;&gt;0,(X10/W10)*100,0)</f>
        <v>100.38523682120312</v>
      </c>
      <c r="Z10" s="68">
        <f t="shared" si="0"/>
        <v>47842000</v>
      </c>
    </row>
    <row r="11" spans="1:26" ht="13.5">
      <c r="A11" s="58" t="s">
        <v>37</v>
      </c>
      <c r="B11" s="19">
        <v>17523672</v>
      </c>
      <c r="C11" s="19">
        <v>0</v>
      </c>
      <c r="D11" s="59">
        <v>17039000</v>
      </c>
      <c r="E11" s="60">
        <v>17039000</v>
      </c>
      <c r="F11" s="60">
        <v>1100130</v>
      </c>
      <c r="G11" s="60">
        <v>2328840</v>
      </c>
      <c r="H11" s="60">
        <v>4871262</v>
      </c>
      <c r="I11" s="60">
        <v>8300232</v>
      </c>
      <c r="J11" s="60">
        <v>4871262</v>
      </c>
      <c r="K11" s="60">
        <v>1334053</v>
      </c>
      <c r="L11" s="60">
        <v>1830087</v>
      </c>
      <c r="M11" s="60">
        <v>8035402</v>
      </c>
      <c r="N11" s="60">
        <v>1200943</v>
      </c>
      <c r="O11" s="60">
        <v>1155754</v>
      </c>
      <c r="P11" s="60">
        <v>1427289</v>
      </c>
      <c r="Q11" s="60">
        <v>3783986</v>
      </c>
      <c r="R11" s="60">
        <v>1085478</v>
      </c>
      <c r="S11" s="60">
        <v>1075290</v>
      </c>
      <c r="T11" s="60">
        <v>1097903</v>
      </c>
      <c r="U11" s="60">
        <v>3258671</v>
      </c>
      <c r="V11" s="60">
        <v>23378291</v>
      </c>
      <c r="W11" s="60">
        <v>17039000</v>
      </c>
      <c r="X11" s="60">
        <v>6339291</v>
      </c>
      <c r="Y11" s="61">
        <v>37.2</v>
      </c>
      <c r="Z11" s="62">
        <v>17039000</v>
      </c>
    </row>
    <row r="12" spans="1:26" ht="13.5">
      <c r="A12" s="58" t="s">
        <v>38</v>
      </c>
      <c r="B12" s="19">
        <v>3869385</v>
      </c>
      <c r="C12" s="19">
        <v>0</v>
      </c>
      <c r="D12" s="59">
        <v>4101000</v>
      </c>
      <c r="E12" s="60">
        <v>4101000</v>
      </c>
      <c r="F12" s="60">
        <v>-2844848</v>
      </c>
      <c r="G12" s="60">
        <v>-2433676</v>
      </c>
      <c r="H12" s="60">
        <v>-1563162</v>
      </c>
      <c r="I12" s="60">
        <v>-6841686</v>
      </c>
      <c r="J12" s="60">
        <v>-1563162</v>
      </c>
      <c r="K12" s="60">
        <v>71009</v>
      </c>
      <c r="L12" s="60">
        <v>321835</v>
      </c>
      <c r="M12" s="60">
        <v>-1170318</v>
      </c>
      <c r="N12" s="60">
        <v>299832</v>
      </c>
      <c r="O12" s="60">
        <v>302470</v>
      </c>
      <c r="P12" s="60">
        <v>317568</v>
      </c>
      <c r="Q12" s="60">
        <v>919870</v>
      </c>
      <c r="R12" s="60">
        <v>64000</v>
      </c>
      <c r="S12" s="60">
        <v>328049</v>
      </c>
      <c r="T12" s="60">
        <v>333702</v>
      </c>
      <c r="U12" s="60">
        <v>725751</v>
      </c>
      <c r="V12" s="60">
        <v>-6366383</v>
      </c>
      <c r="W12" s="60">
        <v>4101000</v>
      </c>
      <c r="X12" s="60">
        <v>-10467383</v>
      </c>
      <c r="Y12" s="61">
        <v>-255.24</v>
      </c>
      <c r="Z12" s="62">
        <v>4101000</v>
      </c>
    </row>
    <row r="13" spans="1:26" ht="13.5">
      <c r="A13" s="58" t="s">
        <v>278</v>
      </c>
      <c r="B13" s="19">
        <v>3084589</v>
      </c>
      <c r="C13" s="19">
        <v>0</v>
      </c>
      <c r="D13" s="59">
        <v>2237000</v>
      </c>
      <c r="E13" s="60">
        <v>2237000</v>
      </c>
      <c r="F13" s="60">
        <v>46381</v>
      </c>
      <c r="G13" s="60">
        <v>46381</v>
      </c>
      <c r="H13" s="60">
        <v>141308</v>
      </c>
      <c r="I13" s="60">
        <v>234070</v>
      </c>
      <c r="J13" s="60">
        <v>141308</v>
      </c>
      <c r="K13" s="60">
        <v>0</v>
      </c>
      <c r="L13" s="60">
        <v>0</v>
      </c>
      <c r="M13" s="60">
        <v>141308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375378</v>
      </c>
      <c r="W13" s="60">
        <v>2237000</v>
      </c>
      <c r="X13" s="60">
        <v>-1861622</v>
      </c>
      <c r="Y13" s="61">
        <v>-83.22</v>
      </c>
      <c r="Z13" s="62">
        <v>2237000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120000</v>
      </c>
      <c r="F14" s="60">
        <v>10950</v>
      </c>
      <c r="G14" s="60">
        <v>20960</v>
      </c>
      <c r="H14" s="60">
        <v>42532</v>
      </c>
      <c r="I14" s="60">
        <v>74442</v>
      </c>
      <c r="J14" s="60">
        <v>42532</v>
      </c>
      <c r="K14" s="60">
        <v>10496</v>
      </c>
      <c r="L14" s="60">
        <v>0</v>
      </c>
      <c r="M14" s="60">
        <v>53028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127470</v>
      </c>
      <c r="W14" s="60">
        <v>120000</v>
      </c>
      <c r="X14" s="60">
        <v>7470</v>
      </c>
      <c r="Y14" s="61">
        <v>6.23</v>
      </c>
      <c r="Z14" s="62">
        <v>120000</v>
      </c>
    </row>
    <row r="15" spans="1:26" ht="13.5">
      <c r="A15" s="58" t="s">
        <v>41</v>
      </c>
      <c r="B15" s="19">
        <v>1040825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6916353</v>
      </c>
      <c r="C16" s="19">
        <v>0</v>
      </c>
      <c r="D16" s="59">
        <v>0</v>
      </c>
      <c r="E16" s="60">
        <v>0</v>
      </c>
      <c r="F16" s="60">
        <v>1380031</v>
      </c>
      <c r="G16" s="60">
        <v>1463919</v>
      </c>
      <c r="H16" s="60">
        <v>5901169</v>
      </c>
      <c r="I16" s="60">
        <v>8745119</v>
      </c>
      <c r="J16" s="60">
        <v>5901169</v>
      </c>
      <c r="K16" s="60">
        <v>2883864</v>
      </c>
      <c r="L16" s="60">
        <v>453000</v>
      </c>
      <c r="M16" s="60">
        <v>9238033</v>
      </c>
      <c r="N16" s="60">
        <v>712242</v>
      </c>
      <c r="O16" s="60">
        <v>895856</v>
      </c>
      <c r="P16" s="60">
        <v>1030558</v>
      </c>
      <c r="Q16" s="60">
        <v>2638656</v>
      </c>
      <c r="R16" s="60">
        <v>2737125</v>
      </c>
      <c r="S16" s="60">
        <v>0</v>
      </c>
      <c r="T16" s="60">
        <v>0</v>
      </c>
      <c r="U16" s="60">
        <v>2737125</v>
      </c>
      <c r="V16" s="60">
        <v>23358933</v>
      </c>
      <c r="W16" s="60">
        <v>0</v>
      </c>
      <c r="X16" s="60">
        <v>23358933</v>
      </c>
      <c r="Y16" s="61">
        <v>0</v>
      </c>
      <c r="Z16" s="62">
        <v>0</v>
      </c>
    </row>
    <row r="17" spans="1:26" ht="13.5">
      <c r="A17" s="58" t="s">
        <v>43</v>
      </c>
      <c r="B17" s="19">
        <v>11711830</v>
      </c>
      <c r="C17" s="19">
        <v>0</v>
      </c>
      <c r="D17" s="59">
        <v>20669000</v>
      </c>
      <c r="E17" s="60">
        <v>20739000</v>
      </c>
      <c r="F17" s="60">
        <v>1458750</v>
      </c>
      <c r="G17" s="60">
        <v>2447372</v>
      </c>
      <c r="H17" s="60">
        <v>6727656</v>
      </c>
      <c r="I17" s="60">
        <v>10633778</v>
      </c>
      <c r="J17" s="60">
        <v>6727656</v>
      </c>
      <c r="K17" s="60">
        <v>1124010</v>
      </c>
      <c r="L17" s="60">
        <v>2725508</v>
      </c>
      <c r="M17" s="60">
        <v>10577174</v>
      </c>
      <c r="N17" s="60">
        <v>2584068</v>
      </c>
      <c r="O17" s="60">
        <v>1293266</v>
      </c>
      <c r="P17" s="60">
        <v>1259611</v>
      </c>
      <c r="Q17" s="60">
        <v>5136945</v>
      </c>
      <c r="R17" s="60">
        <v>1181807</v>
      </c>
      <c r="S17" s="60">
        <v>1601862</v>
      </c>
      <c r="T17" s="60">
        <v>805985</v>
      </c>
      <c r="U17" s="60">
        <v>3589654</v>
      </c>
      <c r="V17" s="60">
        <v>29937551</v>
      </c>
      <c r="W17" s="60">
        <v>20739000</v>
      </c>
      <c r="X17" s="60">
        <v>9198551</v>
      </c>
      <c r="Y17" s="61">
        <v>44.35</v>
      </c>
      <c r="Z17" s="62">
        <v>20739000</v>
      </c>
    </row>
    <row r="18" spans="1:26" ht="13.5">
      <c r="A18" s="70" t="s">
        <v>44</v>
      </c>
      <c r="B18" s="71">
        <f>SUM(B11:B17)</f>
        <v>44146654</v>
      </c>
      <c r="C18" s="71">
        <f>SUM(C11:C17)</f>
        <v>0</v>
      </c>
      <c r="D18" s="72">
        <f aca="true" t="shared" si="1" ref="D18:Z18">SUM(D11:D17)</f>
        <v>44046000</v>
      </c>
      <c r="E18" s="73">
        <f t="shared" si="1"/>
        <v>44236000</v>
      </c>
      <c r="F18" s="73">
        <f t="shared" si="1"/>
        <v>1151394</v>
      </c>
      <c r="G18" s="73">
        <f t="shared" si="1"/>
        <v>3873796</v>
      </c>
      <c r="H18" s="73">
        <f t="shared" si="1"/>
        <v>16120765</v>
      </c>
      <c r="I18" s="73">
        <f t="shared" si="1"/>
        <v>21145955</v>
      </c>
      <c r="J18" s="73">
        <f t="shared" si="1"/>
        <v>16120765</v>
      </c>
      <c r="K18" s="73">
        <f t="shared" si="1"/>
        <v>5423432</v>
      </c>
      <c r="L18" s="73">
        <f t="shared" si="1"/>
        <v>5330430</v>
      </c>
      <c r="M18" s="73">
        <f t="shared" si="1"/>
        <v>26874627</v>
      </c>
      <c r="N18" s="73">
        <f t="shared" si="1"/>
        <v>4797085</v>
      </c>
      <c r="O18" s="73">
        <f t="shared" si="1"/>
        <v>3647346</v>
      </c>
      <c r="P18" s="73">
        <f t="shared" si="1"/>
        <v>4035026</v>
      </c>
      <c r="Q18" s="73">
        <f t="shared" si="1"/>
        <v>12479457</v>
      </c>
      <c r="R18" s="73">
        <f t="shared" si="1"/>
        <v>5068410</v>
      </c>
      <c r="S18" s="73">
        <f t="shared" si="1"/>
        <v>3005201</v>
      </c>
      <c r="T18" s="73">
        <f t="shared" si="1"/>
        <v>2237590</v>
      </c>
      <c r="U18" s="73">
        <f t="shared" si="1"/>
        <v>10311201</v>
      </c>
      <c r="V18" s="73">
        <f t="shared" si="1"/>
        <v>70811240</v>
      </c>
      <c r="W18" s="73">
        <f t="shared" si="1"/>
        <v>44236000</v>
      </c>
      <c r="X18" s="73">
        <f t="shared" si="1"/>
        <v>26575240</v>
      </c>
      <c r="Y18" s="67">
        <f>+IF(W18&lt;&gt;0,(X18/W18)*100,0)</f>
        <v>60.07604665882991</v>
      </c>
      <c r="Z18" s="74">
        <f t="shared" si="1"/>
        <v>44236000</v>
      </c>
    </row>
    <row r="19" spans="1:26" ht="13.5">
      <c r="A19" s="70" t="s">
        <v>45</v>
      </c>
      <c r="B19" s="75">
        <f>+B10-B18</f>
        <v>13694500</v>
      </c>
      <c r="C19" s="75">
        <f>+C10-C18</f>
        <v>0</v>
      </c>
      <c r="D19" s="76">
        <f aca="true" t="shared" si="2" ref="D19:Z19">+D10-D18</f>
        <v>2430000</v>
      </c>
      <c r="E19" s="77">
        <f t="shared" si="2"/>
        <v>3606000</v>
      </c>
      <c r="F19" s="77">
        <f t="shared" si="2"/>
        <v>14144368</v>
      </c>
      <c r="G19" s="77">
        <f t="shared" si="2"/>
        <v>13004151</v>
      </c>
      <c r="H19" s="77">
        <f t="shared" si="2"/>
        <v>7132003</v>
      </c>
      <c r="I19" s="77">
        <f t="shared" si="2"/>
        <v>34280522</v>
      </c>
      <c r="J19" s="77">
        <f t="shared" si="2"/>
        <v>7132003</v>
      </c>
      <c r="K19" s="77">
        <f t="shared" si="2"/>
        <v>578606</v>
      </c>
      <c r="L19" s="77">
        <f t="shared" si="2"/>
        <v>-3997954</v>
      </c>
      <c r="M19" s="77">
        <f t="shared" si="2"/>
        <v>3712655</v>
      </c>
      <c r="N19" s="77">
        <f t="shared" si="2"/>
        <v>-3354223</v>
      </c>
      <c r="O19" s="77">
        <f t="shared" si="2"/>
        <v>-2361208</v>
      </c>
      <c r="P19" s="77">
        <f t="shared" si="2"/>
        <v>-1979171</v>
      </c>
      <c r="Q19" s="77">
        <f t="shared" si="2"/>
        <v>-7694602</v>
      </c>
      <c r="R19" s="77">
        <f t="shared" si="2"/>
        <v>-3063227</v>
      </c>
      <c r="S19" s="77">
        <f t="shared" si="2"/>
        <v>-1603571</v>
      </c>
      <c r="T19" s="77">
        <f t="shared" si="2"/>
        <v>-574712</v>
      </c>
      <c r="U19" s="77">
        <f t="shared" si="2"/>
        <v>-5241510</v>
      </c>
      <c r="V19" s="77">
        <f t="shared" si="2"/>
        <v>25057065</v>
      </c>
      <c r="W19" s="77">
        <f>IF(E10=E18,0,W10-W18)</f>
        <v>3606000</v>
      </c>
      <c r="X19" s="77">
        <f t="shared" si="2"/>
        <v>21451065</v>
      </c>
      <c r="Y19" s="78">
        <f>+IF(W19&lt;&gt;0,(X19/W19)*100,0)</f>
        <v>594.8714642262895</v>
      </c>
      <c r="Z19" s="79">
        <f t="shared" si="2"/>
        <v>3606000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14427000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429146</v>
      </c>
      <c r="O20" s="60">
        <v>634842</v>
      </c>
      <c r="P20" s="60">
        <v>3490599</v>
      </c>
      <c r="Q20" s="60">
        <v>4554587</v>
      </c>
      <c r="R20" s="60">
        <v>1735151</v>
      </c>
      <c r="S20" s="60">
        <v>13050066</v>
      </c>
      <c r="T20" s="60">
        <v>3197463</v>
      </c>
      <c r="U20" s="60">
        <v>17982680</v>
      </c>
      <c r="V20" s="60">
        <v>22537267</v>
      </c>
      <c r="W20" s="60">
        <v>14427000</v>
      </c>
      <c r="X20" s="60">
        <v>8110267</v>
      </c>
      <c r="Y20" s="61">
        <v>56.22</v>
      </c>
      <c r="Z20" s="62">
        <v>14427000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13694500</v>
      </c>
      <c r="C22" s="86">
        <f>SUM(C19:C21)</f>
        <v>0</v>
      </c>
      <c r="D22" s="87">
        <f aca="true" t="shared" si="3" ref="D22:Z22">SUM(D19:D21)</f>
        <v>2430000</v>
      </c>
      <c r="E22" s="88">
        <f t="shared" si="3"/>
        <v>18033000</v>
      </c>
      <c r="F22" s="88">
        <f t="shared" si="3"/>
        <v>14144368</v>
      </c>
      <c r="G22" s="88">
        <f t="shared" si="3"/>
        <v>13004151</v>
      </c>
      <c r="H22" s="88">
        <f t="shared" si="3"/>
        <v>7132003</v>
      </c>
      <c r="I22" s="88">
        <f t="shared" si="3"/>
        <v>34280522</v>
      </c>
      <c r="J22" s="88">
        <f t="shared" si="3"/>
        <v>7132003</v>
      </c>
      <c r="K22" s="88">
        <f t="shared" si="3"/>
        <v>578606</v>
      </c>
      <c r="L22" s="88">
        <f t="shared" si="3"/>
        <v>-3997954</v>
      </c>
      <c r="M22" s="88">
        <f t="shared" si="3"/>
        <v>3712655</v>
      </c>
      <c r="N22" s="88">
        <f t="shared" si="3"/>
        <v>-2925077</v>
      </c>
      <c r="O22" s="88">
        <f t="shared" si="3"/>
        <v>-1726366</v>
      </c>
      <c r="P22" s="88">
        <f t="shared" si="3"/>
        <v>1511428</v>
      </c>
      <c r="Q22" s="88">
        <f t="shared" si="3"/>
        <v>-3140015</v>
      </c>
      <c r="R22" s="88">
        <f t="shared" si="3"/>
        <v>-1328076</v>
      </c>
      <c r="S22" s="88">
        <f t="shared" si="3"/>
        <v>11446495</v>
      </c>
      <c r="T22" s="88">
        <f t="shared" si="3"/>
        <v>2622751</v>
      </c>
      <c r="U22" s="88">
        <f t="shared" si="3"/>
        <v>12741170</v>
      </c>
      <c r="V22" s="88">
        <f t="shared" si="3"/>
        <v>47594332</v>
      </c>
      <c r="W22" s="88">
        <f t="shared" si="3"/>
        <v>18033000</v>
      </c>
      <c r="X22" s="88">
        <f t="shared" si="3"/>
        <v>29561332</v>
      </c>
      <c r="Y22" s="89">
        <f>+IF(W22&lt;&gt;0,(X22/W22)*100,0)</f>
        <v>163.9290855653524</v>
      </c>
      <c r="Z22" s="90">
        <f t="shared" si="3"/>
        <v>18033000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13694500</v>
      </c>
      <c r="C24" s="75">
        <f>SUM(C22:C23)</f>
        <v>0</v>
      </c>
      <c r="D24" s="76">
        <f aca="true" t="shared" si="4" ref="D24:Z24">SUM(D22:D23)</f>
        <v>2430000</v>
      </c>
      <c r="E24" s="77">
        <f t="shared" si="4"/>
        <v>18033000</v>
      </c>
      <c r="F24" s="77">
        <f t="shared" si="4"/>
        <v>14144368</v>
      </c>
      <c r="G24" s="77">
        <f t="shared" si="4"/>
        <v>13004151</v>
      </c>
      <c r="H24" s="77">
        <f t="shared" si="4"/>
        <v>7132003</v>
      </c>
      <c r="I24" s="77">
        <f t="shared" si="4"/>
        <v>34280522</v>
      </c>
      <c r="J24" s="77">
        <f t="shared" si="4"/>
        <v>7132003</v>
      </c>
      <c r="K24" s="77">
        <f t="shared" si="4"/>
        <v>578606</v>
      </c>
      <c r="L24" s="77">
        <f t="shared" si="4"/>
        <v>-3997954</v>
      </c>
      <c r="M24" s="77">
        <f t="shared" si="4"/>
        <v>3712655</v>
      </c>
      <c r="N24" s="77">
        <f t="shared" si="4"/>
        <v>-2925077</v>
      </c>
      <c r="O24" s="77">
        <f t="shared" si="4"/>
        <v>-1726366</v>
      </c>
      <c r="P24" s="77">
        <f t="shared" si="4"/>
        <v>1511428</v>
      </c>
      <c r="Q24" s="77">
        <f t="shared" si="4"/>
        <v>-3140015</v>
      </c>
      <c r="R24" s="77">
        <f t="shared" si="4"/>
        <v>-1328076</v>
      </c>
      <c r="S24" s="77">
        <f t="shared" si="4"/>
        <v>11446495</v>
      </c>
      <c r="T24" s="77">
        <f t="shared" si="4"/>
        <v>2622751</v>
      </c>
      <c r="U24" s="77">
        <f t="shared" si="4"/>
        <v>12741170</v>
      </c>
      <c r="V24" s="77">
        <f t="shared" si="4"/>
        <v>47594332</v>
      </c>
      <c r="W24" s="77">
        <f t="shared" si="4"/>
        <v>18033000</v>
      </c>
      <c r="X24" s="77">
        <f t="shared" si="4"/>
        <v>29561332</v>
      </c>
      <c r="Y24" s="78">
        <f>+IF(W24&lt;&gt;0,(X24/W24)*100,0)</f>
        <v>163.9290855653524</v>
      </c>
      <c r="Z24" s="79">
        <f t="shared" si="4"/>
        <v>18033000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11933661</v>
      </c>
      <c r="C27" s="22">
        <v>0</v>
      </c>
      <c r="D27" s="99">
        <v>17927000</v>
      </c>
      <c r="E27" s="100">
        <v>14427000</v>
      </c>
      <c r="F27" s="100">
        <v>1156273</v>
      </c>
      <c r="G27" s="100">
        <v>0</v>
      </c>
      <c r="H27" s="100">
        <v>1507789</v>
      </c>
      <c r="I27" s="100">
        <v>2664062</v>
      </c>
      <c r="J27" s="100">
        <v>65318</v>
      </c>
      <c r="K27" s="100">
        <v>1458481</v>
      </c>
      <c r="L27" s="100">
        <v>0</v>
      </c>
      <c r="M27" s="100">
        <v>1523799</v>
      </c>
      <c r="N27" s="100">
        <v>429146</v>
      </c>
      <c r="O27" s="100">
        <v>634841</v>
      </c>
      <c r="P27" s="100">
        <v>3490600</v>
      </c>
      <c r="Q27" s="100">
        <v>4554587</v>
      </c>
      <c r="R27" s="100">
        <v>1735151</v>
      </c>
      <c r="S27" s="100">
        <v>1305066</v>
      </c>
      <c r="T27" s="100">
        <v>3197463</v>
      </c>
      <c r="U27" s="100">
        <v>6237680</v>
      </c>
      <c r="V27" s="100">
        <v>14980128</v>
      </c>
      <c r="W27" s="100">
        <v>14427000</v>
      </c>
      <c r="X27" s="100">
        <v>553128</v>
      </c>
      <c r="Y27" s="101">
        <v>3.83</v>
      </c>
      <c r="Z27" s="102">
        <v>14427000</v>
      </c>
    </row>
    <row r="28" spans="1:26" ht="13.5">
      <c r="A28" s="103" t="s">
        <v>46</v>
      </c>
      <c r="B28" s="19">
        <v>11933661</v>
      </c>
      <c r="C28" s="19">
        <v>0</v>
      </c>
      <c r="D28" s="59">
        <v>14427000</v>
      </c>
      <c r="E28" s="60">
        <v>14427000</v>
      </c>
      <c r="F28" s="60">
        <v>1156273</v>
      </c>
      <c r="G28" s="60">
        <v>0</v>
      </c>
      <c r="H28" s="60">
        <v>1507789</v>
      </c>
      <c r="I28" s="60">
        <v>2664062</v>
      </c>
      <c r="J28" s="60">
        <v>65318</v>
      </c>
      <c r="K28" s="60">
        <v>1458481</v>
      </c>
      <c r="L28" s="60">
        <v>0</v>
      </c>
      <c r="M28" s="60">
        <v>1523799</v>
      </c>
      <c r="N28" s="60">
        <v>429146</v>
      </c>
      <c r="O28" s="60">
        <v>634841</v>
      </c>
      <c r="P28" s="60">
        <v>3490600</v>
      </c>
      <c r="Q28" s="60">
        <v>4554587</v>
      </c>
      <c r="R28" s="60">
        <v>1735151</v>
      </c>
      <c r="S28" s="60">
        <v>1305066</v>
      </c>
      <c r="T28" s="60">
        <v>3197463</v>
      </c>
      <c r="U28" s="60">
        <v>6237680</v>
      </c>
      <c r="V28" s="60">
        <v>14980128</v>
      </c>
      <c r="W28" s="60">
        <v>14427000</v>
      </c>
      <c r="X28" s="60">
        <v>553128</v>
      </c>
      <c r="Y28" s="61">
        <v>3.83</v>
      </c>
      <c r="Z28" s="62">
        <v>14427000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3500000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11933661</v>
      </c>
      <c r="C32" s="22">
        <f>SUM(C28:C31)</f>
        <v>0</v>
      </c>
      <c r="D32" s="99">
        <f aca="true" t="shared" si="5" ref="D32:Z32">SUM(D28:D31)</f>
        <v>17927000</v>
      </c>
      <c r="E32" s="100">
        <f t="shared" si="5"/>
        <v>14427000</v>
      </c>
      <c r="F32" s="100">
        <f t="shared" si="5"/>
        <v>1156273</v>
      </c>
      <c r="G32" s="100">
        <f t="shared" si="5"/>
        <v>0</v>
      </c>
      <c r="H32" s="100">
        <f t="shared" si="5"/>
        <v>1507789</v>
      </c>
      <c r="I32" s="100">
        <f t="shared" si="5"/>
        <v>2664062</v>
      </c>
      <c r="J32" s="100">
        <f t="shared" si="5"/>
        <v>65318</v>
      </c>
      <c r="K32" s="100">
        <f t="shared" si="5"/>
        <v>1458481</v>
      </c>
      <c r="L32" s="100">
        <f t="shared" si="5"/>
        <v>0</v>
      </c>
      <c r="M32" s="100">
        <f t="shared" si="5"/>
        <v>1523799</v>
      </c>
      <c r="N32" s="100">
        <f t="shared" si="5"/>
        <v>429146</v>
      </c>
      <c r="O32" s="100">
        <f t="shared" si="5"/>
        <v>634841</v>
      </c>
      <c r="P32" s="100">
        <f t="shared" si="5"/>
        <v>3490600</v>
      </c>
      <c r="Q32" s="100">
        <f t="shared" si="5"/>
        <v>4554587</v>
      </c>
      <c r="R32" s="100">
        <f t="shared" si="5"/>
        <v>1735151</v>
      </c>
      <c r="S32" s="100">
        <f t="shared" si="5"/>
        <v>1305066</v>
      </c>
      <c r="T32" s="100">
        <f t="shared" si="5"/>
        <v>3197463</v>
      </c>
      <c r="U32" s="100">
        <f t="shared" si="5"/>
        <v>6237680</v>
      </c>
      <c r="V32" s="100">
        <f t="shared" si="5"/>
        <v>14980128</v>
      </c>
      <c r="W32" s="100">
        <f t="shared" si="5"/>
        <v>14427000</v>
      </c>
      <c r="X32" s="100">
        <f t="shared" si="5"/>
        <v>553128</v>
      </c>
      <c r="Y32" s="101">
        <f>+IF(W32&lt;&gt;0,(X32/W32)*100,0)</f>
        <v>3.8339779579954256</v>
      </c>
      <c r="Z32" s="102">
        <f t="shared" si="5"/>
        <v>14427000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23761822</v>
      </c>
      <c r="C35" s="19">
        <v>0</v>
      </c>
      <c r="D35" s="59">
        <v>9059000</v>
      </c>
      <c r="E35" s="60">
        <v>9059000</v>
      </c>
      <c r="F35" s="60">
        <v>46598397</v>
      </c>
      <c r="G35" s="60">
        <v>46867819</v>
      </c>
      <c r="H35" s="60">
        <v>40819799</v>
      </c>
      <c r="I35" s="60">
        <v>40819799</v>
      </c>
      <c r="J35" s="60">
        <v>36632222</v>
      </c>
      <c r="K35" s="60">
        <v>32798945</v>
      </c>
      <c r="L35" s="60">
        <v>27799290</v>
      </c>
      <c r="M35" s="60">
        <v>27799290</v>
      </c>
      <c r="N35" s="60">
        <v>25536233</v>
      </c>
      <c r="O35" s="60">
        <v>22758649</v>
      </c>
      <c r="P35" s="60">
        <v>28709093</v>
      </c>
      <c r="Q35" s="60">
        <v>28709093</v>
      </c>
      <c r="R35" s="60">
        <v>18738650</v>
      </c>
      <c r="S35" s="60">
        <v>14176767</v>
      </c>
      <c r="T35" s="60">
        <v>12039761</v>
      </c>
      <c r="U35" s="60">
        <v>12039761</v>
      </c>
      <c r="V35" s="60">
        <v>12039761</v>
      </c>
      <c r="W35" s="60">
        <v>9059000</v>
      </c>
      <c r="X35" s="60">
        <v>2980761</v>
      </c>
      <c r="Y35" s="61">
        <v>32.9</v>
      </c>
      <c r="Z35" s="62">
        <v>9059000</v>
      </c>
    </row>
    <row r="36" spans="1:26" ht="13.5">
      <c r="A36" s="58" t="s">
        <v>57</v>
      </c>
      <c r="B36" s="19">
        <v>66905739</v>
      </c>
      <c r="C36" s="19">
        <v>0</v>
      </c>
      <c r="D36" s="59">
        <v>85521000</v>
      </c>
      <c r="E36" s="60">
        <v>85521000</v>
      </c>
      <c r="F36" s="60">
        <v>84429113</v>
      </c>
      <c r="G36" s="60">
        <v>66965727</v>
      </c>
      <c r="H36" s="60">
        <v>66965727</v>
      </c>
      <c r="I36" s="60">
        <v>66965727</v>
      </c>
      <c r="J36" s="60">
        <v>66965727</v>
      </c>
      <c r="K36" s="60">
        <v>66965727</v>
      </c>
      <c r="L36" s="60">
        <v>66959740</v>
      </c>
      <c r="M36" s="60">
        <v>66959740</v>
      </c>
      <c r="N36" s="60">
        <v>66965727</v>
      </c>
      <c r="O36" s="60">
        <v>66965728</v>
      </c>
      <c r="P36" s="60">
        <v>66965728</v>
      </c>
      <c r="Q36" s="60">
        <v>66965728</v>
      </c>
      <c r="R36" s="60">
        <v>66959741</v>
      </c>
      <c r="S36" s="60">
        <v>66965728</v>
      </c>
      <c r="T36" s="60">
        <v>67868273</v>
      </c>
      <c r="U36" s="60">
        <v>67868273</v>
      </c>
      <c r="V36" s="60">
        <v>67868273</v>
      </c>
      <c r="W36" s="60">
        <v>85521000</v>
      </c>
      <c r="X36" s="60">
        <v>-17652727</v>
      </c>
      <c r="Y36" s="61">
        <v>-20.64</v>
      </c>
      <c r="Z36" s="62">
        <v>85521000</v>
      </c>
    </row>
    <row r="37" spans="1:26" ht="13.5">
      <c r="A37" s="58" t="s">
        <v>58</v>
      </c>
      <c r="B37" s="19">
        <v>14032393</v>
      </c>
      <c r="C37" s="19">
        <v>0</v>
      </c>
      <c r="D37" s="59">
        <v>427000</v>
      </c>
      <c r="E37" s="60">
        <v>427000</v>
      </c>
      <c r="F37" s="60">
        <v>54344231</v>
      </c>
      <c r="G37" s="60">
        <v>26735672</v>
      </c>
      <c r="H37" s="60">
        <v>23102348</v>
      </c>
      <c r="I37" s="60">
        <v>23102348</v>
      </c>
      <c r="J37" s="60">
        <v>21421225</v>
      </c>
      <c r="K37" s="60">
        <v>18120579</v>
      </c>
      <c r="L37" s="60">
        <v>17470662</v>
      </c>
      <c r="M37" s="60">
        <v>17470662</v>
      </c>
      <c r="N37" s="60">
        <v>17116176</v>
      </c>
      <c r="O37" s="60">
        <v>4456576</v>
      </c>
      <c r="P37" s="60">
        <v>15771893</v>
      </c>
      <c r="Q37" s="60">
        <v>15771893</v>
      </c>
      <c r="R37" s="60">
        <v>9883763</v>
      </c>
      <c r="S37" s="60">
        <v>7075462</v>
      </c>
      <c r="T37" s="60">
        <v>6702858</v>
      </c>
      <c r="U37" s="60">
        <v>6702858</v>
      </c>
      <c r="V37" s="60">
        <v>6702858</v>
      </c>
      <c r="W37" s="60">
        <v>427000</v>
      </c>
      <c r="X37" s="60">
        <v>6275858</v>
      </c>
      <c r="Y37" s="61">
        <v>1469.76</v>
      </c>
      <c r="Z37" s="62">
        <v>427000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2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76635168</v>
      </c>
      <c r="C39" s="19">
        <v>0</v>
      </c>
      <c r="D39" s="59">
        <v>94153000</v>
      </c>
      <c r="E39" s="60">
        <v>94153000</v>
      </c>
      <c r="F39" s="60">
        <v>76683279</v>
      </c>
      <c r="G39" s="60">
        <v>87097874</v>
      </c>
      <c r="H39" s="60">
        <v>84683178</v>
      </c>
      <c r="I39" s="60">
        <v>84683178</v>
      </c>
      <c r="J39" s="60">
        <v>82176722</v>
      </c>
      <c r="K39" s="60">
        <v>81644093</v>
      </c>
      <c r="L39" s="60">
        <v>77288368</v>
      </c>
      <c r="M39" s="60">
        <v>77288368</v>
      </c>
      <c r="N39" s="60">
        <v>75385784</v>
      </c>
      <c r="O39" s="60">
        <v>85267801</v>
      </c>
      <c r="P39" s="60">
        <v>79902928</v>
      </c>
      <c r="Q39" s="60">
        <v>79902928</v>
      </c>
      <c r="R39" s="60">
        <v>75814628</v>
      </c>
      <c r="S39" s="60">
        <v>74067033</v>
      </c>
      <c r="T39" s="60">
        <v>73205176</v>
      </c>
      <c r="U39" s="60">
        <v>73205176</v>
      </c>
      <c r="V39" s="60">
        <v>73205176</v>
      </c>
      <c r="W39" s="60">
        <v>94153000</v>
      </c>
      <c r="X39" s="60">
        <v>-20947824</v>
      </c>
      <c r="Y39" s="61">
        <v>-22.25</v>
      </c>
      <c r="Z39" s="62">
        <v>94153000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7420180</v>
      </c>
      <c r="C42" s="19">
        <v>0</v>
      </c>
      <c r="D42" s="59">
        <v>17018000</v>
      </c>
      <c r="E42" s="60">
        <v>17118000</v>
      </c>
      <c r="F42" s="60">
        <v>11599202</v>
      </c>
      <c r="G42" s="60">
        <v>-492533</v>
      </c>
      <c r="H42" s="60">
        <v>-3180764</v>
      </c>
      <c r="I42" s="60">
        <v>7925905</v>
      </c>
      <c r="J42" s="60">
        <v>-2261281</v>
      </c>
      <c r="K42" s="60">
        <v>-392470</v>
      </c>
      <c r="L42" s="60">
        <v>-2898098</v>
      </c>
      <c r="M42" s="60">
        <v>-5551849</v>
      </c>
      <c r="N42" s="60">
        <v>-3019789</v>
      </c>
      <c r="O42" s="60">
        <v>1125381</v>
      </c>
      <c r="P42" s="60">
        <v>1159868</v>
      </c>
      <c r="Q42" s="60">
        <v>-734540</v>
      </c>
      <c r="R42" s="60">
        <v>185814</v>
      </c>
      <c r="S42" s="60">
        <v>-2578446</v>
      </c>
      <c r="T42" s="60">
        <v>1569195</v>
      </c>
      <c r="U42" s="60">
        <v>-823437</v>
      </c>
      <c r="V42" s="60">
        <v>816079</v>
      </c>
      <c r="W42" s="60">
        <v>17118000</v>
      </c>
      <c r="X42" s="60">
        <v>-16301921</v>
      </c>
      <c r="Y42" s="61">
        <v>-95.23</v>
      </c>
      <c r="Z42" s="62">
        <v>17118000</v>
      </c>
    </row>
    <row r="43" spans="1:26" ht="13.5">
      <c r="A43" s="58" t="s">
        <v>63</v>
      </c>
      <c r="B43" s="19">
        <v>8660</v>
      </c>
      <c r="C43" s="19">
        <v>0</v>
      </c>
      <c r="D43" s="59">
        <v>-9423000</v>
      </c>
      <c r="E43" s="60">
        <v>-5923000</v>
      </c>
      <c r="F43" s="60">
        <v>-1156273</v>
      </c>
      <c r="G43" s="60">
        <v>0</v>
      </c>
      <c r="H43" s="60">
        <v>-1507818</v>
      </c>
      <c r="I43" s="60">
        <v>-2664091</v>
      </c>
      <c r="J43" s="60">
        <v>-65318</v>
      </c>
      <c r="K43" s="60">
        <v>-1458482</v>
      </c>
      <c r="L43" s="60">
        <v>0</v>
      </c>
      <c r="M43" s="60">
        <v>-1523800</v>
      </c>
      <c r="N43" s="60">
        <v>-429146</v>
      </c>
      <c r="O43" s="60">
        <v>-634842</v>
      </c>
      <c r="P43" s="60">
        <v>0</v>
      </c>
      <c r="Q43" s="60">
        <v>-1063988</v>
      </c>
      <c r="R43" s="60">
        <v>-1735151</v>
      </c>
      <c r="S43" s="60">
        <v>0</v>
      </c>
      <c r="T43" s="60">
        <v>-1397463</v>
      </c>
      <c r="U43" s="60">
        <v>-3132614</v>
      </c>
      <c r="V43" s="60">
        <v>-8384493</v>
      </c>
      <c r="W43" s="60">
        <v>-5923000</v>
      </c>
      <c r="X43" s="60">
        <v>-2461493</v>
      </c>
      <c r="Y43" s="61">
        <v>41.56</v>
      </c>
      <c r="Z43" s="62">
        <v>-5923000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18260767</v>
      </c>
      <c r="C45" s="22">
        <v>0</v>
      </c>
      <c r="D45" s="99">
        <v>54192000</v>
      </c>
      <c r="E45" s="100">
        <v>57792000</v>
      </c>
      <c r="F45" s="100">
        <v>26944207</v>
      </c>
      <c r="G45" s="100">
        <v>26451674</v>
      </c>
      <c r="H45" s="100">
        <v>21763092</v>
      </c>
      <c r="I45" s="100">
        <v>21763092</v>
      </c>
      <c r="J45" s="100">
        <v>19436493</v>
      </c>
      <c r="K45" s="100">
        <v>17585541</v>
      </c>
      <c r="L45" s="100">
        <v>14687443</v>
      </c>
      <c r="M45" s="100">
        <v>14687443</v>
      </c>
      <c r="N45" s="100">
        <v>11238508</v>
      </c>
      <c r="O45" s="100">
        <v>11729047</v>
      </c>
      <c r="P45" s="100">
        <v>12888915</v>
      </c>
      <c r="Q45" s="100">
        <v>11238508</v>
      </c>
      <c r="R45" s="100">
        <v>11339578</v>
      </c>
      <c r="S45" s="100">
        <v>8761132</v>
      </c>
      <c r="T45" s="100">
        <v>8932864</v>
      </c>
      <c r="U45" s="100">
        <v>8932864</v>
      </c>
      <c r="V45" s="100">
        <v>8932864</v>
      </c>
      <c r="W45" s="100">
        <v>57792000</v>
      </c>
      <c r="X45" s="100">
        <v>-48859136</v>
      </c>
      <c r="Y45" s="101">
        <v>-84.54</v>
      </c>
      <c r="Z45" s="102">
        <v>57792000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787871</v>
      </c>
      <c r="C49" s="52">
        <v>0</v>
      </c>
      <c r="D49" s="129">
        <v>294047</v>
      </c>
      <c r="E49" s="54">
        <v>298460</v>
      </c>
      <c r="F49" s="54">
        <v>0</v>
      </c>
      <c r="G49" s="54">
        <v>0</v>
      </c>
      <c r="H49" s="54">
        <v>0</v>
      </c>
      <c r="I49" s="54">
        <v>61193</v>
      </c>
      <c r="J49" s="54">
        <v>0</v>
      </c>
      <c r="K49" s="54">
        <v>0</v>
      </c>
      <c r="L49" s="54">
        <v>0</v>
      </c>
      <c r="M49" s="54">
        <v>372875</v>
      </c>
      <c r="N49" s="54">
        <v>0</v>
      </c>
      <c r="O49" s="54">
        <v>0</v>
      </c>
      <c r="P49" s="54">
        <v>0</v>
      </c>
      <c r="Q49" s="54">
        <v>4222772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6037218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427751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-1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427750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277.0565558913285</v>
      </c>
      <c r="C58" s="5">
        <f>IF(C67=0,0,+(C76/C67)*100)</f>
        <v>0</v>
      </c>
      <c r="D58" s="6">
        <f aca="true" t="shared" si="6" ref="D58:Z58">IF(D67=0,0,+(D76/D67)*100)</f>
        <v>118.42578710644678</v>
      </c>
      <c r="E58" s="7">
        <f t="shared" si="6"/>
        <v>100</v>
      </c>
      <c r="F58" s="7">
        <f t="shared" si="6"/>
        <v>27259.026888604352</v>
      </c>
      <c r="G58" s="7">
        <f t="shared" si="6"/>
        <v>40.246280271819984</v>
      </c>
      <c r="H58" s="7">
        <f t="shared" si="6"/>
        <v>12.71241379742316</v>
      </c>
      <c r="I58" s="7">
        <f t="shared" si="6"/>
        <v>36.245200782339424</v>
      </c>
      <c r="J58" s="7">
        <f t="shared" si="6"/>
        <v>38.72685344674596</v>
      </c>
      <c r="K58" s="7">
        <f t="shared" si="6"/>
        <v>55.19834753681281</v>
      </c>
      <c r="L58" s="7">
        <f t="shared" si="6"/>
        <v>44.7844094488189</v>
      </c>
      <c r="M58" s="7">
        <f t="shared" si="6"/>
        <v>43.21798839865173</v>
      </c>
      <c r="N58" s="7">
        <f t="shared" si="6"/>
        <v>87.5309066962014</v>
      </c>
      <c r="O58" s="7">
        <f t="shared" si="6"/>
        <v>91.22065919172779</v>
      </c>
      <c r="P58" s="7">
        <f t="shared" si="6"/>
        <v>44.854025361250365</v>
      </c>
      <c r="Q58" s="7">
        <f t="shared" si="6"/>
        <v>74.74006204339744</v>
      </c>
      <c r="R58" s="7">
        <f t="shared" si="6"/>
        <v>60.22465600431681</v>
      </c>
      <c r="S58" s="7">
        <f t="shared" si="6"/>
        <v>14.73648685769898</v>
      </c>
      <c r="T58" s="7">
        <f t="shared" si="6"/>
        <v>42.758522245995344</v>
      </c>
      <c r="U58" s="7">
        <f t="shared" si="6"/>
        <v>39.24556543368194</v>
      </c>
      <c r="V58" s="7">
        <f t="shared" si="6"/>
        <v>46.94959952454445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277.0565558913285</v>
      </c>
      <c r="C59" s="9">
        <f t="shared" si="7"/>
        <v>0</v>
      </c>
      <c r="D59" s="2">
        <f t="shared" si="7"/>
        <v>118.8592456301748</v>
      </c>
      <c r="E59" s="10">
        <f t="shared" si="7"/>
        <v>100</v>
      </c>
      <c r="F59" s="10">
        <f t="shared" si="7"/>
        <v>0</v>
      </c>
      <c r="G59" s="10">
        <f t="shared" si="7"/>
        <v>40.215829820335244</v>
      </c>
      <c r="H59" s="10">
        <f t="shared" si="7"/>
        <v>12.731945316449345</v>
      </c>
      <c r="I59" s="10">
        <f t="shared" si="7"/>
        <v>36.23569855508406</v>
      </c>
      <c r="J59" s="10">
        <f t="shared" si="7"/>
        <v>38.78635389150592</v>
      </c>
      <c r="K59" s="10">
        <f t="shared" si="7"/>
        <v>55.19834753681281</v>
      </c>
      <c r="L59" s="10">
        <f t="shared" si="7"/>
        <v>44.7844094488189</v>
      </c>
      <c r="M59" s="10">
        <f t="shared" si="7"/>
        <v>43.257892537707306</v>
      </c>
      <c r="N59" s="10">
        <f t="shared" si="7"/>
        <v>87.5309066962014</v>
      </c>
      <c r="O59" s="10">
        <f t="shared" si="7"/>
        <v>91.22065919172779</v>
      </c>
      <c r="P59" s="10">
        <f t="shared" si="7"/>
        <v>44.854025361250365</v>
      </c>
      <c r="Q59" s="10">
        <f t="shared" si="7"/>
        <v>74.74006204339744</v>
      </c>
      <c r="R59" s="10">
        <f t="shared" si="7"/>
        <v>60.22465600431681</v>
      </c>
      <c r="S59" s="10">
        <f t="shared" si="7"/>
        <v>14.73648685769898</v>
      </c>
      <c r="T59" s="10">
        <f t="shared" si="7"/>
        <v>42.758522245995344</v>
      </c>
      <c r="U59" s="10">
        <f t="shared" si="7"/>
        <v>39.24556543368194</v>
      </c>
      <c r="V59" s="10">
        <f t="shared" si="7"/>
        <v>46.96976775908984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99.32432432432432</v>
      </c>
      <c r="E66" s="16">
        <f t="shared" si="7"/>
        <v>100</v>
      </c>
      <c r="F66" s="16">
        <f t="shared" si="7"/>
        <v>100</v>
      </c>
      <c r="G66" s="16">
        <f t="shared" si="7"/>
        <v>46.852670976522624</v>
      </c>
      <c r="H66" s="16">
        <f t="shared" si="7"/>
        <v>0</v>
      </c>
      <c r="I66" s="16">
        <f t="shared" si="7"/>
        <v>39.50268817204301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28.3167935253878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6722465</v>
      </c>
      <c r="C67" s="24"/>
      <c r="D67" s="25">
        <v>6670000</v>
      </c>
      <c r="E67" s="26">
        <v>6670000</v>
      </c>
      <c r="F67" s="26">
        <v>1562</v>
      </c>
      <c r="G67" s="26">
        <v>640571</v>
      </c>
      <c r="H67" s="26">
        <v>1915836</v>
      </c>
      <c r="I67" s="26">
        <v>2557969</v>
      </c>
      <c r="J67" s="26">
        <v>1915836</v>
      </c>
      <c r="K67" s="26">
        <v>635173</v>
      </c>
      <c r="L67" s="26">
        <v>635000</v>
      </c>
      <c r="M67" s="26">
        <v>3186009</v>
      </c>
      <c r="N67" s="26">
        <v>668140</v>
      </c>
      <c r="O67" s="26">
        <v>637508</v>
      </c>
      <c r="P67" s="26">
        <v>637508</v>
      </c>
      <c r="Q67" s="26">
        <v>1943156</v>
      </c>
      <c r="R67" s="26">
        <v>637508</v>
      </c>
      <c r="S67" s="26">
        <v>637065</v>
      </c>
      <c r="T67" s="26">
        <v>637508</v>
      </c>
      <c r="U67" s="26">
        <v>1912081</v>
      </c>
      <c r="V67" s="26">
        <v>9599215</v>
      </c>
      <c r="W67" s="26">
        <v>6670000</v>
      </c>
      <c r="X67" s="26"/>
      <c r="Y67" s="25"/>
      <c r="Z67" s="27">
        <v>6670000</v>
      </c>
    </row>
    <row r="68" spans="1:26" ht="13.5" hidden="1">
      <c r="A68" s="37" t="s">
        <v>31</v>
      </c>
      <c r="B68" s="19">
        <v>6722465</v>
      </c>
      <c r="C68" s="19"/>
      <c r="D68" s="20">
        <v>6522000</v>
      </c>
      <c r="E68" s="21">
        <v>6522000</v>
      </c>
      <c r="F68" s="21"/>
      <c r="G68" s="21">
        <v>637632</v>
      </c>
      <c r="H68" s="21">
        <v>1912897</v>
      </c>
      <c r="I68" s="21">
        <v>2550529</v>
      </c>
      <c r="J68" s="21">
        <v>1912897</v>
      </c>
      <c r="K68" s="21">
        <v>635173</v>
      </c>
      <c r="L68" s="21">
        <v>635000</v>
      </c>
      <c r="M68" s="21">
        <v>3183070</v>
      </c>
      <c r="N68" s="21">
        <v>668140</v>
      </c>
      <c r="O68" s="21">
        <v>637508</v>
      </c>
      <c r="P68" s="21">
        <v>637508</v>
      </c>
      <c r="Q68" s="21">
        <v>1943156</v>
      </c>
      <c r="R68" s="21">
        <v>637508</v>
      </c>
      <c r="S68" s="21">
        <v>637065</v>
      </c>
      <c r="T68" s="21">
        <v>637508</v>
      </c>
      <c r="U68" s="21">
        <v>1912081</v>
      </c>
      <c r="V68" s="21">
        <v>9588836</v>
      </c>
      <c r="W68" s="21">
        <v>6522000</v>
      </c>
      <c r="X68" s="21"/>
      <c r="Y68" s="20"/>
      <c r="Z68" s="23">
        <v>6522000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148000</v>
      </c>
      <c r="E75" s="30">
        <v>148000</v>
      </c>
      <c r="F75" s="30">
        <v>1562</v>
      </c>
      <c r="G75" s="30">
        <v>2939</v>
      </c>
      <c r="H75" s="30">
        <v>2939</v>
      </c>
      <c r="I75" s="30">
        <v>7440</v>
      </c>
      <c r="J75" s="30">
        <v>2939</v>
      </c>
      <c r="K75" s="30"/>
      <c r="L75" s="30"/>
      <c r="M75" s="30">
        <v>2939</v>
      </c>
      <c r="N75" s="30"/>
      <c r="O75" s="30"/>
      <c r="P75" s="30"/>
      <c r="Q75" s="30"/>
      <c r="R75" s="30"/>
      <c r="S75" s="30"/>
      <c r="T75" s="30"/>
      <c r="U75" s="30"/>
      <c r="V75" s="30">
        <v>10379</v>
      </c>
      <c r="W75" s="30">
        <v>148000</v>
      </c>
      <c r="X75" s="30"/>
      <c r="Y75" s="29"/>
      <c r="Z75" s="31">
        <v>148000</v>
      </c>
    </row>
    <row r="76" spans="1:26" ht="13.5" hidden="1">
      <c r="A76" s="42" t="s">
        <v>286</v>
      </c>
      <c r="B76" s="32">
        <v>18625030</v>
      </c>
      <c r="C76" s="32"/>
      <c r="D76" s="33">
        <v>7899000</v>
      </c>
      <c r="E76" s="34">
        <v>6670000</v>
      </c>
      <c r="F76" s="34">
        <v>425786</v>
      </c>
      <c r="G76" s="34">
        <v>257806</v>
      </c>
      <c r="H76" s="34">
        <v>243549</v>
      </c>
      <c r="I76" s="34">
        <v>927141</v>
      </c>
      <c r="J76" s="34">
        <v>741943</v>
      </c>
      <c r="K76" s="34">
        <v>350605</v>
      </c>
      <c r="L76" s="34">
        <v>284381</v>
      </c>
      <c r="M76" s="34">
        <v>1376929</v>
      </c>
      <c r="N76" s="34">
        <v>584829</v>
      </c>
      <c r="O76" s="34">
        <v>581539</v>
      </c>
      <c r="P76" s="34">
        <v>285948</v>
      </c>
      <c r="Q76" s="34">
        <v>1452316</v>
      </c>
      <c r="R76" s="34">
        <v>383937</v>
      </c>
      <c r="S76" s="34">
        <v>93881</v>
      </c>
      <c r="T76" s="34">
        <v>272589</v>
      </c>
      <c r="U76" s="34">
        <v>750407</v>
      </c>
      <c r="V76" s="34">
        <v>4506793</v>
      </c>
      <c r="W76" s="34">
        <v>6670000</v>
      </c>
      <c r="X76" s="34"/>
      <c r="Y76" s="33"/>
      <c r="Z76" s="35">
        <v>6670000</v>
      </c>
    </row>
    <row r="77" spans="1:26" ht="13.5" hidden="1">
      <c r="A77" s="37" t="s">
        <v>31</v>
      </c>
      <c r="B77" s="19">
        <v>18625030</v>
      </c>
      <c r="C77" s="19"/>
      <c r="D77" s="20">
        <v>7752000</v>
      </c>
      <c r="E77" s="21">
        <v>6522000</v>
      </c>
      <c r="F77" s="21">
        <v>424224</v>
      </c>
      <c r="G77" s="21">
        <v>256429</v>
      </c>
      <c r="H77" s="21">
        <v>243549</v>
      </c>
      <c r="I77" s="21">
        <v>924202</v>
      </c>
      <c r="J77" s="21">
        <v>741943</v>
      </c>
      <c r="K77" s="21">
        <v>350605</v>
      </c>
      <c r="L77" s="21">
        <v>284381</v>
      </c>
      <c r="M77" s="21">
        <v>1376929</v>
      </c>
      <c r="N77" s="21">
        <v>584829</v>
      </c>
      <c r="O77" s="21">
        <v>581539</v>
      </c>
      <c r="P77" s="21">
        <v>285948</v>
      </c>
      <c r="Q77" s="21">
        <v>1452316</v>
      </c>
      <c r="R77" s="21">
        <v>383937</v>
      </c>
      <c r="S77" s="21">
        <v>93881</v>
      </c>
      <c r="T77" s="21">
        <v>272589</v>
      </c>
      <c r="U77" s="21">
        <v>750407</v>
      </c>
      <c r="V77" s="21">
        <v>4503854</v>
      </c>
      <c r="W77" s="21">
        <v>6522000</v>
      </c>
      <c r="X77" s="21"/>
      <c r="Y77" s="20"/>
      <c r="Z77" s="23">
        <v>6522000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147000</v>
      </c>
      <c r="E84" s="30">
        <v>148000</v>
      </c>
      <c r="F84" s="30">
        <v>1562</v>
      </c>
      <c r="G84" s="30">
        <v>1377</v>
      </c>
      <c r="H84" s="30"/>
      <c r="I84" s="30">
        <v>2939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2939</v>
      </c>
      <c r="W84" s="30">
        <v>148000</v>
      </c>
      <c r="X84" s="30"/>
      <c r="Y84" s="29"/>
      <c r="Z84" s="31">
        <v>148000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2507000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2507000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2507000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2507000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57841154</v>
      </c>
      <c r="D5" s="153">
        <f>SUM(D6:D8)</f>
        <v>0</v>
      </c>
      <c r="E5" s="154">
        <f t="shared" si="0"/>
        <v>46476000</v>
      </c>
      <c r="F5" s="100">
        <f t="shared" si="0"/>
        <v>62269000</v>
      </c>
      <c r="G5" s="100">
        <f t="shared" si="0"/>
        <v>15295762</v>
      </c>
      <c r="H5" s="100">
        <f t="shared" si="0"/>
        <v>16877947</v>
      </c>
      <c r="I5" s="100">
        <f t="shared" si="0"/>
        <v>23277676</v>
      </c>
      <c r="J5" s="100">
        <f t="shared" si="0"/>
        <v>55451385</v>
      </c>
      <c r="K5" s="100">
        <f t="shared" si="0"/>
        <v>23277676</v>
      </c>
      <c r="L5" s="100">
        <f t="shared" si="0"/>
        <v>6039538</v>
      </c>
      <c r="M5" s="100">
        <f t="shared" si="0"/>
        <v>1332476</v>
      </c>
      <c r="N5" s="100">
        <f t="shared" si="0"/>
        <v>30649690</v>
      </c>
      <c r="O5" s="100">
        <f t="shared" si="0"/>
        <v>1872008</v>
      </c>
      <c r="P5" s="100">
        <f t="shared" si="0"/>
        <v>1920980</v>
      </c>
      <c r="Q5" s="100">
        <f t="shared" si="0"/>
        <v>5546454</v>
      </c>
      <c r="R5" s="100">
        <f t="shared" si="0"/>
        <v>9339442</v>
      </c>
      <c r="S5" s="100">
        <f t="shared" si="0"/>
        <v>3740334</v>
      </c>
      <c r="T5" s="100">
        <f t="shared" si="0"/>
        <v>14451696</v>
      </c>
      <c r="U5" s="100">
        <f t="shared" si="0"/>
        <v>4860341</v>
      </c>
      <c r="V5" s="100">
        <f t="shared" si="0"/>
        <v>23052371</v>
      </c>
      <c r="W5" s="100">
        <f t="shared" si="0"/>
        <v>118492888</v>
      </c>
      <c r="X5" s="100">
        <f t="shared" si="0"/>
        <v>62269000</v>
      </c>
      <c r="Y5" s="100">
        <f t="shared" si="0"/>
        <v>56223888</v>
      </c>
      <c r="Z5" s="137">
        <f>+IF(X5&lt;&gt;0,+(Y5/X5)*100,0)</f>
        <v>90.29193980953605</v>
      </c>
      <c r="AA5" s="153">
        <f>SUM(AA6:AA8)</f>
        <v>62269000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57841154</v>
      </c>
      <c r="D7" s="157"/>
      <c r="E7" s="158">
        <v>46476000</v>
      </c>
      <c r="F7" s="159">
        <v>62269000</v>
      </c>
      <c r="G7" s="159">
        <v>14964174</v>
      </c>
      <c r="H7" s="159">
        <v>16258760</v>
      </c>
      <c r="I7" s="159">
        <v>22066102</v>
      </c>
      <c r="J7" s="159">
        <v>53289036</v>
      </c>
      <c r="K7" s="159">
        <v>22066102</v>
      </c>
      <c r="L7" s="159">
        <v>5778751</v>
      </c>
      <c r="M7" s="159">
        <v>1332476</v>
      </c>
      <c r="N7" s="159">
        <v>29177329</v>
      </c>
      <c r="O7" s="159">
        <v>1872008</v>
      </c>
      <c r="P7" s="159">
        <v>1920980</v>
      </c>
      <c r="Q7" s="159">
        <v>5546454</v>
      </c>
      <c r="R7" s="159">
        <v>9339442</v>
      </c>
      <c r="S7" s="159">
        <v>3740334</v>
      </c>
      <c r="T7" s="159">
        <v>14451696</v>
      </c>
      <c r="U7" s="159">
        <v>4860341</v>
      </c>
      <c r="V7" s="159">
        <v>23052371</v>
      </c>
      <c r="W7" s="159">
        <v>114858178</v>
      </c>
      <c r="X7" s="159">
        <v>62269000</v>
      </c>
      <c r="Y7" s="159">
        <v>52589178</v>
      </c>
      <c r="Z7" s="141">
        <v>84.45</v>
      </c>
      <c r="AA7" s="157">
        <v>62269000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331588</v>
      </c>
      <c r="H8" s="60">
        <v>619187</v>
      </c>
      <c r="I8" s="60">
        <v>1211574</v>
      </c>
      <c r="J8" s="60">
        <v>2162349</v>
      </c>
      <c r="K8" s="60">
        <v>1211574</v>
      </c>
      <c r="L8" s="60">
        <v>260787</v>
      </c>
      <c r="M8" s="60"/>
      <c r="N8" s="60">
        <v>1472361</v>
      </c>
      <c r="O8" s="60"/>
      <c r="P8" s="60"/>
      <c r="Q8" s="60"/>
      <c r="R8" s="60"/>
      <c r="S8" s="60"/>
      <c r="T8" s="60"/>
      <c r="U8" s="60"/>
      <c r="V8" s="60"/>
      <c r="W8" s="60">
        <v>3634710</v>
      </c>
      <c r="X8" s="60"/>
      <c r="Y8" s="60">
        <v>3634710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-24908</v>
      </c>
      <c r="J9" s="100">
        <f t="shared" si="1"/>
        <v>-24908</v>
      </c>
      <c r="K9" s="100">
        <f t="shared" si="1"/>
        <v>-24908</v>
      </c>
      <c r="L9" s="100">
        <f t="shared" si="1"/>
        <v>-37500</v>
      </c>
      <c r="M9" s="100">
        <f t="shared" si="1"/>
        <v>0</v>
      </c>
      <c r="N9" s="100">
        <f t="shared" si="1"/>
        <v>-62408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-87316</v>
      </c>
      <c r="X9" s="100">
        <f t="shared" si="1"/>
        <v>0</v>
      </c>
      <c r="Y9" s="100">
        <f t="shared" si="1"/>
        <v>-87316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-24908</v>
      </c>
      <c r="J10" s="60">
        <v>-24908</v>
      </c>
      <c r="K10" s="60">
        <v>-24908</v>
      </c>
      <c r="L10" s="60">
        <v>-37500</v>
      </c>
      <c r="M10" s="60"/>
      <c r="N10" s="60">
        <v>-62408</v>
      </c>
      <c r="O10" s="60"/>
      <c r="P10" s="60"/>
      <c r="Q10" s="60"/>
      <c r="R10" s="60"/>
      <c r="S10" s="60"/>
      <c r="T10" s="60"/>
      <c r="U10" s="60"/>
      <c r="V10" s="60"/>
      <c r="W10" s="60">
        <v>-87316</v>
      </c>
      <c r="X10" s="60"/>
      <c r="Y10" s="60">
        <v>-87316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57841154</v>
      </c>
      <c r="D25" s="168">
        <f>+D5+D9+D15+D19+D24</f>
        <v>0</v>
      </c>
      <c r="E25" s="169">
        <f t="shared" si="4"/>
        <v>46476000</v>
      </c>
      <c r="F25" s="73">
        <f t="shared" si="4"/>
        <v>62269000</v>
      </c>
      <c r="G25" s="73">
        <f t="shared" si="4"/>
        <v>15295762</v>
      </c>
      <c r="H25" s="73">
        <f t="shared" si="4"/>
        <v>16877947</v>
      </c>
      <c r="I25" s="73">
        <f t="shared" si="4"/>
        <v>23252768</v>
      </c>
      <c r="J25" s="73">
        <f t="shared" si="4"/>
        <v>55426477</v>
      </c>
      <c r="K25" s="73">
        <f t="shared" si="4"/>
        <v>23252768</v>
      </c>
      <c r="L25" s="73">
        <f t="shared" si="4"/>
        <v>6002038</v>
      </c>
      <c r="M25" s="73">
        <f t="shared" si="4"/>
        <v>1332476</v>
      </c>
      <c r="N25" s="73">
        <f t="shared" si="4"/>
        <v>30587282</v>
      </c>
      <c r="O25" s="73">
        <f t="shared" si="4"/>
        <v>1872008</v>
      </c>
      <c r="P25" s="73">
        <f t="shared" si="4"/>
        <v>1920980</v>
      </c>
      <c r="Q25" s="73">
        <f t="shared" si="4"/>
        <v>5546454</v>
      </c>
      <c r="R25" s="73">
        <f t="shared" si="4"/>
        <v>9339442</v>
      </c>
      <c r="S25" s="73">
        <f t="shared" si="4"/>
        <v>3740334</v>
      </c>
      <c r="T25" s="73">
        <f t="shared" si="4"/>
        <v>14451696</v>
      </c>
      <c r="U25" s="73">
        <f t="shared" si="4"/>
        <v>4860341</v>
      </c>
      <c r="V25" s="73">
        <f t="shared" si="4"/>
        <v>23052371</v>
      </c>
      <c r="W25" s="73">
        <f t="shared" si="4"/>
        <v>118405572</v>
      </c>
      <c r="X25" s="73">
        <f t="shared" si="4"/>
        <v>62269000</v>
      </c>
      <c r="Y25" s="73">
        <f t="shared" si="4"/>
        <v>56136572</v>
      </c>
      <c r="Z25" s="170">
        <f>+IF(X25&lt;&gt;0,+(Y25/X25)*100,0)</f>
        <v>90.15171594212208</v>
      </c>
      <c r="AA25" s="168">
        <f>+AA5+AA9+AA15+AA19+AA24</f>
        <v>62269000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44146654</v>
      </c>
      <c r="D28" s="153">
        <f>SUM(D29:D31)</f>
        <v>0</v>
      </c>
      <c r="E28" s="154">
        <f t="shared" si="5"/>
        <v>44046000</v>
      </c>
      <c r="F28" s="100">
        <f t="shared" si="5"/>
        <v>44236000</v>
      </c>
      <c r="G28" s="100">
        <f t="shared" si="5"/>
        <v>1139035</v>
      </c>
      <c r="H28" s="100">
        <f t="shared" si="5"/>
        <v>3859574</v>
      </c>
      <c r="I28" s="100">
        <f t="shared" si="5"/>
        <v>16103462</v>
      </c>
      <c r="J28" s="100">
        <f t="shared" si="5"/>
        <v>21102071</v>
      </c>
      <c r="K28" s="100">
        <f t="shared" si="5"/>
        <v>16103462</v>
      </c>
      <c r="L28" s="100">
        <f t="shared" si="5"/>
        <v>5417432</v>
      </c>
      <c r="M28" s="100">
        <f t="shared" si="5"/>
        <v>5330430</v>
      </c>
      <c r="N28" s="100">
        <f t="shared" si="5"/>
        <v>26851324</v>
      </c>
      <c r="O28" s="100">
        <f t="shared" si="5"/>
        <v>4797085</v>
      </c>
      <c r="P28" s="100">
        <f t="shared" si="5"/>
        <v>3647346</v>
      </c>
      <c r="Q28" s="100">
        <f t="shared" si="5"/>
        <v>4035026</v>
      </c>
      <c r="R28" s="100">
        <f t="shared" si="5"/>
        <v>12479457</v>
      </c>
      <c r="S28" s="100">
        <f t="shared" si="5"/>
        <v>5068410</v>
      </c>
      <c r="T28" s="100">
        <f t="shared" si="5"/>
        <v>3005201</v>
      </c>
      <c r="U28" s="100">
        <f t="shared" si="5"/>
        <v>2237590</v>
      </c>
      <c r="V28" s="100">
        <f t="shared" si="5"/>
        <v>10311201</v>
      </c>
      <c r="W28" s="100">
        <f t="shared" si="5"/>
        <v>70744053</v>
      </c>
      <c r="X28" s="100">
        <f t="shared" si="5"/>
        <v>44236000</v>
      </c>
      <c r="Y28" s="100">
        <f t="shared" si="5"/>
        <v>26508053</v>
      </c>
      <c r="Z28" s="137">
        <f>+IF(X28&lt;&gt;0,+(Y28/X28)*100,0)</f>
        <v>59.924163577176955</v>
      </c>
      <c r="AA28" s="153">
        <f>SUM(AA29:AA31)</f>
        <v>44236000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172304</v>
      </c>
      <c r="H29" s="60">
        <v>371481</v>
      </c>
      <c r="I29" s="60">
        <v>715215</v>
      </c>
      <c r="J29" s="60">
        <v>1259000</v>
      </c>
      <c r="K29" s="60">
        <v>715215</v>
      </c>
      <c r="L29" s="60">
        <v>172840</v>
      </c>
      <c r="M29" s="60"/>
      <c r="N29" s="60">
        <v>888055</v>
      </c>
      <c r="O29" s="60"/>
      <c r="P29" s="60"/>
      <c r="Q29" s="60"/>
      <c r="R29" s="60"/>
      <c r="S29" s="60"/>
      <c r="T29" s="60"/>
      <c r="U29" s="60"/>
      <c r="V29" s="60"/>
      <c r="W29" s="60">
        <v>2147055</v>
      </c>
      <c r="X29" s="60"/>
      <c r="Y29" s="60">
        <v>2147055</v>
      </c>
      <c r="Z29" s="140">
        <v>0</v>
      </c>
      <c r="AA29" s="155"/>
    </row>
    <row r="30" spans="1:27" ht="13.5">
      <c r="A30" s="138" t="s">
        <v>76</v>
      </c>
      <c r="B30" s="136"/>
      <c r="C30" s="157">
        <v>44146654</v>
      </c>
      <c r="D30" s="157"/>
      <c r="E30" s="158">
        <v>44046000</v>
      </c>
      <c r="F30" s="159">
        <v>44236000</v>
      </c>
      <c r="G30" s="159">
        <v>958390</v>
      </c>
      <c r="H30" s="159">
        <v>3447567</v>
      </c>
      <c r="I30" s="159">
        <v>15176782</v>
      </c>
      <c r="J30" s="159">
        <v>19582739</v>
      </c>
      <c r="K30" s="159">
        <v>15176782</v>
      </c>
      <c r="L30" s="159">
        <v>5230183</v>
      </c>
      <c r="M30" s="159">
        <v>5330430</v>
      </c>
      <c r="N30" s="159">
        <v>25737395</v>
      </c>
      <c r="O30" s="159">
        <v>4797085</v>
      </c>
      <c r="P30" s="159">
        <v>3647346</v>
      </c>
      <c r="Q30" s="159">
        <v>4035026</v>
      </c>
      <c r="R30" s="159">
        <v>12479457</v>
      </c>
      <c r="S30" s="159">
        <v>5068410</v>
      </c>
      <c r="T30" s="159">
        <v>3005201</v>
      </c>
      <c r="U30" s="159">
        <v>2237590</v>
      </c>
      <c r="V30" s="159">
        <v>10311201</v>
      </c>
      <c r="W30" s="159">
        <v>68110792</v>
      </c>
      <c r="X30" s="159">
        <v>44236000</v>
      </c>
      <c r="Y30" s="159">
        <v>23874792</v>
      </c>
      <c r="Z30" s="141">
        <v>53.97</v>
      </c>
      <c r="AA30" s="157">
        <v>44236000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8341</v>
      </c>
      <c r="H31" s="60">
        <v>40526</v>
      </c>
      <c r="I31" s="60">
        <v>211465</v>
      </c>
      <c r="J31" s="60">
        <v>260332</v>
      </c>
      <c r="K31" s="60">
        <v>211465</v>
      </c>
      <c r="L31" s="60">
        <v>14409</v>
      </c>
      <c r="M31" s="60"/>
      <c r="N31" s="60">
        <v>225874</v>
      </c>
      <c r="O31" s="60"/>
      <c r="P31" s="60"/>
      <c r="Q31" s="60"/>
      <c r="R31" s="60"/>
      <c r="S31" s="60"/>
      <c r="T31" s="60"/>
      <c r="U31" s="60"/>
      <c r="V31" s="60"/>
      <c r="W31" s="60">
        <v>486206</v>
      </c>
      <c r="X31" s="60"/>
      <c r="Y31" s="60">
        <v>486206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12359</v>
      </c>
      <c r="H38" s="100">
        <f t="shared" si="7"/>
        <v>14222</v>
      </c>
      <c r="I38" s="100">
        <f t="shared" si="7"/>
        <v>17303</v>
      </c>
      <c r="J38" s="100">
        <f t="shared" si="7"/>
        <v>43884</v>
      </c>
      <c r="K38" s="100">
        <f t="shared" si="7"/>
        <v>17303</v>
      </c>
      <c r="L38" s="100">
        <f t="shared" si="7"/>
        <v>6000</v>
      </c>
      <c r="M38" s="100">
        <f t="shared" si="7"/>
        <v>0</v>
      </c>
      <c r="N38" s="100">
        <f t="shared" si="7"/>
        <v>23303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67187</v>
      </c>
      <c r="X38" s="100">
        <f t="shared" si="7"/>
        <v>0</v>
      </c>
      <c r="Y38" s="100">
        <f t="shared" si="7"/>
        <v>67187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12359</v>
      </c>
      <c r="H40" s="60">
        <v>14222</v>
      </c>
      <c r="I40" s="60">
        <v>17303</v>
      </c>
      <c r="J40" s="60">
        <v>43884</v>
      </c>
      <c r="K40" s="60">
        <v>17303</v>
      </c>
      <c r="L40" s="60">
        <v>6000</v>
      </c>
      <c r="M40" s="60"/>
      <c r="N40" s="60">
        <v>23303</v>
      </c>
      <c r="O40" s="60"/>
      <c r="P40" s="60"/>
      <c r="Q40" s="60"/>
      <c r="R40" s="60"/>
      <c r="S40" s="60"/>
      <c r="T40" s="60"/>
      <c r="U40" s="60"/>
      <c r="V40" s="60"/>
      <c r="W40" s="60">
        <v>67187</v>
      </c>
      <c r="X40" s="60"/>
      <c r="Y40" s="60">
        <v>67187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44146654</v>
      </c>
      <c r="D48" s="168">
        <f>+D28+D32+D38+D42+D47</f>
        <v>0</v>
      </c>
      <c r="E48" s="169">
        <f t="shared" si="9"/>
        <v>44046000</v>
      </c>
      <c r="F48" s="73">
        <f t="shared" si="9"/>
        <v>44236000</v>
      </c>
      <c r="G48" s="73">
        <f t="shared" si="9"/>
        <v>1151394</v>
      </c>
      <c r="H48" s="73">
        <f t="shared" si="9"/>
        <v>3873796</v>
      </c>
      <c r="I48" s="73">
        <f t="shared" si="9"/>
        <v>16120765</v>
      </c>
      <c r="J48" s="73">
        <f t="shared" si="9"/>
        <v>21145955</v>
      </c>
      <c r="K48" s="73">
        <f t="shared" si="9"/>
        <v>16120765</v>
      </c>
      <c r="L48" s="73">
        <f t="shared" si="9"/>
        <v>5423432</v>
      </c>
      <c r="M48" s="73">
        <f t="shared" si="9"/>
        <v>5330430</v>
      </c>
      <c r="N48" s="73">
        <f t="shared" si="9"/>
        <v>26874627</v>
      </c>
      <c r="O48" s="73">
        <f t="shared" si="9"/>
        <v>4797085</v>
      </c>
      <c r="P48" s="73">
        <f t="shared" si="9"/>
        <v>3647346</v>
      </c>
      <c r="Q48" s="73">
        <f t="shared" si="9"/>
        <v>4035026</v>
      </c>
      <c r="R48" s="73">
        <f t="shared" si="9"/>
        <v>12479457</v>
      </c>
      <c r="S48" s="73">
        <f t="shared" si="9"/>
        <v>5068410</v>
      </c>
      <c r="T48" s="73">
        <f t="shared" si="9"/>
        <v>3005201</v>
      </c>
      <c r="U48" s="73">
        <f t="shared" si="9"/>
        <v>2237590</v>
      </c>
      <c r="V48" s="73">
        <f t="shared" si="9"/>
        <v>10311201</v>
      </c>
      <c r="W48" s="73">
        <f t="shared" si="9"/>
        <v>70811240</v>
      </c>
      <c r="X48" s="73">
        <f t="shared" si="9"/>
        <v>44236000</v>
      </c>
      <c r="Y48" s="73">
        <f t="shared" si="9"/>
        <v>26575240</v>
      </c>
      <c r="Z48" s="170">
        <f>+IF(X48&lt;&gt;0,+(Y48/X48)*100,0)</f>
        <v>60.07604665882991</v>
      </c>
      <c r="AA48" s="168">
        <f>+AA28+AA32+AA38+AA42+AA47</f>
        <v>44236000</v>
      </c>
    </row>
    <row r="49" spans="1:27" ht="13.5">
      <c r="A49" s="148" t="s">
        <v>49</v>
      </c>
      <c r="B49" s="149"/>
      <c r="C49" s="171">
        <f aca="true" t="shared" si="10" ref="C49:Y49">+C25-C48</f>
        <v>13694500</v>
      </c>
      <c r="D49" s="171">
        <f>+D25-D48</f>
        <v>0</v>
      </c>
      <c r="E49" s="172">
        <f t="shared" si="10"/>
        <v>2430000</v>
      </c>
      <c r="F49" s="173">
        <f t="shared" si="10"/>
        <v>18033000</v>
      </c>
      <c r="G49" s="173">
        <f t="shared" si="10"/>
        <v>14144368</v>
      </c>
      <c r="H49" s="173">
        <f t="shared" si="10"/>
        <v>13004151</v>
      </c>
      <c r="I49" s="173">
        <f t="shared" si="10"/>
        <v>7132003</v>
      </c>
      <c r="J49" s="173">
        <f t="shared" si="10"/>
        <v>34280522</v>
      </c>
      <c r="K49" s="173">
        <f t="shared" si="10"/>
        <v>7132003</v>
      </c>
      <c r="L49" s="173">
        <f t="shared" si="10"/>
        <v>578606</v>
      </c>
      <c r="M49" s="173">
        <f t="shared" si="10"/>
        <v>-3997954</v>
      </c>
      <c r="N49" s="173">
        <f t="shared" si="10"/>
        <v>3712655</v>
      </c>
      <c r="O49" s="173">
        <f t="shared" si="10"/>
        <v>-2925077</v>
      </c>
      <c r="P49" s="173">
        <f t="shared" si="10"/>
        <v>-1726366</v>
      </c>
      <c r="Q49" s="173">
        <f t="shared" si="10"/>
        <v>1511428</v>
      </c>
      <c r="R49" s="173">
        <f t="shared" si="10"/>
        <v>-3140015</v>
      </c>
      <c r="S49" s="173">
        <f t="shared" si="10"/>
        <v>-1328076</v>
      </c>
      <c r="T49" s="173">
        <f t="shared" si="10"/>
        <v>11446495</v>
      </c>
      <c r="U49" s="173">
        <f t="shared" si="10"/>
        <v>2622751</v>
      </c>
      <c r="V49" s="173">
        <f t="shared" si="10"/>
        <v>12741170</v>
      </c>
      <c r="W49" s="173">
        <f t="shared" si="10"/>
        <v>47594332</v>
      </c>
      <c r="X49" s="173">
        <f>IF(F25=F48,0,X25-X48)</f>
        <v>18033000</v>
      </c>
      <c r="Y49" s="173">
        <f t="shared" si="10"/>
        <v>29561332</v>
      </c>
      <c r="Z49" s="174">
        <f>+IF(X49&lt;&gt;0,+(Y49/X49)*100,0)</f>
        <v>163.9290855653524</v>
      </c>
      <c r="AA49" s="171">
        <f>+AA25-AA48</f>
        <v>18033000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6722465</v>
      </c>
      <c r="D5" s="155">
        <v>0</v>
      </c>
      <c r="E5" s="156">
        <v>6522000</v>
      </c>
      <c r="F5" s="60">
        <v>6522000</v>
      </c>
      <c r="G5" s="60">
        <v>0</v>
      </c>
      <c r="H5" s="60">
        <v>637632</v>
      </c>
      <c r="I5" s="60">
        <v>1912897</v>
      </c>
      <c r="J5" s="60">
        <v>2550529</v>
      </c>
      <c r="K5" s="60">
        <v>1912897</v>
      </c>
      <c r="L5" s="60">
        <v>635173</v>
      </c>
      <c r="M5" s="60">
        <v>635000</v>
      </c>
      <c r="N5" s="60">
        <v>3183070</v>
      </c>
      <c r="O5" s="60">
        <v>668140</v>
      </c>
      <c r="P5" s="60">
        <v>637508</v>
      </c>
      <c r="Q5" s="60">
        <v>637508</v>
      </c>
      <c r="R5" s="60">
        <v>1943156</v>
      </c>
      <c r="S5" s="60">
        <v>637508</v>
      </c>
      <c r="T5" s="60">
        <v>637065</v>
      </c>
      <c r="U5" s="60">
        <v>637508</v>
      </c>
      <c r="V5" s="60">
        <v>1912081</v>
      </c>
      <c r="W5" s="60">
        <v>9588836</v>
      </c>
      <c r="X5" s="60">
        <v>6522000</v>
      </c>
      <c r="Y5" s="60">
        <v>3066836</v>
      </c>
      <c r="Z5" s="140">
        <v>47.02</v>
      </c>
      <c r="AA5" s="155">
        <v>6522000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730000</v>
      </c>
      <c r="F13" s="60">
        <v>786000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153704</v>
      </c>
      <c r="P13" s="60">
        <v>62405</v>
      </c>
      <c r="Q13" s="60">
        <v>57609</v>
      </c>
      <c r="R13" s="60">
        <v>273718</v>
      </c>
      <c r="S13" s="60">
        <v>58371</v>
      </c>
      <c r="T13" s="60">
        <v>44981</v>
      </c>
      <c r="U13" s="60">
        <v>44981</v>
      </c>
      <c r="V13" s="60">
        <v>148333</v>
      </c>
      <c r="W13" s="60">
        <v>422051</v>
      </c>
      <c r="X13" s="60">
        <v>786000</v>
      </c>
      <c r="Y13" s="60">
        <v>-363949</v>
      </c>
      <c r="Z13" s="140">
        <v>-46.3</v>
      </c>
      <c r="AA13" s="155">
        <v>786000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148000</v>
      </c>
      <c r="F14" s="60">
        <v>148000</v>
      </c>
      <c r="G14" s="60">
        <v>1562</v>
      </c>
      <c r="H14" s="60">
        <v>2939</v>
      </c>
      <c r="I14" s="60">
        <v>2939</v>
      </c>
      <c r="J14" s="60">
        <v>7440</v>
      </c>
      <c r="K14" s="60">
        <v>2939</v>
      </c>
      <c r="L14" s="60">
        <v>0</v>
      </c>
      <c r="M14" s="60">
        <v>0</v>
      </c>
      <c r="N14" s="60">
        <v>2939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10379</v>
      </c>
      <c r="X14" s="60">
        <v>148000</v>
      </c>
      <c r="Y14" s="60">
        <v>-137621</v>
      </c>
      <c r="Z14" s="140">
        <v>-92.99</v>
      </c>
      <c r="AA14" s="155">
        <v>148000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34300</v>
      </c>
      <c r="D16" s="155">
        <v>0</v>
      </c>
      <c r="E16" s="156">
        <v>84000</v>
      </c>
      <c r="F16" s="60">
        <v>84000</v>
      </c>
      <c r="G16" s="60">
        <v>0</v>
      </c>
      <c r="H16" s="60">
        <v>0</v>
      </c>
      <c r="I16" s="60">
        <v>6800</v>
      </c>
      <c r="J16" s="60">
        <v>6800</v>
      </c>
      <c r="K16" s="60">
        <v>6800</v>
      </c>
      <c r="L16" s="60">
        <v>0</v>
      </c>
      <c r="M16" s="60">
        <v>0</v>
      </c>
      <c r="N16" s="60">
        <v>6800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13600</v>
      </c>
      <c r="X16" s="60">
        <v>84000</v>
      </c>
      <c r="Y16" s="60">
        <v>-70400</v>
      </c>
      <c r="Z16" s="140">
        <v>-83.81</v>
      </c>
      <c r="AA16" s="155">
        <v>84000</v>
      </c>
    </row>
    <row r="17" spans="1:27" ht="13.5">
      <c r="A17" s="181" t="s">
        <v>113</v>
      </c>
      <c r="B17" s="185"/>
      <c r="C17" s="155">
        <v>3182723</v>
      </c>
      <c r="D17" s="155">
        <v>0</v>
      </c>
      <c r="E17" s="156">
        <v>3127000</v>
      </c>
      <c r="F17" s="60">
        <v>3207000</v>
      </c>
      <c r="G17" s="60">
        <v>330382</v>
      </c>
      <c r="H17" s="60">
        <v>617675</v>
      </c>
      <c r="I17" s="60">
        <v>1208548</v>
      </c>
      <c r="J17" s="60">
        <v>2156605</v>
      </c>
      <c r="K17" s="60">
        <v>1208548</v>
      </c>
      <c r="L17" s="60">
        <v>260063</v>
      </c>
      <c r="M17" s="60">
        <v>239571</v>
      </c>
      <c r="N17" s="60">
        <v>1708182</v>
      </c>
      <c r="O17" s="60">
        <v>321058</v>
      </c>
      <c r="P17" s="60">
        <v>322919</v>
      </c>
      <c r="Q17" s="60">
        <v>312804</v>
      </c>
      <c r="R17" s="60">
        <v>956781</v>
      </c>
      <c r="S17" s="60">
        <v>297904</v>
      </c>
      <c r="T17" s="60">
        <v>282119</v>
      </c>
      <c r="U17" s="60">
        <v>281697</v>
      </c>
      <c r="V17" s="60">
        <v>861720</v>
      </c>
      <c r="W17" s="60">
        <v>5683288</v>
      </c>
      <c r="X17" s="60">
        <v>3207000</v>
      </c>
      <c r="Y17" s="60">
        <v>2476288</v>
      </c>
      <c r="Z17" s="140">
        <v>77.22</v>
      </c>
      <c r="AA17" s="155">
        <v>3207000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46451280</v>
      </c>
      <c r="D19" s="155">
        <v>0</v>
      </c>
      <c r="E19" s="156">
        <v>35637000</v>
      </c>
      <c r="F19" s="60">
        <v>36776000</v>
      </c>
      <c r="G19" s="60">
        <v>14948268</v>
      </c>
      <c r="H19" s="60">
        <v>15524363</v>
      </c>
      <c r="I19" s="60">
        <v>19959540</v>
      </c>
      <c r="J19" s="60">
        <v>50432171</v>
      </c>
      <c r="K19" s="60">
        <v>19959540</v>
      </c>
      <c r="L19" s="60">
        <v>5045365</v>
      </c>
      <c r="M19" s="60">
        <v>455000</v>
      </c>
      <c r="N19" s="60">
        <v>25459905</v>
      </c>
      <c r="O19" s="60">
        <v>283495</v>
      </c>
      <c r="P19" s="60">
        <v>261014</v>
      </c>
      <c r="Q19" s="60">
        <v>1030558</v>
      </c>
      <c r="R19" s="60">
        <v>1575067</v>
      </c>
      <c r="S19" s="60">
        <v>984575</v>
      </c>
      <c r="T19" s="60">
        <v>431266</v>
      </c>
      <c r="U19" s="60">
        <v>688638</v>
      </c>
      <c r="V19" s="60">
        <v>2104479</v>
      </c>
      <c r="W19" s="60">
        <v>79571622</v>
      </c>
      <c r="X19" s="60">
        <v>36776000</v>
      </c>
      <c r="Y19" s="60">
        <v>42795622</v>
      </c>
      <c r="Z19" s="140">
        <v>116.37</v>
      </c>
      <c r="AA19" s="155">
        <v>36776000</v>
      </c>
    </row>
    <row r="20" spans="1:27" ht="13.5">
      <c r="A20" s="181" t="s">
        <v>35</v>
      </c>
      <c r="B20" s="185"/>
      <c r="C20" s="155">
        <v>1450386</v>
      </c>
      <c r="D20" s="155">
        <v>0</v>
      </c>
      <c r="E20" s="156">
        <v>228000</v>
      </c>
      <c r="F20" s="54">
        <v>319000</v>
      </c>
      <c r="G20" s="54">
        <v>15550</v>
      </c>
      <c r="H20" s="54">
        <v>95338</v>
      </c>
      <c r="I20" s="54">
        <v>162044</v>
      </c>
      <c r="J20" s="54">
        <v>272932</v>
      </c>
      <c r="K20" s="54">
        <v>162044</v>
      </c>
      <c r="L20" s="54">
        <v>61437</v>
      </c>
      <c r="M20" s="54">
        <v>2905</v>
      </c>
      <c r="N20" s="54">
        <v>226386</v>
      </c>
      <c r="O20" s="54">
        <v>16465</v>
      </c>
      <c r="P20" s="54">
        <v>2292</v>
      </c>
      <c r="Q20" s="54">
        <v>17376</v>
      </c>
      <c r="R20" s="54">
        <v>36133</v>
      </c>
      <c r="S20" s="54">
        <v>26825</v>
      </c>
      <c r="T20" s="54">
        <v>6199</v>
      </c>
      <c r="U20" s="54">
        <v>10054</v>
      </c>
      <c r="V20" s="54">
        <v>43078</v>
      </c>
      <c r="W20" s="54">
        <v>578529</v>
      </c>
      <c r="X20" s="54">
        <v>319000</v>
      </c>
      <c r="Y20" s="54">
        <v>259529</v>
      </c>
      <c r="Z20" s="184">
        <v>81.36</v>
      </c>
      <c r="AA20" s="130">
        <v>319000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57841154</v>
      </c>
      <c r="D22" s="188">
        <f>SUM(D5:D21)</f>
        <v>0</v>
      </c>
      <c r="E22" s="189">
        <f t="shared" si="0"/>
        <v>46476000</v>
      </c>
      <c r="F22" s="190">
        <f t="shared" si="0"/>
        <v>47842000</v>
      </c>
      <c r="G22" s="190">
        <f t="shared" si="0"/>
        <v>15295762</v>
      </c>
      <c r="H22" s="190">
        <f t="shared" si="0"/>
        <v>16877947</v>
      </c>
      <c r="I22" s="190">
        <f t="shared" si="0"/>
        <v>23252768</v>
      </c>
      <c r="J22" s="190">
        <f t="shared" si="0"/>
        <v>55426477</v>
      </c>
      <c r="K22" s="190">
        <f t="shared" si="0"/>
        <v>23252768</v>
      </c>
      <c r="L22" s="190">
        <f t="shared" si="0"/>
        <v>6002038</v>
      </c>
      <c r="M22" s="190">
        <f t="shared" si="0"/>
        <v>1332476</v>
      </c>
      <c r="N22" s="190">
        <f t="shared" si="0"/>
        <v>30587282</v>
      </c>
      <c r="O22" s="190">
        <f t="shared" si="0"/>
        <v>1442862</v>
      </c>
      <c r="P22" s="190">
        <f t="shared" si="0"/>
        <v>1286138</v>
      </c>
      <c r="Q22" s="190">
        <f t="shared" si="0"/>
        <v>2055855</v>
      </c>
      <c r="R22" s="190">
        <f t="shared" si="0"/>
        <v>4784855</v>
      </c>
      <c r="S22" s="190">
        <f t="shared" si="0"/>
        <v>2005183</v>
      </c>
      <c r="T22" s="190">
        <f t="shared" si="0"/>
        <v>1401630</v>
      </c>
      <c r="U22" s="190">
        <f t="shared" si="0"/>
        <v>1662878</v>
      </c>
      <c r="V22" s="190">
        <f t="shared" si="0"/>
        <v>5069691</v>
      </c>
      <c r="W22" s="190">
        <f t="shared" si="0"/>
        <v>95868305</v>
      </c>
      <c r="X22" s="190">
        <f t="shared" si="0"/>
        <v>47842000</v>
      </c>
      <c r="Y22" s="190">
        <f t="shared" si="0"/>
        <v>48026305</v>
      </c>
      <c r="Z22" s="191">
        <f>+IF(X22&lt;&gt;0,+(Y22/X22)*100,0)</f>
        <v>100.38523682120312</v>
      </c>
      <c r="AA22" s="188">
        <f>SUM(AA5:AA21)</f>
        <v>47842000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17523672</v>
      </c>
      <c r="D25" s="155">
        <v>0</v>
      </c>
      <c r="E25" s="156">
        <v>17039000</v>
      </c>
      <c r="F25" s="60">
        <v>17039000</v>
      </c>
      <c r="G25" s="60">
        <v>1100130</v>
      </c>
      <c r="H25" s="60">
        <v>2328840</v>
      </c>
      <c r="I25" s="60">
        <v>4871262</v>
      </c>
      <c r="J25" s="60">
        <v>8300232</v>
      </c>
      <c r="K25" s="60">
        <v>4871262</v>
      </c>
      <c r="L25" s="60">
        <v>1334053</v>
      </c>
      <c r="M25" s="60">
        <v>1830087</v>
      </c>
      <c r="N25" s="60">
        <v>8035402</v>
      </c>
      <c r="O25" s="60">
        <v>1200943</v>
      </c>
      <c r="P25" s="60">
        <v>1155754</v>
      </c>
      <c r="Q25" s="60">
        <v>1427289</v>
      </c>
      <c r="R25" s="60">
        <v>3783986</v>
      </c>
      <c r="S25" s="60">
        <v>1085478</v>
      </c>
      <c r="T25" s="60">
        <v>1075290</v>
      </c>
      <c r="U25" s="60">
        <v>1097903</v>
      </c>
      <c r="V25" s="60">
        <v>3258671</v>
      </c>
      <c r="W25" s="60">
        <v>23378291</v>
      </c>
      <c r="X25" s="60">
        <v>17039000</v>
      </c>
      <c r="Y25" s="60">
        <v>6339291</v>
      </c>
      <c r="Z25" s="140">
        <v>37.2</v>
      </c>
      <c r="AA25" s="155">
        <v>17039000</v>
      </c>
    </row>
    <row r="26" spans="1:27" ht="13.5">
      <c r="A26" s="183" t="s">
        <v>38</v>
      </c>
      <c r="B26" s="182"/>
      <c r="C26" s="155">
        <v>3869385</v>
      </c>
      <c r="D26" s="155">
        <v>0</v>
      </c>
      <c r="E26" s="156">
        <v>4101000</v>
      </c>
      <c r="F26" s="60">
        <v>4101000</v>
      </c>
      <c r="G26" s="60">
        <v>-2844848</v>
      </c>
      <c r="H26" s="60">
        <v>-2433676</v>
      </c>
      <c r="I26" s="60">
        <v>-1563162</v>
      </c>
      <c r="J26" s="60">
        <v>-6841686</v>
      </c>
      <c r="K26" s="60">
        <v>-1563162</v>
      </c>
      <c r="L26" s="60">
        <v>71009</v>
      </c>
      <c r="M26" s="60">
        <v>321835</v>
      </c>
      <c r="N26" s="60">
        <v>-1170318</v>
      </c>
      <c r="O26" s="60">
        <v>299832</v>
      </c>
      <c r="P26" s="60">
        <v>302470</v>
      </c>
      <c r="Q26" s="60">
        <v>317568</v>
      </c>
      <c r="R26" s="60">
        <v>919870</v>
      </c>
      <c r="S26" s="60">
        <v>64000</v>
      </c>
      <c r="T26" s="60">
        <v>328049</v>
      </c>
      <c r="U26" s="60">
        <v>333702</v>
      </c>
      <c r="V26" s="60">
        <v>725751</v>
      </c>
      <c r="W26" s="60">
        <v>-6366383</v>
      </c>
      <c r="X26" s="60">
        <v>4101000</v>
      </c>
      <c r="Y26" s="60">
        <v>-10467383</v>
      </c>
      <c r="Z26" s="140">
        <v>-255.24</v>
      </c>
      <c r="AA26" s="155">
        <v>4101000</v>
      </c>
    </row>
    <row r="27" spans="1:27" ht="13.5">
      <c r="A27" s="183" t="s">
        <v>118</v>
      </c>
      <c r="B27" s="182"/>
      <c r="C27" s="155">
        <v>601568</v>
      </c>
      <c r="D27" s="155">
        <v>0</v>
      </c>
      <c r="E27" s="156">
        <v>1000000</v>
      </c>
      <c r="F27" s="60">
        <v>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1000000</v>
      </c>
      <c r="Y27" s="60">
        <v>-1000000</v>
      </c>
      <c r="Z27" s="140">
        <v>-100</v>
      </c>
      <c r="AA27" s="155">
        <v>1000000</v>
      </c>
    </row>
    <row r="28" spans="1:27" ht="13.5">
      <c r="A28" s="183" t="s">
        <v>39</v>
      </c>
      <c r="B28" s="182"/>
      <c r="C28" s="155">
        <v>3084589</v>
      </c>
      <c r="D28" s="155">
        <v>0</v>
      </c>
      <c r="E28" s="156">
        <v>2237000</v>
      </c>
      <c r="F28" s="60">
        <v>2237000</v>
      </c>
      <c r="G28" s="60">
        <v>46381</v>
      </c>
      <c r="H28" s="60">
        <v>46381</v>
      </c>
      <c r="I28" s="60">
        <v>141308</v>
      </c>
      <c r="J28" s="60">
        <v>234070</v>
      </c>
      <c r="K28" s="60">
        <v>141308</v>
      </c>
      <c r="L28" s="60">
        <v>0</v>
      </c>
      <c r="M28" s="60">
        <v>0</v>
      </c>
      <c r="N28" s="60">
        <v>141308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375378</v>
      </c>
      <c r="X28" s="60">
        <v>2237000</v>
      </c>
      <c r="Y28" s="60">
        <v>-1861622</v>
      </c>
      <c r="Z28" s="140">
        <v>-83.22</v>
      </c>
      <c r="AA28" s="155">
        <v>2237000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120000</v>
      </c>
      <c r="G29" s="60">
        <v>10950</v>
      </c>
      <c r="H29" s="60">
        <v>20960</v>
      </c>
      <c r="I29" s="60">
        <v>42532</v>
      </c>
      <c r="J29" s="60">
        <v>74442</v>
      </c>
      <c r="K29" s="60">
        <v>42532</v>
      </c>
      <c r="L29" s="60">
        <v>10496</v>
      </c>
      <c r="M29" s="60">
        <v>0</v>
      </c>
      <c r="N29" s="60">
        <v>53028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127470</v>
      </c>
      <c r="X29" s="60">
        <v>120000</v>
      </c>
      <c r="Y29" s="60">
        <v>7470</v>
      </c>
      <c r="Z29" s="140">
        <v>6.23</v>
      </c>
      <c r="AA29" s="155">
        <v>120000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1040825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286173</v>
      </c>
      <c r="D32" s="155">
        <v>0</v>
      </c>
      <c r="E32" s="156">
        <v>0</v>
      </c>
      <c r="F32" s="60">
        <v>70000</v>
      </c>
      <c r="G32" s="60">
        <v>12758</v>
      </c>
      <c r="H32" s="60">
        <v>23060</v>
      </c>
      <c r="I32" s="60">
        <v>29760</v>
      </c>
      <c r="J32" s="60">
        <v>65578</v>
      </c>
      <c r="K32" s="60">
        <v>29760</v>
      </c>
      <c r="L32" s="60">
        <v>5421</v>
      </c>
      <c r="M32" s="60">
        <v>0</v>
      </c>
      <c r="N32" s="60">
        <v>35181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100759</v>
      </c>
      <c r="X32" s="60">
        <v>70000</v>
      </c>
      <c r="Y32" s="60">
        <v>30759</v>
      </c>
      <c r="Z32" s="140">
        <v>43.94</v>
      </c>
      <c r="AA32" s="155">
        <v>70000</v>
      </c>
    </row>
    <row r="33" spans="1:27" ht="13.5">
      <c r="A33" s="183" t="s">
        <v>42</v>
      </c>
      <c r="B33" s="182"/>
      <c r="C33" s="155">
        <v>6916353</v>
      </c>
      <c r="D33" s="155">
        <v>0</v>
      </c>
      <c r="E33" s="156">
        <v>0</v>
      </c>
      <c r="F33" s="60">
        <v>0</v>
      </c>
      <c r="G33" s="60">
        <v>1380031</v>
      </c>
      <c r="H33" s="60">
        <v>1463919</v>
      </c>
      <c r="I33" s="60">
        <v>5901169</v>
      </c>
      <c r="J33" s="60">
        <v>8745119</v>
      </c>
      <c r="K33" s="60">
        <v>5901169</v>
      </c>
      <c r="L33" s="60">
        <v>2883864</v>
      </c>
      <c r="M33" s="60">
        <v>453000</v>
      </c>
      <c r="N33" s="60">
        <v>9238033</v>
      </c>
      <c r="O33" s="60">
        <v>712242</v>
      </c>
      <c r="P33" s="60">
        <v>895856</v>
      </c>
      <c r="Q33" s="60">
        <v>1030558</v>
      </c>
      <c r="R33" s="60">
        <v>2638656</v>
      </c>
      <c r="S33" s="60">
        <v>2737125</v>
      </c>
      <c r="T33" s="60">
        <v>0</v>
      </c>
      <c r="U33" s="60">
        <v>0</v>
      </c>
      <c r="V33" s="60">
        <v>2737125</v>
      </c>
      <c r="W33" s="60">
        <v>23358933</v>
      </c>
      <c r="X33" s="60">
        <v>0</v>
      </c>
      <c r="Y33" s="60">
        <v>23358933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10824089</v>
      </c>
      <c r="D34" s="155">
        <v>0</v>
      </c>
      <c r="E34" s="156">
        <v>19669000</v>
      </c>
      <c r="F34" s="60">
        <v>19669000</v>
      </c>
      <c r="G34" s="60">
        <v>1445992</v>
      </c>
      <c r="H34" s="60">
        <v>2424312</v>
      </c>
      <c r="I34" s="60">
        <v>6696033</v>
      </c>
      <c r="J34" s="60">
        <v>10566337</v>
      </c>
      <c r="K34" s="60">
        <v>6696033</v>
      </c>
      <c r="L34" s="60">
        <v>1118589</v>
      </c>
      <c r="M34" s="60">
        <v>2725508</v>
      </c>
      <c r="N34" s="60">
        <v>10540130</v>
      </c>
      <c r="O34" s="60">
        <v>2584068</v>
      </c>
      <c r="P34" s="60">
        <v>1293266</v>
      </c>
      <c r="Q34" s="60">
        <v>1259611</v>
      </c>
      <c r="R34" s="60">
        <v>5136945</v>
      </c>
      <c r="S34" s="60">
        <v>1181807</v>
      </c>
      <c r="T34" s="60">
        <v>1601862</v>
      </c>
      <c r="U34" s="60">
        <v>805985</v>
      </c>
      <c r="V34" s="60">
        <v>3589654</v>
      </c>
      <c r="W34" s="60">
        <v>29833066</v>
      </c>
      <c r="X34" s="60">
        <v>19669000</v>
      </c>
      <c r="Y34" s="60">
        <v>10164066</v>
      </c>
      <c r="Z34" s="140">
        <v>51.68</v>
      </c>
      <c r="AA34" s="155">
        <v>19669000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1863</v>
      </c>
      <c r="J35" s="60">
        <v>1863</v>
      </c>
      <c r="K35" s="60">
        <v>1863</v>
      </c>
      <c r="L35" s="60">
        <v>0</v>
      </c>
      <c r="M35" s="60">
        <v>0</v>
      </c>
      <c r="N35" s="60">
        <v>1863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3726</v>
      </c>
      <c r="X35" s="60">
        <v>0</v>
      </c>
      <c r="Y35" s="60">
        <v>3726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44146654</v>
      </c>
      <c r="D36" s="188">
        <f>SUM(D25:D35)</f>
        <v>0</v>
      </c>
      <c r="E36" s="189">
        <f t="shared" si="1"/>
        <v>44046000</v>
      </c>
      <c r="F36" s="190">
        <f t="shared" si="1"/>
        <v>44236000</v>
      </c>
      <c r="G36" s="190">
        <f t="shared" si="1"/>
        <v>1151394</v>
      </c>
      <c r="H36" s="190">
        <f t="shared" si="1"/>
        <v>3873796</v>
      </c>
      <c r="I36" s="190">
        <f t="shared" si="1"/>
        <v>16120765</v>
      </c>
      <c r="J36" s="190">
        <f t="shared" si="1"/>
        <v>21145955</v>
      </c>
      <c r="K36" s="190">
        <f t="shared" si="1"/>
        <v>16120765</v>
      </c>
      <c r="L36" s="190">
        <f t="shared" si="1"/>
        <v>5423432</v>
      </c>
      <c r="M36" s="190">
        <f t="shared" si="1"/>
        <v>5330430</v>
      </c>
      <c r="N36" s="190">
        <f t="shared" si="1"/>
        <v>26874627</v>
      </c>
      <c r="O36" s="190">
        <f t="shared" si="1"/>
        <v>4797085</v>
      </c>
      <c r="P36" s="190">
        <f t="shared" si="1"/>
        <v>3647346</v>
      </c>
      <c r="Q36" s="190">
        <f t="shared" si="1"/>
        <v>4035026</v>
      </c>
      <c r="R36" s="190">
        <f t="shared" si="1"/>
        <v>12479457</v>
      </c>
      <c r="S36" s="190">
        <f t="shared" si="1"/>
        <v>5068410</v>
      </c>
      <c r="T36" s="190">
        <f t="shared" si="1"/>
        <v>3005201</v>
      </c>
      <c r="U36" s="190">
        <f t="shared" si="1"/>
        <v>2237590</v>
      </c>
      <c r="V36" s="190">
        <f t="shared" si="1"/>
        <v>10311201</v>
      </c>
      <c r="W36" s="190">
        <f t="shared" si="1"/>
        <v>70811240</v>
      </c>
      <c r="X36" s="190">
        <f t="shared" si="1"/>
        <v>44236000</v>
      </c>
      <c r="Y36" s="190">
        <f t="shared" si="1"/>
        <v>26575240</v>
      </c>
      <c r="Z36" s="191">
        <f>+IF(X36&lt;&gt;0,+(Y36/X36)*100,0)</f>
        <v>60.07604665882991</v>
      </c>
      <c r="AA36" s="188">
        <f>SUM(AA25:AA35)</f>
        <v>44236000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13694500</v>
      </c>
      <c r="D38" s="199">
        <f>+D22-D36</f>
        <v>0</v>
      </c>
      <c r="E38" s="200">
        <f t="shared" si="2"/>
        <v>2430000</v>
      </c>
      <c r="F38" s="106">
        <f t="shared" si="2"/>
        <v>3606000</v>
      </c>
      <c r="G38" s="106">
        <f t="shared" si="2"/>
        <v>14144368</v>
      </c>
      <c r="H38" s="106">
        <f t="shared" si="2"/>
        <v>13004151</v>
      </c>
      <c r="I38" s="106">
        <f t="shared" si="2"/>
        <v>7132003</v>
      </c>
      <c r="J38" s="106">
        <f t="shared" si="2"/>
        <v>34280522</v>
      </c>
      <c r="K38" s="106">
        <f t="shared" si="2"/>
        <v>7132003</v>
      </c>
      <c r="L38" s="106">
        <f t="shared" si="2"/>
        <v>578606</v>
      </c>
      <c r="M38" s="106">
        <f t="shared" si="2"/>
        <v>-3997954</v>
      </c>
      <c r="N38" s="106">
        <f t="shared" si="2"/>
        <v>3712655</v>
      </c>
      <c r="O38" s="106">
        <f t="shared" si="2"/>
        <v>-3354223</v>
      </c>
      <c r="P38" s="106">
        <f t="shared" si="2"/>
        <v>-2361208</v>
      </c>
      <c r="Q38" s="106">
        <f t="shared" si="2"/>
        <v>-1979171</v>
      </c>
      <c r="R38" s="106">
        <f t="shared" si="2"/>
        <v>-7694602</v>
      </c>
      <c r="S38" s="106">
        <f t="shared" si="2"/>
        <v>-3063227</v>
      </c>
      <c r="T38" s="106">
        <f t="shared" si="2"/>
        <v>-1603571</v>
      </c>
      <c r="U38" s="106">
        <f t="shared" si="2"/>
        <v>-574712</v>
      </c>
      <c r="V38" s="106">
        <f t="shared" si="2"/>
        <v>-5241510</v>
      </c>
      <c r="W38" s="106">
        <f t="shared" si="2"/>
        <v>25057065</v>
      </c>
      <c r="X38" s="106">
        <f>IF(F22=F36,0,X22-X36)</f>
        <v>3606000</v>
      </c>
      <c r="Y38" s="106">
        <f t="shared" si="2"/>
        <v>21451065</v>
      </c>
      <c r="Z38" s="201">
        <f>+IF(X38&lt;&gt;0,+(Y38/X38)*100,0)</f>
        <v>594.8714642262895</v>
      </c>
      <c r="AA38" s="199">
        <f>+AA22-AA36</f>
        <v>3606000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14427000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429146</v>
      </c>
      <c r="P39" s="60">
        <v>634842</v>
      </c>
      <c r="Q39" s="60">
        <v>3490599</v>
      </c>
      <c r="R39" s="60">
        <v>4554587</v>
      </c>
      <c r="S39" s="60">
        <v>1735151</v>
      </c>
      <c r="T39" s="60">
        <v>13050066</v>
      </c>
      <c r="U39" s="60">
        <v>3197463</v>
      </c>
      <c r="V39" s="60">
        <v>17982680</v>
      </c>
      <c r="W39" s="60">
        <v>22537267</v>
      </c>
      <c r="X39" s="60">
        <v>14427000</v>
      </c>
      <c r="Y39" s="60">
        <v>8110267</v>
      </c>
      <c r="Z39" s="140">
        <v>56.22</v>
      </c>
      <c r="AA39" s="155">
        <v>14427000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13694500</v>
      </c>
      <c r="D42" s="206">
        <f>SUM(D38:D41)</f>
        <v>0</v>
      </c>
      <c r="E42" s="207">
        <f t="shared" si="3"/>
        <v>2430000</v>
      </c>
      <c r="F42" s="88">
        <f t="shared" si="3"/>
        <v>18033000</v>
      </c>
      <c r="G42" s="88">
        <f t="shared" si="3"/>
        <v>14144368</v>
      </c>
      <c r="H42" s="88">
        <f t="shared" si="3"/>
        <v>13004151</v>
      </c>
      <c r="I42" s="88">
        <f t="shared" si="3"/>
        <v>7132003</v>
      </c>
      <c r="J42" s="88">
        <f t="shared" si="3"/>
        <v>34280522</v>
      </c>
      <c r="K42" s="88">
        <f t="shared" si="3"/>
        <v>7132003</v>
      </c>
      <c r="L42" s="88">
        <f t="shared" si="3"/>
        <v>578606</v>
      </c>
      <c r="M42" s="88">
        <f t="shared" si="3"/>
        <v>-3997954</v>
      </c>
      <c r="N42" s="88">
        <f t="shared" si="3"/>
        <v>3712655</v>
      </c>
      <c r="O42" s="88">
        <f t="shared" si="3"/>
        <v>-2925077</v>
      </c>
      <c r="P42" s="88">
        <f t="shared" si="3"/>
        <v>-1726366</v>
      </c>
      <c r="Q42" s="88">
        <f t="shared" si="3"/>
        <v>1511428</v>
      </c>
      <c r="R42" s="88">
        <f t="shared" si="3"/>
        <v>-3140015</v>
      </c>
      <c r="S42" s="88">
        <f t="shared" si="3"/>
        <v>-1328076</v>
      </c>
      <c r="T42" s="88">
        <f t="shared" si="3"/>
        <v>11446495</v>
      </c>
      <c r="U42" s="88">
        <f t="shared" si="3"/>
        <v>2622751</v>
      </c>
      <c r="V42" s="88">
        <f t="shared" si="3"/>
        <v>12741170</v>
      </c>
      <c r="W42" s="88">
        <f t="shared" si="3"/>
        <v>47594332</v>
      </c>
      <c r="X42" s="88">
        <f t="shared" si="3"/>
        <v>18033000</v>
      </c>
      <c r="Y42" s="88">
        <f t="shared" si="3"/>
        <v>29561332</v>
      </c>
      <c r="Z42" s="208">
        <f>+IF(X42&lt;&gt;0,+(Y42/X42)*100,0)</f>
        <v>163.9290855653524</v>
      </c>
      <c r="AA42" s="206">
        <f>SUM(AA38:AA41)</f>
        <v>18033000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13694500</v>
      </c>
      <c r="D44" s="210">
        <f>+D42-D43</f>
        <v>0</v>
      </c>
      <c r="E44" s="211">
        <f t="shared" si="4"/>
        <v>2430000</v>
      </c>
      <c r="F44" s="77">
        <f t="shared" si="4"/>
        <v>18033000</v>
      </c>
      <c r="G44" s="77">
        <f t="shared" si="4"/>
        <v>14144368</v>
      </c>
      <c r="H44" s="77">
        <f t="shared" si="4"/>
        <v>13004151</v>
      </c>
      <c r="I44" s="77">
        <f t="shared" si="4"/>
        <v>7132003</v>
      </c>
      <c r="J44" s="77">
        <f t="shared" si="4"/>
        <v>34280522</v>
      </c>
      <c r="K44" s="77">
        <f t="shared" si="4"/>
        <v>7132003</v>
      </c>
      <c r="L44" s="77">
        <f t="shared" si="4"/>
        <v>578606</v>
      </c>
      <c r="M44" s="77">
        <f t="shared" si="4"/>
        <v>-3997954</v>
      </c>
      <c r="N44" s="77">
        <f t="shared" si="4"/>
        <v>3712655</v>
      </c>
      <c r="O44" s="77">
        <f t="shared" si="4"/>
        <v>-2925077</v>
      </c>
      <c r="P44" s="77">
        <f t="shared" si="4"/>
        <v>-1726366</v>
      </c>
      <c r="Q44" s="77">
        <f t="shared" si="4"/>
        <v>1511428</v>
      </c>
      <c r="R44" s="77">
        <f t="shared" si="4"/>
        <v>-3140015</v>
      </c>
      <c r="S44" s="77">
        <f t="shared" si="4"/>
        <v>-1328076</v>
      </c>
      <c r="T44" s="77">
        <f t="shared" si="4"/>
        <v>11446495</v>
      </c>
      <c r="U44" s="77">
        <f t="shared" si="4"/>
        <v>2622751</v>
      </c>
      <c r="V44" s="77">
        <f t="shared" si="4"/>
        <v>12741170</v>
      </c>
      <c r="W44" s="77">
        <f t="shared" si="4"/>
        <v>47594332</v>
      </c>
      <c r="X44" s="77">
        <f t="shared" si="4"/>
        <v>18033000</v>
      </c>
      <c r="Y44" s="77">
        <f t="shared" si="4"/>
        <v>29561332</v>
      </c>
      <c r="Z44" s="212">
        <f>+IF(X44&lt;&gt;0,+(Y44/X44)*100,0)</f>
        <v>163.9290855653524</v>
      </c>
      <c r="AA44" s="210">
        <f>+AA42-AA43</f>
        <v>18033000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13694500</v>
      </c>
      <c r="D46" s="206">
        <f>SUM(D44:D45)</f>
        <v>0</v>
      </c>
      <c r="E46" s="207">
        <f t="shared" si="5"/>
        <v>2430000</v>
      </c>
      <c r="F46" s="88">
        <f t="shared" si="5"/>
        <v>18033000</v>
      </c>
      <c r="G46" s="88">
        <f t="shared" si="5"/>
        <v>14144368</v>
      </c>
      <c r="H46" s="88">
        <f t="shared" si="5"/>
        <v>13004151</v>
      </c>
      <c r="I46" s="88">
        <f t="shared" si="5"/>
        <v>7132003</v>
      </c>
      <c r="J46" s="88">
        <f t="shared" si="5"/>
        <v>34280522</v>
      </c>
      <c r="K46" s="88">
        <f t="shared" si="5"/>
        <v>7132003</v>
      </c>
      <c r="L46" s="88">
        <f t="shared" si="5"/>
        <v>578606</v>
      </c>
      <c r="M46" s="88">
        <f t="shared" si="5"/>
        <v>-3997954</v>
      </c>
      <c r="N46" s="88">
        <f t="shared" si="5"/>
        <v>3712655</v>
      </c>
      <c r="O46" s="88">
        <f t="shared" si="5"/>
        <v>-2925077</v>
      </c>
      <c r="P46" s="88">
        <f t="shared" si="5"/>
        <v>-1726366</v>
      </c>
      <c r="Q46" s="88">
        <f t="shared" si="5"/>
        <v>1511428</v>
      </c>
      <c r="R46" s="88">
        <f t="shared" si="5"/>
        <v>-3140015</v>
      </c>
      <c r="S46" s="88">
        <f t="shared" si="5"/>
        <v>-1328076</v>
      </c>
      <c r="T46" s="88">
        <f t="shared" si="5"/>
        <v>11446495</v>
      </c>
      <c r="U46" s="88">
        <f t="shared" si="5"/>
        <v>2622751</v>
      </c>
      <c r="V46" s="88">
        <f t="shared" si="5"/>
        <v>12741170</v>
      </c>
      <c r="W46" s="88">
        <f t="shared" si="5"/>
        <v>47594332</v>
      </c>
      <c r="X46" s="88">
        <f t="shared" si="5"/>
        <v>18033000</v>
      </c>
      <c r="Y46" s="88">
        <f t="shared" si="5"/>
        <v>29561332</v>
      </c>
      <c r="Z46" s="208">
        <f>+IF(X46&lt;&gt;0,+(Y46/X46)*100,0)</f>
        <v>163.9290855653524</v>
      </c>
      <c r="AA46" s="206">
        <f>SUM(AA44:AA45)</f>
        <v>18033000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13694500</v>
      </c>
      <c r="D48" s="217">
        <f>SUM(D46:D47)</f>
        <v>0</v>
      </c>
      <c r="E48" s="218">
        <f t="shared" si="6"/>
        <v>2430000</v>
      </c>
      <c r="F48" s="219">
        <f t="shared" si="6"/>
        <v>18033000</v>
      </c>
      <c r="G48" s="219">
        <f t="shared" si="6"/>
        <v>14144368</v>
      </c>
      <c r="H48" s="220">
        <f t="shared" si="6"/>
        <v>13004151</v>
      </c>
      <c r="I48" s="220">
        <f t="shared" si="6"/>
        <v>7132003</v>
      </c>
      <c r="J48" s="220">
        <f t="shared" si="6"/>
        <v>34280522</v>
      </c>
      <c r="K48" s="220">
        <f t="shared" si="6"/>
        <v>7132003</v>
      </c>
      <c r="L48" s="220">
        <f t="shared" si="6"/>
        <v>578606</v>
      </c>
      <c r="M48" s="219">
        <f t="shared" si="6"/>
        <v>-3997954</v>
      </c>
      <c r="N48" s="219">
        <f t="shared" si="6"/>
        <v>3712655</v>
      </c>
      <c r="O48" s="220">
        <f t="shared" si="6"/>
        <v>-2925077</v>
      </c>
      <c r="P48" s="220">
        <f t="shared" si="6"/>
        <v>-1726366</v>
      </c>
      <c r="Q48" s="220">
        <f t="shared" si="6"/>
        <v>1511428</v>
      </c>
      <c r="R48" s="220">
        <f t="shared" si="6"/>
        <v>-3140015</v>
      </c>
      <c r="S48" s="220">
        <f t="shared" si="6"/>
        <v>-1328076</v>
      </c>
      <c r="T48" s="219">
        <f t="shared" si="6"/>
        <v>11446495</v>
      </c>
      <c r="U48" s="219">
        <f t="shared" si="6"/>
        <v>2622751</v>
      </c>
      <c r="V48" s="220">
        <f t="shared" si="6"/>
        <v>12741170</v>
      </c>
      <c r="W48" s="220">
        <f t="shared" si="6"/>
        <v>47594332</v>
      </c>
      <c r="X48" s="220">
        <f t="shared" si="6"/>
        <v>18033000</v>
      </c>
      <c r="Y48" s="220">
        <f t="shared" si="6"/>
        <v>29561332</v>
      </c>
      <c r="Z48" s="221">
        <f>+IF(X48&lt;&gt;0,+(Y48/X48)*100,0)</f>
        <v>163.9290855653524</v>
      </c>
      <c r="AA48" s="222">
        <f>SUM(AA46:AA47)</f>
        <v>18033000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11933661</v>
      </c>
      <c r="D5" s="153">
        <f>SUM(D6:D8)</f>
        <v>0</v>
      </c>
      <c r="E5" s="154">
        <f t="shared" si="0"/>
        <v>17927000</v>
      </c>
      <c r="F5" s="100">
        <f t="shared" si="0"/>
        <v>1500000</v>
      </c>
      <c r="G5" s="100">
        <f t="shared" si="0"/>
        <v>1156273</v>
      </c>
      <c r="H5" s="100">
        <f t="shared" si="0"/>
        <v>0</v>
      </c>
      <c r="I5" s="100">
        <f t="shared" si="0"/>
        <v>1507789</v>
      </c>
      <c r="J5" s="100">
        <f t="shared" si="0"/>
        <v>2664062</v>
      </c>
      <c r="K5" s="100">
        <f t="shared" si="0"/>
        <v>65318</v>
      </c>
      <c r="L5" s="100">
        <f t="shared" si="0"/>
        <v>1458481</v>
      </c>
      <c r="M5" s="100">
        <f t="shared" si="0"/>
        <v>0</v>
      </c>
      <c r="N5" s="100">
        <f t="shared" si="0"/>
        <v>1523799</v>
      </c>
      <c r="O5" s="100">
        <f t="shared" si="0"/>
        <v>429146</v>
      </c>
      <c r="P5" s="100">
        <f t="shared" si="0"/>
        <v>634841</v>
      </c>
      <c r="Q5" s="100">
        <f t="shared" si="0"/>
        <v>3490600</v>
      </c>
      <c r="R5" s="100">
        <f t="shared" si="0"/>
        <v>4554587</v>
      </c>
      <c r="S5" s="100">
        <f t="shared" si="0"/>
        <v>1735151</v>
      </c>
      <c r="T5" s="100">
        <f t="shared" si="0"/>
        <v>1305066</v>
      </c>
      <c r="U5" s="100">
        <f t="shared" si="0"/>
        <v>3197463</v>
      </c>
      <c r="V5" s="100">
        <f t="shared" si="0"/>
        <v>6237680</v>
      </c>
      <c r="W5" s="100">
        <f t="shared" si="0"/>
        <v>14980128</v>
      </c>
      <c r="X5" s="100">
        <f t="shared" si="0"/>
        <v>1500000</v>
      </c>
      <c r="Y5" s="100">
        <f t="shared" si="0"/>
        <v>13480128</v>
      </c>
      <c r="Z5" s="137">
        <f>+IF(X5&lt;&gt;0,+(Y5/X5)*100,0)</f>
        <v>898.6751999999999</v>
      </c>
      <c r="AA5" s="153">
        <f>SUM(AA6:AA8)</f>
        <v>1500000</v>
      </c>
    </row>
    <row r="6" spans="1:27" ht="13.5">
      <c r="A6" s="138" t="s">
        <v>75</v>
      </c>
      <c r="B6" s="136"/>
      <c r="C6" s="155">
        <v>11933661</v>
      </c>
      <c r="D6" s="155"/>
      <c r="E6" s="156">
        <v>17927000</v>
      </c>
      <c r="F6" s="60"/>
      <c r="G6" s="60">
        <v>1156273</v>
      </c>
      <c r="H6" s="60"/>
      <c r="I6" s="60">
        <v>1507789</v>
      </c>
      <c r="J6" s="60">
        <v>2664062</v>
      </c>
      <c r="K6" s="60">
        <v>65318</v>
      </c>
      <c r="L6" s="60">
        <v>1458481</v>
      </c>
      <c r="M6" s="60"/>
      <c r="N6" s="60">
        <v>1523799</v>
      </c>
      <c r="O6" s="60">
        <v>429146</v>
      </c>
      <c r="P6" s="60">
        <v>634841</v>
      </c>
      <c r="Q6" s="60">
        <v>3490600</v>
      </c>
      <c r="R6" s="60">
        <v>4554587</v>
      </c>
      <c r="S6" s="60">
        <v>1735151</v>
      </c>
      <c r="T6" s="60">
        <v>1305066</v>
      </c>
      <c r="U6" s="60">
        <v>3197463</v>
      </c>
      <c r="V6" s="60">
        <v>6237680</v>
      </c>
      <c r="W6" s="60">
        <v>14980128</v>
      </c>
      <c r="X6" s="60"/>
      <c r="Y6" s="60">
        <v>14980128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>
        <v>1500000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1500000</v>
      </c>
      <c r="Y7" s="159">
        <v>-1500000</v>
      </c>
      <c r="Z7" s="141">
        <v>-100</v>
      </c>
      <c r="AA7" s="225">
        <v>1500000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12927000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12927000</v>
      </c>
      <c r="Y15" s="100">
        <f t="shared" si="2"/>
        <v>-12927000</v>
      </c>
      <c r="Z15" s="137">
        <f>+IF(X15&lt;&gt;0,+(Y15/X15)*100,0)</f>
        <v>-100</v>
      </c>
      <c r="AA15" s="102">
        <f>SUM(AA16:AA18)</f>
        <v>12927000</v>
      </c>
    </row>
    <row r="16" spans="1:27" ht="13.5">
      <c r="A16" s="138" t="s">
        <v>85</v>
      </c>
      <c r="B16" s="136"/>
      <c r="C16" s="155"/>
      <c r="D16" s="155"/>
      <c r="E16" s="156"/>
      <c r="F16" s="60">
        <v>12927000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12927000</v>
      </c>
      <c r="Y16" s="60">
        <v>-12927000</v>
      </c>
      <c r="Z16" s="140">
        <v>-100</v>
      </c>
      <c r="AA16" s="62">
        <v>12927000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11933661</v>
      </c>
      <c r="D25" s="217">
        <f>+D5+D9+D15+D19+D24</f>
        <v>0</v>
      </c>
      <c r="E25" s="230">
        <f t="shared" si="4"/>
        <v>17927000</v>
      </c>
      <c r="F25" s="219">
        <f t="shared" si="4"/>
        <v>14427000</v>
      </c>
      <c r="G25" s="219">
        <f t="shared" si="4"/>
        <v>1156273</v>
      </c>
      <c r="H25" s="219">
        <f t="shared" si="4"/>
        <v>0</v>
      </c>
      <c r="I25" s="219">
        <f t="shared" si="4"/>
        <v>1507789</v>
      </c>
      <c r="J25" s="219">
        <f t="shared" si="4"/>
        <v>2664062</v>
      </c>
      <c r="K25" s="219">
        <f t="shared" si="4"/>
        <v>65318</v>
      </c>
      <c r="L25" s="219">
        <f t="shared" si="4"/>
        <v>1458481</v>
      </c>
      <c r="M25" s="219">
        <f t="shared" si="4"/>
        <v>0</v>
      </c>
      <c r="N25" s="219">
        <f t="shared" si="4"/>
        <v>1523799</v>
      </c>
      <c r="O25" s="219">
        <f t="shared" si="4"/>
        <v>429146</v>
      </c>
      <c r="P25" s="219">
        <f t="shared" si="4"/>
        <v>634841</v>
      </c>
      <c r="Q25" s="219">
        <f t="shared" si="4"/>
        <v>3490600</v>
      </c>
      <c r="R25" s="219">
        <f t="shared" si="4"/>
        <v>4554587</v>
      </c>
      <c r="S25" s="219">
        <f t="shared" si="4"/>
        <v>1735151</v>
      </c>
      <c r="T25" s="219">
        <f t="shared" si="4"/>
        <v>1305066</v>
      </c>
      <c r="U25" s="219">
        <f t="shared" si="4"/>
        <v>3197463</v>
      </c>
      <c r="V25" s="219">
        <f t="shared" si="4"/>
        <v>6237680</v>
      </c>
      <c r="W25" s="219">
        <f t="shared" si="4"/>
        <v>14980128</v>
      </c>
      <c r="X25" s="219">
        <f t="shared" si="4"/>
        <v>14427000</v>
      </c>
      <c r="Y25" s="219">
        <f t="shared" si="4"/>
        <v>553128</v>
      </c>
      <c r="Z25" s="231">
        <f>+IF(X25&lt;&gt;0,+(Y25/X25)*100,0)</f>
        <v>3.8339779579954256</v>
      </c>
      <c r="AA25" s="232">
        <f>+AA5+AA9+AA15+AA19+AA24</f>
        <v>14427000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11933661</v>
      </c>
      <c r="D28" s="155"/>
      <c r="E28" s="156">
        <v>14427000</v>
      </c>
      <c r="F28" s="60">
        <v>14427000</v>
      </c>
      <c r="G28" s="60">
        <v>1156273</v>
      </c>
      <c r="H28" s="60"/>
      <c r="I28" s="60">
        <v>1507789</v>
      </c>
      <c r="J28" s="60">
        <v>2664062</v>
      </c>
      <c r="K28" s="60">
        <v>65318</v>
      </c>
      <c r="L28" s="60">
        <v>1458481</v>
      </c>
      <c r="M28" s="60"/>
      <c r="N28" s="60">
        <v>1523799</v>
      </c>
      <c r="O28" s="60">
        <v>429146</v>
      </c>
      <c r="P28" s="60">
        <v>634841</v>
      </c>
      <c r="Q28" s="60">
        <v>3490600</v>
      </c>
      <c r="R28" s="60">
        <v>4554587</v>
      </c>
      <c r="S28" s="60">
        <v>1735151</v>
      </c>
      <c r="T28" s="60">
        <v>1305066</v>
      </c>
      <c r="U28" s="60">
        <v>3197463</v>
      </c>
      <c r="V28" s="60">
        <v>6237680</v>
      </c>
      <c r="W28" s="60">
        <v>14980128</v>
      </c>
      <c r="X28" s="60">
        <v>14427000</v>
      </c>
      <c r="Y28" s="60">
        <v>553128</v>
      </c>
      <c r="Z28" s="140">
        <v>3.83</v>
      </c>
      <c r="AA28" s="155">
        <v>14427000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11933661</v>
      </c>
      <c r="D32" s="210">
        <f>SUM(D28:D31)</f>
        <v>0</v>
      </c>
      <c r="E32" s="211">
        <f t="shared" si="5"/>
        <v>14427000</v>
      </c>
      <c r="F32" s="77">
        <f t="shared" si="5"/>
        <v>14427000</v>
      </c>
      <c r="G32" s="77">
        <f t="shared" si="5"/>
        <v>1156273</v>
      </c>
      <c r="H32" s="77">
        <f t="shared" si="5"/>
        <v>0</v>
      </c>
      <c r="I32" s="77">
        <f t="shared" si="5"/>
        <v>1507789</v>
      </c>
      <c r="J32" s="77">
        <f t="shared" si="5"/>
        <v>2664062</v>
      </c>
      <c r="K32" s="77">
        <f t="shared" si="5"/>
        <v>65318</v>
      </c>
      <c r="L32" s="77">
        <f t="shared" si="5"/>
        <v>1458481</v>
      </c>
      <c r="M32" s="77">
        <f t="shared" si="5"/>
        <v>0</v>
      </c>
      <c r="N32" s="77">
        <f t="shared" si="5"/>
        <v>1523799</v>
      </c>
      <c r="O32" s="77">
        <f t="shared" si="5"/>
        <v>429146</v>
      </c>
      <c r="P32" s="77">
        <f t="shared" si="5"/>
        <v>634841</v>
      </c>
      <c r="Q32" s="77">
        <f t="shared" si="5"/>
        <v>3490600</v>
      </c>
      <c r="R32" s="77">
        <f t="shared" si="5"/>
        <v>4554587</v>
      </c>
      <c r="S32" s="77">
        <f t="shared" si="5"/>
        <v>1735151</v>
      </c>
      <c r="T32" s="77">
        <f t="shared" si="5"/>
        <v>1305066</v>
      </c>
      <c r="U32" s="77">
        <f t="shared" si="5"/>
        <v>3197463</v>
      </c>
      <c r="V32" s="77">
        <f t="shared" si="5"/>
        <v>6237680</v>
      </c>
      <c r="W32" s="77">
        <f t="shared" si="5"/>
        <v>14980128</v>
      </c>
      <c r="X32" s="77">
        <f t="shared" si="5"/>
        <v>14427000</v>
      </c>
      <c r="Y32" s="77">
        <f t="shared" si="5"/>
        <v>553128</v>
      </c>
      <c r="Z32" s="212">
        <f>+IF(X32&lt;&gt;0,+(Y32/X32)*100,0)</f>
        <v>3.8339779579954256</v>
      </c>
      <c r="AA32" s="79">
        <f>SUM(AA28:AA31)</f>
        <v>14427000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3500000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11933661</v>
      </c>
      <c r="D36" s="222">
        <f>SUM(D32:D35)</f>
        <v>0</v>
      </c>
      <c r="E36" s="218">
        <f t="shared" si="6"/>
        <v>17927000</v>
      </c>
      <c r="F36" s="220">
        <f t="shared" si="6"/>
        <v>14427000</v>
      </c>
      <c r="G36" s="220">
        <f t="shared" si="6"/>
        <v>1156273</v>
      </c>
      <c r="H36" s="220">
        <f t="shared" si="6"/>
        <v>0</v>
      </c>
      <c r="I36" s="220">
        <f t="shared" si="6"/>
        <v>1507789</v>
      </c>
      <c r="J36" s="220">
        <f t="shared" si="6"/>
        <v>2664062</v>
      </c>
      <c r="K36" s="220">
        <f t="shared" si="6"/>
        <v>65318</v>
      </c>
      <c r="L36" s="220">
        <f t="shared" si="6"/>
        <v>1458481</v>
      </c>
      <c r="M36" s="220">
        <f t="shared" si="6"/>
        <v>0</v>
      </c>
      <c r="N36" s="220">
        <f t="shared" si="6"/>
        <v>1523799</v>
      </c>
      <c r="O36" s="220">
        <f t="shared" si="6"/>
        <v>429146</v>
      </c>
      <c r="P36" s="220">
        <f t="shared" si="6"/>
        <v>634841</v>
      </c>
      <c r="Q36" s="220">
        <f t="shared" si="6"/>
        <v>3490600</v>
      </c>
      <c r="R36" s="220">
        <f t="shared" si="6"/>
        <v>4554587</v>
      </c>
      <c r="S36" s="220">
        <f t="shared" si="6"/>
        <v>1735151</v>
      </c>
      <c r="T36" s="220">
        <f t="shared" si="6"/>
        <v>1305066</v>
      </c>
      <c r="U36" s="220">
        <f t="shared" si="6"/>
        <v>3197463</v>
      </c>
      <c r="V36" s="220">
        <f t="shared" si="6"/>
        <v>6237680</v>
      </c>
      <c r="W36" s="220">
        <f t="shared" si="6"/>
        <v>14980128</v>
      </c>
      <c r="X36" s="220">
        <f t="shared" si="6"/>
        <v>14427000</v>
      </c>
      <c r="Y36" s="220">
        <f t="shared" si="6"/>
        <v>553128</v>
      </c>
      <c r="Z36" s="221">
        <f>+IF(X36&lt;&gt;0,+(Y36/X36)*100,0)</f>
        <v>3.8339779579954256</v>
      </c>
      <c r="AA36" s="239">
        <f>SUM(AA32:AA35)</f>
        <v>14427000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18263453</v>
      </c>
      <c r="D6" s="155"/>
      <c r="E6" s="59"/>
      <c r="F6" s="60"/>
      <c r="G6" s="60">
        <v>42665653</v>
      </c>
      <c r="H6" s="60">
        <v>42632336</v>
      </c>
      <c r="I6" s="60">
        <v>36186636</v>
      </c>
      <c r="J6" s="60">
        <v>36186636</v>
      </c>
      <c r="K6" s="60">
        <v>32135329</v>
      </c>
      <c r="L6" s="60">
        <v>28012751</v>
      </c>
      <c r="M6" s="60">
        <v>23330286</v>
      </c>
      <c r="N6" s="60">
        <v>23330286</v>
      </c>
      <c r="O6" s="60">
        <v>20344385</v>
      </c>
      <c r="P6" s="60">
        <v>16994844</v>
      </c>
      <c r="Q6" s="60">
        <v>22762202</v>
      </c>
      <c r="R6" s="60">
        <v>22762202</v>
      </c>
      <c r="S6" s="60">
        <v>15654042</v>
      </c>
      <c r="T6" s="60">
        <v>10882529</v>
      </c>
      <c r="U6" s="60">
        <v>5390896</v>
      </c>
      <c r="V6" s="60">
        <v>5390896</v>
      </c>
      <c r="W6" s="60">
        <v>5390896</v>
      </c>
      <c r="X6" s="60"/>
      <c r="Y6" s="60">
        <v>5390896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7121000</v>
      </c>
      <c r="F7" s="60">
        <v>7121000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7121000</v>
      </c>
      <c r="Y7" s="60">
        <v>-7121000</v>
      </c>
      <c r="Z7" s="140">
        <v>-100</v>
      </c>
      <c r="AA7" s="62">
        <v>7121000</v>
      </c>
    </row>
    <row r="8" spans="1:27" ht="13.5">
      <c r="A8" s="249" t="s">
        <v>145</v>
      </c>
      <c r="B8" s="182"/>
      <c r="C8" s="155">
        <v>3451290</v>
      </c>
      <c r="D8" s="155"/>
      <c r="E8" s="59">
        <v>1938000</v>
      </c>
      <c r="F8" s="60">
        <v>1938000</v>
      </c>
      <c r="G8" s="60">
        <v>3697432</v>
      </c>
      <c r="H8" s="60">
        <v>4089496</v>
      </c>
      <c r="I8" s="60">
        <v>4485861</v>
      </c>
      <c r="J8" s="60">
        <v>4485861</v>
      </c>
      <c r="K8" s="60">
        <v>4348365</v>
      </c>
      <c r="L8" s="60">
        <v>4640288</v>
      </c>
      <c r="M8" s="60">
        <v>4355142</v>
      </c>
      <c r="N8" s="60">
        <v>4355142</v>
      </c>
      <c r="O8" s="60">
        <v>5070344</v>
      </c>
      <c r="P8" s="60">
        <v>5642301</v>
      </c>
      <c r="Q8" s="60">
        <v>6065004</v>
      </c>
      <c r="R8" s="60">
        <v>6065004</v>
      </c>
      <c r="S8" s="60">
        <v>5069648</v>
      </c>
      <c r="T8" s="60">
        <v>5999757</v>
      </c>
      <c r="U8" s="60">
        <v>6347767</v>
      </c>
      <c r="V8" s="60">
        <v>6347767</v>
      </c>
      <c r="W8" s="60">
        <v>6347767</v>
      </c>
      <c r="X8" s="60">
        <v>1938000</v>
      </c>
      <c r="Y8" s="60">
        <v>4409767</v>
      </c>
      <c r="Z8" s="140">
        <v>227.54</v>
      </c>
      <c r="AA8" s="62">
        <v>1938000</v>
      </c>
    </row>
    <row r="9" spans="1:27" ht="13.5">
      <c r="A9" s="249" t="s">
        <v>146</v>
      </c>
      <c r="B9" s="182"/>
      <c r="C9" s="155">
        <v>2047079</v>
      </c>
      <c r="D9" s="155"/>
      <c r="E9" s="59"/>
      <c r="F9" s="60"/>
      <c r="G9" s="60">
        <v>235312</v>
      </c>
      <c r="H9" s="60">
        <v>145987</v>
      </c>
      <c r="I9" s="60">
        <v>147302</v>
      </c>
      <c r="J9" s="60">
        <v>147302</v>
      </c>
      <c r="K9" s="60">
        <v>148528</v>
      </c>
      <c r="L9" s="60">
        <v>145906</v>
      </c>
      <c r="M9" s="60">
        <v>113862</v>
      </c>
      <c r="N9" s="60">
        <v>113862</v>
      </c>
      <c r="O9" s="60">
        <v>121504</v>
      </c>
      <c r="P9" s="60">
        <v>121504</v>
      </c>
      <c r="Q9" s="60">
        <v>-118113</v>
      </c>
      <c r="R9" s="60">
        <v>-118113</v>
      </c>
      <c r="S9" s="60">
        <v>-1985040</v>
      </c>
      <c r="T9" s="60">
        <v>-2705519</v>
      </c>
      <c r="U9" s="60">
        <v>301098</v>
      </c>
      <c r="V9" s="60">
        <v>301098</v>
      </c>
      <c r="W9" s="60">
        <v>301098</v>
      </c>
      <c r="X9" s="60"/>
      <c r="Y9" s="60">
        <v>301098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23761822</v>
      </c>
      <c r="D12" s="168">
        <f>SUM(D6:D11)</f>
        <v>0</v>
      </c>
      <c r="E12" s="72">
        <f t="shared" si="0"/>
        <v>9059000</v>
      </c>
      <c r="F12" s="73">
        <f t="shared" si="0"/>
        <v>9059000</v>
      </c>
      <c r="G12" s="73">
        <f t="shared" si="0"/>
        <v>46598397</v>
      </c>
      <c r="H12" s="73">
        <f t="shared" si="0"/>
        <v>46867819</v>
      </c>
      <c r="I12" s="73">
        <f t="shared" si="0"/>
        <v>40819799</v>
      </c>
      <c r="J12" s="73">
        <f t="shared" si="0"/>
        <v>40819799</v>
      </c>
      <c r="K12" s="73">
        <f t="shared" si="0"/>
        <v>36632222</v>
      </c>
      <c r="L12" s="73">
        <f t="shared" si="0"/>
        <v>32798945</v>
      </c>
      <c r="M12" s="73">
        <f t="shared" si="0"/>
        <v>27799290</v>
      </c>
      <c r="N12" s="73">
        <f t="shared" si="0"/>
        <v>27799290</v>
      </c>
      <c r="O12" s="73">
        <f t="shared" si="0"/>
        <v>25536233</v>
      </c>
      <c r="P12" s="73">
        <f t="shared" si="0"/>
        <v>22758649</v>
      </c>
      <c r="Q12" s="73">
        <f t="shared" si="0"/>
        <v>28709093</v>
      </c>
      <c r="R12" s="73">
        <f t="shared" si="0"/>
        <v>28709093</v>
      </c>
      <c r="S12" s="73">
        <f t="shared" si="0"/>
        <v>18738650</v>
      </c>
      <c r="T12" s="73">
        <f t="shared" si="0"/>
        <v>14176767</v>
      </c>
      <c r="U12" s="73">
        <f t="shared" si="0"/>
        <v>12039761</v>
      </c>
      <c r="V12" s="73">
        <f t="shared" si="0"/>
        <v>12039761</v>
      </c>
      <c r="W12" s="73">
        <f t="shared" si="0"/>
        <v>12039761</v>
      </c>
      <c r="X12" s="73">
        <f t="shared" si="0"/>
        <v>9059000</v>
      </c>
      <c r="Y12" s="73">
        <f t="shared" si="0"/>
        <v>2980761</v>
      </c>
      <c r="Z12" s="170">
        <f>+IF(X12&lt;&gt;0,+(Y12/X12)*100,0)</f>
        <v>32.90386356109946</v>
      </c>
      <c r="AA12" s="74">
        <f>SUM(AA6:AA11)</f>
        <v>9059000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75691433</v>
      </c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1158000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65747739</v>
      </c>
      <c r="D19" s="155"/>
      <c r="E19" s="59">
        <v>85521000</v>
      </c>
      <c r="F19" s="60">
        <v>85521000</v>
      </c>
      <c r="G19" s="60">
        <v>8737680</v>
      </c>
      <c r="H19" s="60">
        <v>66965727</v>
      </c>
      <c r="I19" s="60">
        <v>66965727</v>
      </c>
      <c r="J19" s="60">
        <v>66965727</v>
      </c>
      <c r="K19" s="60">
        <v>66965727</v>
      </c>
      <c r="L19" s="60">
        <v>66965727</v>
      </c>
      <c r="M19" s="60">
        <v>66959740</v>
      </c>
      <c r="N19" s="60">
        <v>66959740</v>
      </c>
      <c r="O19" s="60">
        <v>66965727</v>
      </c>
      <c r="P19" s="60">
        <v>66965728</v>
      </c>
      <c r="Q19" s="60">
        <v>66965728</v>
      </c>
      <c r="R19" s="60">
        <v>66965728</v>
      </c>
      <c r="S19" s="60">
        <v>66959741</v>
      </c>
      <c r="T19" s="60">
        <v>66965728</v>
      </c>
      <c r="U19" s="60">
        <v>67868273</v>
      </c>
      <c r="V19" s="60">
        <v>67868273</v>
      </c>
      <c r="W19" s="60">
        <v>67868273</v>
      </c>
      <c r="X19" s="60">
        <v>85521000</v>
      </c>
      <c r="Y19" s="60">
        <v>-17652727</v>
      </c>
      <c r="Z19" s="140">
        <v>-20.64</v>
      </c>
      <c r="AA19" s="62">
        <v>85521000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66905739</v>
      </c>
      <c r="D24" s="168">
        <f>SUM(D15:D23)</f>
        <v>0</v>
      </c>
      <c r="E24" s="76">
        <f t="shared" si="1"/>
        <v>85521000</v>
      </c>
      <c r="F24" s="77">
        <f t="shared" si="1"/>
        <v>85521000</v>
      </c>
      <c r="G24" s="77">
        <f t="shared" si="1"/>
        <v>84429113</v>
      </c>
      <c r="H24" s="77">
        <f t="shared" si="1"/>
        <v>66965727</v>
      </c>
      <c r="I24" s="77">
        <f t="shared" si="1"/>
        <v>66965727</v>
      </c>
      <c r="J24" s="77">
        <f t="shared" si="1"/>
        <v>66965727</v>
      </c>
      <c r="K24" s="77">
        <f t="shared" si="1"/>
        <v>66965727</v>
      </c>
      <c r="L24" s="77">
        <f t="shared" si="1"/>
        <v>66965727</v>
      </c>
      <c r="M24" s="77">
        <f t="shared" si="1"/>
        <v>66959740</v>
      </c>
      <c r="N24" s="77">
        <f t="shared" si="1"/>
        <v>66959740</v>
      </c>
      <c r="O24" s="77">
        <f t="shared" si="1"/>
        <v>66965727</v>
      </c>
      <c r="P24" s="77">
        <f t="shared" si="1"/>
        <v>66965728</v>
      </c>
      <c r="Q24" s="77">
        <f t="shared" si="1"/>
        <v>66965728</v>
      </c>
      <c r="R24" s="77">
        <f t="shared" si="1"/>
        <v>66965728</v>
      </c>
      <c r="S24" s="77">
        <f t="shared" si="1"/>
        <v>66959741</v>
      </c>
      <c r="T24" s="77">
        <f t="shared" si="1"/>
        <v>66965728</v>
      </c>
      <c r="U24" s="77">
        <f t="shared" si="1"/>
        <v>67868273</v>
      </c>
      <c r="V24" s="77">
        <f t="shared" si="1"/>
        <v>67868273</v>
      </c>
      <c r="W24" s="77">
        <f t="shared" si="1"/>
        <v>67868273</v>
      </c>
      <c r="X24" s="77">
        <f t="shared" si="1"/>
        <v>85521000</v>
      </c>
      <c r="Y24" s="77">
        <f t="shared" si="1"/>
        <v>-17652727</v>
      </c>
      <c r="Z24" s="212">
        <f>+IF(X24&lt;&gt;0,+(Y24/X24)*100,0)</f>
        <v>-20.641394511289622</v>
      </c>
      <c r="AA24" s="79">
        <f>SUM(AA15:AA23)</f>
        <v>85521000</v>
      </c>
    </row>
    <row r="25" spans="1:27" ht="13.5">
      <c r="A25" s="250" t="s">
        <v>159</v>
      </c>
      <c r="B25" s="251"/>
      <c r="C25" s="168">
        <f aca="true" t="shared" si="2" ref="C25:Y25">+C12+C24</f>
        <v>90667561</v>
      </c>
      <c r="D25" s="168">
        <f>+D12+D24</f>
        <v>0</v>
      </c>
      <c r="E25" s="72">
        <f t="shared" si="2"/>
        <v>94580000</v>
      </c>
      <c r="F25" s="73">
        <f t="shared" si="2"/>
        <v>94580000</v>
      </c>
      <c r="G25" s="73">
        <f t="shared" si="2"/>
        <v>131027510</v>
      </c>
      <c r="H25" s="73">
        <f t="shared" si="2"/>
        <v>113833546</v>
      </c>
      <c r="I25" s="73">
        <f t="shared" si="2"/>
        <v>107785526</v>
      </c>
      <c r="J25" s="73">
        <f t="shared" si="2"/>
        <v>107785526</v>
      </c>
      <c r="K25" s="73">
        <f t="shared" si="2"/>
        <v>103597949</v>
      </c>
      <c r="L25" s="73">
        <f t="shared" si="2"/>
        <v>99764672</v>
      </c>
      <c r="M25" s="73">
        <f t="shared" si="2"/>
        <v>94759030</v>
      </c>
      <c r="N25" s="73">
        <f t="shared" si="2"/>
        <v>94759030</v>
      </c>
      <c r="O25" s="73">
        <f t="shared" si="2"/>
        <v>92501960</v>
      </c>
      <c r="P25" s="73">
        <f t="shared" si="2"/>
        <v>89724377</v>
      </c>
      <c r="Q25" s="73">
        <f t="shared" si="2"/>
        <v>95674821</v>
      </c>
      <c r="R25" s="73">
        <f t="shared" si="2"/>
        <v>95674821</v>
      </c>
      <c r="S25" s="73">
        <f t="shared" si="2"/>
        <v>85698391</v>
      </c>
      <c r="T25" s="73">
        <f t="shared" si="2"/>
        <v>81142495</v>
      </c>
      <c r="U25" s="73">
        <f t="shared" si="2"/>
        <v>79908034</v>
      </c>
      <c r="V25" s="73">
        <f t="shared" si="2"/>
        <v>79908034</v>
      </c>
      <c r="W25" s="73">
        <f t="shared" si="2"/>
        <v>79908034</v>
      </c>
      <c r="X25" s="73">
        <f t="shared" si="2"/>
        <v>94580000</v>
      </c>
      <c r="Y25" s="73">
        <f t="shared" si="2"/>
        <v>-14671966</v>
      </c>
      <c r="Z25" s="170">
        <f>+IF(X25&lt;&gt;0,+(Y25/X25)*100,0)</f>
        <v>-15.51275745400719</v>
      </c>
      <c r="AA25" s="74">
        <f>+AA12+AA24</f>
        <v>94580000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12836379</v>
      </c>
      <c r="D32" s="155"/>
      <c r="E32" s="59">
        <v>427000</v>
      </c>
      <c r="F32" s="60">
        <v>427000</v>
      </c>
      <c r="G32" s="60">
        <v>54344231</v>
      </c>
      <c r="H32" s="60">
        <v>26735672</v>
      </c>
      <c r="I32" s="60">
        <v>23102348</v>
      </c>
      <c r="J32" s="60">
        <v>23102348</v>
      </c>
      <c r="K32" s="60">
        <v>21421225</v>
      </c>
      <c r="L32" s="60">
        <v>18120579</v>
      </c>
      <c r="M32" s="60">
        <v>17470662</v>
      </c>
      <c r="N32" s="60">
        <v>17470662</v>
      </c>
      <c r="O32" s="60">
        <v>17116176</v>
      </c>
      <c r="P32" s="60">
        <v>4456576</v>
      </c>
      <c r="Q32" s="60">
        <v>15771893</v>
      </c>
      <c r="R32" s="60">
        <v>15771893</v>
      </c>
      <c r="S32" s="60">
        <v>9883763</v>
      </c>
      <c r="T32" s="60">
        <v>8278568</v>
      </c>
      <c r="U32" s="60">
        <v>6702858</v>
      </c>
      <c r="V32" s="60">
        <v>6702858</v>
      </c>
      <c r="W32" s="60">
        <v>6702858</v>
      </c>
      <c r="X32" s="60">
        <v>427000</v>
      </c>
      <c r="Y32" s="60">
        <v>6275858</v>
      </c>
      <c r="Z32" s="140">
        <v>1469.76</v>
      </c>
      <c r="AA32" s="62">
        <v>427000</v>
      </c>
    </row>
    <row r="33" spans="1:27" ht="13.5">
      <c r="A33" s="249" t="s">
        <v>165</v>
      </c>
      <c r="B33" s="182"/>
      <c r="C33" s="155">
        <v>1196014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-1203106</v>
      </c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14032393</v>
      </c>
      <c r="D34" s="168">
        <f>SUM(D29:D33)</f>
        <v>0</v>
      </c>
      <c r="E34" s="72">
        <f t="shared" si="3"/>
        <v>427000</v>
      </c>
      <c r="F34" s="73">
        <f t="shared" si="3"/>
        <v>427000</v>
      </c>
      <c r="G34" s="73">
        <f t="shared" si="3"/>
        <v>54344231</v>
      </c>
      <c r="H34" s="73">
        <f t="shared" si="3"/>
        <v>26735672</v>
      </c>
      <c r="I34" s="73">
        <f t="shared" si="3"/>
        <v>23102348</v>
      </c>
      <c r="J34" s="73">
        <f t="shared" si="3"/>
        <v>23102348</v>
      </c>
      <c r="K34" s="73">
        <f t="shared" si="3"/>
        <v>21421225</v>
      </c>
      <c r="L34" s="73">
        <f t="shared" si="3"/>
        <v>18120579</v>
      </c>
      <c r="M34" s="73">
        <f t="shared" si="3"/>
        <v>17470662</v>
      </c>
      <c r="N34" s="73">
        <f t="shared" si="3"/>
        <v>17470662</v>
      </c>
      <c r="O34" s="73">
        <f t="shared" si="3"/>
        <v>17116176</v>
      </c>
      <c r="P34" s="73">
        <f t="shared" si="3"/>
        <v>4456576</v>
      </c>
      <c r="Q34" s="73">
        <f t="shared" si="3"/>
        <v>15771893</v>
      </c>
      <c r="R34" s="73">
        <f t="shared" si="3"/>
        <v>15771893</v>
      </c>
      <c r="S34" s="73">
        <f t="shared" si="3"/>
        <v>9883763</v>
      </c>
      <c r="T34" s="73">
        <f t="shared" si="3"/>
        <v>7075462</v>
      </c>
      <c r="U34" s="73">
        <f t="shared" si="3"/>
        <v>6702858</v>
      </c>
      <c r="V34" s="73">
        <f t="shared" si="3"/>
        <v>6702858</v>
      </c>
      <c r="W34" s="73">
        <f t="shared" si="3"/>
        <v>6702858</v>
      </c>
      <c r="X34" s="73">
        <f t="shared" si="3"/>
        <v>427000</v>
      </c>
      <c r="Y34" s="73">
        <f t="shared" si="3"/>
        <v>6275858</v>
      </c>
      <c r="Z34" s="170">
        <f>+IF(X34&lt;&gt;0,+(Y34/X34)*100,0)</f>
        <v>1469.7559718969553</v>
      </c>
      <c r="AA34" s="74">
        <f>SUM(AA29:AA33)</f>
        <v>427000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>
        <v>2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2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14032393</v>
      </c>
      <c r="D40" s="168">
        <f>+D34+D39</f>
        <v>0</v>
      </c>
      <c r="E40" s="72">
        <f t="shared" si="5"/>
        <v>427000</v>
      </c>
      <c r="F40" s="73">
        <f t="shared" si="5"/>
        <v>427000</v>
      </c>
      <c r="G40" s="73">
        <f t="shared" si="5"/>
        <v>54344231</v>
      </c>
      <c r="H40" s="73">
        <f t="shared" si="5"/>
        <v>26735672</v>
      </c>
      <c r="I40" s="73">
        <f t="shared" si="5"/>
        <v>23102348</v>
      </c>
      <c r="J40" s="73">
        <f t="shared" si="5"/>
        <v>23102348</v>
      </c>
      <c r="K40" s="73">
        <f t="shared" si="5"/>
        <v>21421227</v>
      </c>
      <c r="L40" s="73">
        <f t="shared" si="5"/>
        <v>18120579</v>
      </c>
      <c r="M40" s="73">
        <f t="shared" si="5"/>
        <v>17470662</v>
      </c>
      <c r="N40" s="73">
        <f t="shared" si="5"/>
        <v>17470662</v>
      </c>
      <c r="O40" s="73">
        <f t="shared" si="5"/>
        <v>17116176</v>
      </c>
      <c r="P40" s="73">
        <f t="shared" si="5"/>
        <v>4456576</v>
      </c>
      <c r="Q40" s="73">
        <f t="shared" si="5"/>
        <v>15771893</v>
      </c>
      <c r="R40" s="73">
        <f t="shared" si="5"/>
        <v>15771893</v>
      </c>
      <c r="S40" s="73">
        <f t="shared" si="5"/>
        <v>9883763</v>
      </c>
      <c r="T40" s="73">
        <f t="shared" si="5"/>
        <v>7075462</v>
      </c>
      <c r="U40" s="73">
        <f t="shared" si="5"/>
        <v>6702858</v>
      </c>
      <c r="V40" s="73">
        <f t="shared" si="5"/>
        <v>6702858</v>
      </c>
      <c r="W40" s="73">
        <f t="shared" si="5"/>
        <v>6702858</v>
      </c>
      <c r="X40" s="73">
        <f t="shared" si="5"/>
        <v>427000</v>
      </c>
      <c r="Y40" s="73">
        <f t="shared" si="5"/>
        <v>6275858</v>
      </c>
      <c r="Z40" s="170">
        <f>+IF(X40&lt;&gt;0,+(Y40/X40)*100,0)</f>
        <v>1469.7559718969553</v>
      </c>
      <c r="AA40" s="74">
        <f>+AA34+AA39</f>
        <v>427000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76635168</v>
      </c>
      <c r="D42" s="257">
        <f>+D25-D40</f>
        <v>0</v>
      </c>
      <c r="E42" s="258">
        <f t="shared" si="6"/>
        <v>94153000</v>
      </c>
      <c r="F42" s="259">
        <f t="shared" si="6"/>
        <v>94153000</v>
      </c>
      <c r="G42" s="259">
        <f t="shared" si="6"/>
        <v>76683279</v>
      </c>
      <c r="H42" s="259">
        <f t="shared" si="6"/>
        <v>87097874</v>
      </c>
      <c r="I42" s="259">
        <f t="shared" si="6"/>
        <v>84683178</v>
      </c>
      <c r="J42" s="259">
        <f t="shared" si="6"/>
        <v>84683178</v>
      </c>
      <c r="K42" s="259">
        <f t="shared" si="6"/>
        <v>82176722</v>
      </c>
      <c r="L42" s="259">
        <f t="shared" si="6"/>
        <v>81644093</v>
      </c>
      <c r="M42" s="259">
        <f t="shared" si="6"/>
        <v>77288368</v>
      </c>
      <c r="N42" s="259">
        <f t="shared" si="6"/>
        <v>77288368</v>
      </c>
      <c r="O42" s="259">
        <f t="shared" si="6"/>
        <v>75385784</v>
      </c>
      <c r="P42" s="259">
        <f t="shared" si="6"/>
        <v>85267801</v>
      </c>
      <c r="Q42" s="259">
        <f t="shared" si="6"/>
        <v>79902928</v>
      </c>
      <c r="R42" s="259">
        <f t="shared" si="6"/>
        <v>79902928</v>
      </c>
      <c r="S42" s="259">
        <f t="shared" si="6"/>
        <v>75814628</v>
      </c>
      <c r="T42" s="259">
        <f t="shared" si="6"/>
        <v>74067033</v>
      </c>
      <c r="U42" s="259">
        <f t="shared" si="6"/>
        <v>73205176</v>
      </c>
      <c r="V42" s="259">
        <f t="shared" si="6"/>
        <v>73205176</v>
      </c>
      <c r="W42" s="259">
        <f t="shared" si="6"/>
        <v>73205176</v>
      </c>
      <c r="X42" s="259">
        <f t="shared" si="6"/>
        <v>94153000</v>
      </c>
      <c r="Y42" s="259">
        <f t="shared" si="6"/>
        <v>-20947824</v>
      </c>
      <c r="Z42" s="260">
        <f>+IF(X42&lt;&gt;0,+(Y42/X42)*100,0)</f>
        <v>-22.24870582987265</v>
      </c>
      <c r="AA42" s="261">
        <f>+AA25-AA40</f>
        <v>94153000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62305261</v>
      </c>
      <c r="D45" s="155"/>
      <c r="E45" s="59">
        <v>74907000</v>
      </c>
      <c r="F45" s="60">
        <v>74907000</v>
      </c>
      <c r="G45" s="60">
        <v>72473743</v>
      </c>
      <c r="H45" s="60">
        <v>71480986</v>
      </c>
      <c r="I45" s="60">
        <v>68429642</v>
      </c>
      <c r="J45" s="60">
        <v>68429642</v>
      </c>
      <c r="K45" s="60">
        <v>65955659</v>
      </c>
      <c r="L45" s="60">
        <v>66304470</v>
      </c>
      <c r="M45" s="60">
        <v>62141902</v>
      </c>
      <c r="N45" s="60">
        <v>62141902</v>
      </c>
      <c r="O45" s="60">
        <v>72877040</v>
      </c>
      <c r="P45" s="60">
        <v>70898779</v>
      </c>
      <c r="Q45" s="60">
        <v>77681868</v>
      </c>
      <c r="R45" s="60">
        <v>77681868</v>
      </c>
      <c r="S45" s="60">
        <v>75213052</v>
      </c>
      <c r="T45" s="60">
        <v>72867677</v>
      </c>
      <c r="U45" s="60">
        <v>39719670</v>
      </c>
      <c r="V45" s="60">
        <v>39719670</v>
      </c>
      <c r="W45" s="60">
        <v>39719670</v>
      </c>
      <c r="X45" s="60">
        <v>74907000</v>
      </c>
      <c r="Y45" s="60">
        <v>-35187330</v>
      </c>
      <c r="Z45" s="139">
        <v>-46.97</v>
      </c>
      <c r="AA45" s="62">
        <v>74907000</v>
      </c>
    </row>
    <row r="46" spans="1:27" ht="13.5">
      <c r="A46" s="249" t="s">
        <v>171</v>
      </c>
      <c r="B46" s="182"/>
      <c r="C46" s="155">
        <v>14329907</v>
      </c>
      <c r="D46" s="155"/>
      <c r="E46" s="59">
        <v>19246000</v>
      </c>
      <c r="F46" s="60">
        <v>19246000</v>
      </c>
      <c r="G46" s="60">
        <v>4209536</v>
      </c>
      <c r="H46" s="60">
        <v>15616888</v>
      </c>
      <c r="I46" s="60">
        <v>16253536</v>
      </c>
      <c r="J46" s="60">
        <v>16253536</v>
      </c>
      <c r="K46" s="60">
        <v>16221063</v>
      </c>
      <c r="L46" s="60">
        <v>15339623</v>
      </c>
      <c r="M46" s="60">
        <v>15146466</v>
      </c>
      <c r="N46" s="60">
        <v>15146466</v>
      </c>
      <c r="O46" s="60">
        <v>2508744</v>
      </c>
      <c r="P46" s="60">
        <v>14369022</v>
      </c>
      <c r="Q46" s="60">
        <v>2221060</v>
      </c>
      <c r="R46" s="60">
        <v>2221060</v>
      </c>
      <c r="S46" s="60">
        <v>601576</v>
      </c>
      <c r="T46" s="60">
        <v>1199356</v>
      </c>
      <c r="U46" s="60">
        <v>33485506</v>
      </c>
      <c r="V46" s="60">
        <v>33485506</v>
      </c>
      <c r="W46" s="60">
        <v>33485506</v>
      </c>
      <c r="X46" s="60">
        <v>19246000</v>
      </c>
      <c r="Y46" s="60">
        <v>14239506</v>
      </c>
      <c r="Z46" s="139">
        <v>73.99</v>
      </c>
      <c r="AA46" s="62">
        <v>19246000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76635168</v>
      </c>
      <c r="D48" s="217">
        <f>SUM(D45:D47)</f>
        <v>0</v>
      </c>
      <c r="E48" s="264">
        <f t="shared" si="7"/>
        <v>94153000</v>
      </c>
      <c r="F48" s="219">
        <f t="shared" si="7"/>
        <v>94153000</v>
      </c>
      <c r="G48" s="219">
        <f t="shared" si="7"/>
        <v>76683279</v>
      </c>
      <c r="H48" s="219">
        <f t="shared" si="7"/>
        <v>87097874</v>
      </c>
      <c r="I48" s="219">
        <f t="shared" si="7"/>
        <v>84683178</v>
      </c>
      <c r="J48" s="219">
        <f t="shared" si="7"/>
        <v>84683178</v>
      </c>
      <c r="K48" s="219">
        <f t="shared" si="7"/>
        <v>82176722</v>
      </c>
      <c r="L48" s="219">
        <f t="shared" si="7"/>
        <v>81644093</v>
      </c>
      <c r="M48" s="219">
        <f t="shared" si="7"/>
        <v>77288368</v>
      </c>
      <c r="N48" s="219">
        <f t="shared" si="7"/>
        <v>77288368</v>
      </c>
      <c r="O48" s="219">
        <f t="shared" si="7"/>
        <v>75385784</v>
      </c>
      <c r="P48" s="219">
        <f t="shared" si="7"/>
        <v>85267801</v>
      </c>
      <c r="Q48" s="219">
        <f t="shared" si="7"/>
        <v>79902928</v>
      </c>
      <c r="R48" s="219">
        <f t="shared" si="7"/>
        <v>79902928</v>
      </c>
      <c r="S48" s="219">
        <f t="shared" si="7"/>
        <v>75814628</v>
      </c>
      <c r="T48" s="219">
        <f t="shared" si="7"/>
        <v>74067033</v>
      </c>
      <c r="U48" s="219">
        <f t="shared" si="7"/>
        <v>73205176</v>
      </c>
      <c r="V48" s="219">
        <f t="shared" si="7"/>
        <v>73205176</v>
      </c>
      <c r="W48" s="219">
        <f t="shared" si="7"/>
        <v>73205176</v>
      </c>
      <c r="X48" s="219">
        <f t="shared" si="7"/>
        <v>94153000</v>
      </c>
      <c r="Y48" s="219">
        <f t="shared" si="7"/>
        <v>-20947824</v>
      </c>
      <c r="Z48" s="265">
        <f>+IF(X48&lt;&gt;0,+(Y48/X48)*100,0)</f>
        <v>-22.24870582987265</v>
      </c>
      <c r="AA48" s="232">
        <f>SUM(AA45:AA47)</f>
        <v>94153000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18625030</v>
      </c>
      <c r="D6" s="155"/>
      <c r="E6" s="59">
        <v>7752000</v>
      </c>
      <c r="F6" s="60">
        <v>7972000</v>
      </c>
      <c r="G6" s="60">
        <v>1021268</v>
      </c>
      <c r="H6" s="60">
        <v>1454089</v>
      </c>
      <c r="I6" s="60">
        <v>857773</v>
      </c>
      <c r="J6" s="60">
        <v>3333130</v>
      </c>
      <c r="K6" s="60">
        <v>1090686</v>
      </c>
      <c r="L6" s="60">
        <v>671905</v>
      </c>
      <c r="M6" s="60">
        <v>521136</v>
      </c>
      <c r="N6" s="60">
        <v>2283727</v>
      </c>
      <c r="O6" s="60">
        <v>922351</v>
      </c>
      <c r="P6" s="60">
        <v>3814466</v>
      </c>
      <c r="Q6" s="60">
        <v>616128</v>
      </c>
      <c r="R6" s="60">
        <v>5352945</v>
      </c>
      <c r="S6" s="60">
        <v>715326</v>
      </c>
      <c r="T6" s="60">
        <v>381774</v>
      </c>
      <c r="U6" s="60">
        <v>564340</v>
      </c>
      <c r="V6" s="60">
        <v>1661440</v>
      </c>
      <c r="W6" s="60">
        <v>12631242</v>
      </c>
      <c r="X6" s="60">
        <v>7972000</v>
      </c>
      <c r="Y6" s="60">
        <v>4659242</v>
      </c>
      <c r="Z6" s="140">
        <v>58.45</v>
      </c>
      <c r="AA6" s="62">
        <v>7972000</v>
      </c>
    </row>
    <row r="7" spans="1:27" ht="13.5">
      <c r="A7" s="249" t="s">
        <v>178</v>
      </c>
      <c r="B7" s="182"/>
      <c r="C7" s="155">
        <v>39778964</v>
      </c>
      <c r="D7" s="155"/>
      <c r="E7" s="59">
        <v>35769000</v>
      </c>
      <c r="F7" s="60">
        <v>35769000</v>
      </c>
      <c r="G7" s="60">
        <v>13633073</v>
      </c>
      <c r="H7" s="60">
        <v>574765</v>
      </c>
      <c r="I7" s="60">
        <v>1632883</v>
      </c>
      <c r="J7" s="60">
        <v>15840721</v>
      </c>
      <c r="K7" s="60">
        <v>943308</v>
      </c>
      <c r="L7" s="60">
        <v>3013014</v>
      </c>
      <c r="M7" s="60">
        <v>1911196</v>
      </c>
      <c r="N7" s="60">
        <v>5867518</v>
      </c>
      <c r="O7" s="60">
        <v>272095</v>
      </c>
      <c r="P7" s="60">
        <v>261014</v>
      </c>
      <c r="Q7" s="60">
        <v>1030558</v>
      </c>
      <c r="R7" s="60">
        <v>1563667</v>
      </c>
      <c r="S7" s="60">
        <v>1010224</v>
      </c>
      <c r="T7" s="60">
        <v>431266</v>
      </c>
      <c r="U7" s="60">
        <v>688638</v>
      </c>
      <c r="V7" s="60">
        <v>2130128</v>
      </c>
      <c r="W7" s="60">
        <v>25402034</v>
      </c>
      <c r="X7" s="60">
        <v>35769000</v>
      </c>
      <c r="Y7" s="60">
        <v>-10366966</v>
      </c>
      <c r="Z7" s="140">
        <v>-28.98</v>
      </c>
      <c r="AA7" s="62">
        <v>35769000</v>
      </c>
    </row>
    <row r="8" spans="1:27" ht="13.5">
      <c r="A8" s="249" t="s">
        <v>179</v>
      </c>
      <c r="B8" s="182"/>
      <c r="C8" s="155">
        <v>-11933661</v>
      </c>
      <c r="D8" s="155"/>
      <c r="E8" s="59">
        <v>14427000</v>
      </c>
      <c r="F8" s="60">
        <v>14427000</v>
      </c>
      <c r="G8" s="60">
        <v>1156273</v>
      </c>
      <c r="H8" s="60"/>
      <c r="I8" s="60">
        <v>1507818</v>
      </c>
      <c r="J8" s="60">
        <v>2664091</v>
      </c>
      <c r="K8" s="60">
        <v>65318</v>
      </c>
      <c r="L8" s="60">
        <v>1458482</v>
      </c>
      <c r="M8" s="60"/>
      <c r="N8" s="60">
        <v>1523800</v>
      </c>
      <c r="O8" s="60">
        <v>429146</v>
      </c>
      <c r="P8" s="60">
        <v>634842</v>
      </c>
      <c r="Q8" s="60">
        <v>3490599</v>
      </c>
      <c r="R8" s="60">
        <v>4554587</v>
      </c>
      <c r="S8" s="60">
        <v>1735151</v>
      </c>
      <c r="T8" s="60">
        <v>1305066</v>
      </c>
      <c r="U8" s="60">
        <v>3197463</v>
      </c>
      <c r="V8" s="60">
        <v>6237680</v>
      </c>
      <c r="W8" s="60">
        <v>14980158</v>
      </c>
      <c r="X8" s="60">
        <v>14427000</v>
      </c>
      <c r="Y8" s="60">
        <v>553158</v>
      </c>
      <c r="Z8" s="140">
        <v>3.83</v>
      </c>
      <c r="AA8" s="62">
        <v>14427000</v>
      </c>
    </row>
    <row r="9" spans="1:27" ht="13.5">
      <c r="A9" s="249" t="s">
        <v>180</v>
      </c>
      <c r="B9" s="182"/>
      <c r="C9" s="155">
        <v>1079886</v>
      </c>
      <c r="D9" s="155"/>
      <c r="E9" s="59">
        <v>879000</v>
      </c>
      <c r="F9" s="60">
        <v>879000</v>
      </c>
      <c r="G9" s="60">
        <v>62772</v>
      </c>
      <c r="H9" s="60">
        <v>86664</v>
      </c>
      <c r="I9" s="60">
        <v>122252</v>
      </c>
      <c r="J9" s="60">
        <v>271688</v>
      </c>
      <c r="K9" s="60">
        <v>108973</v>
      </c>
      <c r="L9" s="60">
        <v>100573</v>
      </c>
      <c r="M9" s="60"/>
      <c r="N9" s="60">
        <v>209546</v>
      </c>
      <c r="O9" s="60">
        <v>153704</v>
      </c>
      <c r="P9" s="60">
        <v>62405</v>
      </c>
      <c r="Q9" s="60">
        <v>57609</v>
      </c>
      <c r="R9" s="60">
        <v>273718</v>
      </c>
      <c r="S9" s="60">
        <v>58372</v>
      </c>
      <c r="T9" s="60">
        <v>44981</v>
      </c>
      <c r="U9" s="60">
        <v>44981</v>
      </c>
      <c r="V9" s="60">
        <v>148334</v>
      </c>
      <c r="W9" s="60">
        <v>903286</v>
      </c>
      <c r="X9" s="60">
        <v>879000</v>
      </c>
      <c r="Y9" s="60">
        <v>24286</v>
      </c>
      <c r="Z9" s="140">
        <v>2.76</v>
      </c>
      <c r="AA9" s="62">
        <v>879000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-17631998</v>
      </c>
      <c r="D12" s="155"/>
      <c r="E12" s="59">
        <v>-41809000</v>
      </c>
      <c r="F12" s="60">
        <v>-41809000</v>
      </c>
      <c r="G12" s="60">
        <v>-2894153</v>
      </c>
      <c r="H12" s="60">
        <v>-2515911</v>
      </c>
      <c r="I12" s="60">
        <v>-4038978</v>
      </c>
      <c r="J12" s="60">
        <v>-9449042</v>
      </c>
      <c r="K12" s="60">
        <v>-3278172</v>
      </c>
      <c r="L12" s="60">
        <v>-2715080</v>
      </c>
      <c r="M12" s="60">
        <v>-4877430</v>
      </c>
      <c r="N12" s="60">
        <v>-10870682</v>
      </c>
      <c r="O12" s="60">
        <v>-4084843</v>
      </c>
      <c r="P12" s="60">
        <v>-2751490</v>
      </c>
      <c r="Q12" s="60">
        <v>-3004468</v>
      </c>
      <c r="R12" s="60">
        <v>-9840801</v>
      </c>
      <c r="S12" s="60">
        <v>-2331285</v>
      </c>
      <c r="T12" s="60">
        <v>-3005201</v>
      </c>
      <c r="U12" s="60">
        <v>-2237589</v>
      </c>
      <c r="V12" s="60">
        <v>-7574075</v>
      </c>
      <c r="W12" s="60">
        <v>-37734600</v>
      </c>
      <c r="X12" s="60">
        <v>-41809000</v>
      </c>
      <c r="Y12" s="60">
        <v>4074400</v>
      </c>
      <c r="Z12" s="140">
        <v>-9.75</v>
      </c>
      <c r="AA12" s="62">
        <v>-41809000</v>
      </c>
    </row>
    <row r="13" spans="1:27" ht="13.5">
      <c r="A13" s="249" t="s">
        <v>40</v>
      </c>
      <c r="B13" s="182"/>
      <c r="C13" s="155"/>
      <c r="D13" s="155"/>
      <c r="E13" s="59"/>
      <c r="F13" s="60">
        <v>-120000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-120000</v>
      </c>
      <c r="Y13" s="60">
        <v>120000</v>
      </c>
      <c r="Z13" s="140">
        <v>-100</v>
      </c>
      <c r="AA13" s="62">
        <v>-120000</v>
      </c>
    </row>
    <row r="14" spans="1:27" ht="13.5">
      <c r="A14" s="249" t="s">
        <v>42</v>
      </c>
      <c r="B14" s="182"/>
      <c r="C14" s="155">
        <v>-22498041</v>
      </c>
      <c r="D14" s="155"/>
      <c r="E14" s="59"/>
      <c r="F14" s="60"/>
      <c r="G14" s="60">
        <v>-1380031</v>
      </c>
      <c r="H14" s="60">
        <v>-92140</v>
      </c>
      <c r="I14" s="60">
        <v>-3262512</v>
      </c>
      <c r="J14" s="60">
        <v>-4734683</v>
      </c>
      <c r="K14" s="60">
        <v>-1191394</v>
      </c>
      <c r="L14" s="60">
        <v>-2921364</v>
      </c>
      <c r="M14" s="60">
        <v>-453000</v>
      </c>
      <c r="N14" s="60">
        <v>-4565758</v>
      </c>
      <c r="O14" s="60">
        <v>-712242</v>
      </c>
      <c r="P14" s="60">
        <v>-895856</v>
      </c>
      <c r="Q14" s="60">
        <v>-1030558</v>
      </c>
      <c r="R14" s="60">
        <v>-2638656</v>
      </c>
      <c r="S14" s="60">
        <v>-1001974</v>
      </c>
      <c r="T14" s="60">
        <v>-1736332</v>
      </c>
      <c r="U14" s="60">
        <v>-688638</v>
      </c>
      <c r="V14" s="60">
        <v>-3426944</v>
      </c>
      <c r="W14" s="60">
        <v>-15366041</v>
      </c>
      <c r="X14" s="60"/>
      <c r="Y14" s="60">
        <v>-15366041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7420180</v>
      </c>
      <c r="D15" s="168">
        <f>SUM(D6:D14)</f>
        <v>0</v>
      </c>
      <c r="E15" s="72">
        <f t="shared" si="0"/>
        <v>17018000</v>
      </c>
      <c r="F15" s="73">
        <f t="shared" si="0"/>
        <v>17118000</v>
      </c>
      <c r="G15" s="73">
        <f t="shared" si="0"/>
        <v>11599202</v>
      </c>
      <c r="H15" s="73">
        <f t="shared" si="0"/>
        <v>-492533</v>
      </c>
      <c r="I15" s="73">
        <f t="shared" si="0"/>
        <v>-3180764</v>
      </c>
      <c r="J15" s="73">
        <f t="shared" si="0"/>
        <v>7925905</v>
      </c>
      <c r="K15" s="73">
        <f t="shared" si="0"/>
        <v>-2261281</v>
      </c>
      <c r="L15" s="73">
        <f t="shared" si="0"/>
        <v>-392470</v>
      </c>
      <c r="M15" s="73">
        <f t="shared" si="0"/>
        <v>-2898098</v>
      </c>
      <c r="N15" s="73">
        <f t="shared" si="0"/>
        <v>-5551849</v>
      </c>
      <c r="O15" s="73">
        <f t="shared" si="0"/>
        <v>-3019789</v>
      </c>
      <c r="P15" s="73">
        <f t="shared" si="0"/>
        <v>1125381</v>
      </c>
      <c r="Q15" s="73">
        <f t="shared" si="0"/>
        <v>1159868</v>
      </c>
      <c r="R15" s="73">
        <f t="shared" si="0"/>
        <v>-734540</v>
      </c>
      <c r="S15" s="73">
        <f t="shared" si="0"/>
        <v>185814</v>
      </c>
      <c r="T15" s="73">
        <f t="shared" si="0"/>
        <v>-2578446</v>
      </c>
      <c r="U15" s="73">
        <f t="shared" si="0"/>
        <v>1569195</v>
      </c>
      <c r="V15" s="73">
        <f t="shared" si="0"/>
        <v>-823437</v>
      </c>
      <c r="W15" s="73">
        <f t="shared" si="0"/>
        <v>816079</v>
      </c>
      <c r="X15" s="73">
        <f t="shared" si="0"/>
        <v>17118000</v>
      </c>
      <c r="Y15" s="73">
        <f t="shared" si="0"/>
        <v>-16301921</v>
      </c>
      <c r="Z15" s="170">
        <f>+IF(X15&lt;&gt;0,+(Y15/X15)*100,0)</f>
        <v>-95.2326264750555</v>
      </c>
      <c r="AA15" s="74">
        <f>SUM(AA6:AA14)</f>
        <v>17118000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8660</v>
      </c>
      <c r="D20" s="155"/>
      <c r="E20" s="268">
        <v>8504000</v>
      </c>
      <c r="F20" s="159">
        <v>8504000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8504000</v>
      </c>
      <c r="Y20" s="60">
        <v>-8504000</v>
      </c>
      <c r="Z20" s="140">
        <v>-100</v>
      </c>
      <c r="AA20" s="62">
        <v>8504000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-17927000</v>
      </c>
      <c r="F24" s="60">
        <v>-14427000</v>
      </c>
      <c r="G24" s="60">
        <v>-1156273</v>
      </c>
      <c r="H24" s="60"/>
      <c r="I24" s="60">
        <v>-1507818</v>
      </c>
      <c r="J24" s="60">
        <v>-2664091</v>
      </c>
      <c r="K24" s="60">
        <v>-65318</v>
      </c>
      <c r="L24" s="60">
        <v>-1458482</v>
      </c>
      <c r="M24" s="60"/>
      <c r="N24" s="60">
        <v>-1523800</v>
      </c>
      <c r="O24" s="60">
        <v>-429146</v>
      </c>
      <c r="P24" s="60">
        <v>-634842</v>
      </c>
      <c r="Q24" s="60"/>
      <c r="R24" s="60">
        <v>-1063988</v>
      </c>
      <c r="S24" s="60">
        <v>-1735151</v>
      </c>
      <c r="T24" s="60"/>
      <c r="U24" s="60">
        <v>-1397463</v>
      </c>
      <c r="V24" s="60">
        <v>-3132614</v>
      </c>
      <c r="W24" s="60">
        <v>-8384493</v>
      </c>
      <c r="X24" s="60">
        <v>-14427000</v>
      </c>
      <c r="Y24" s="60">
        <v>6042507</v>
      </c>
      <c r="Z24" s="140">
        <v>-41.88</v>
      </c>
      <c r="AA24" s="62">
        <v>-14427000</v>
      </c>
    </row>
    <row r="25" spans="1:27" ht="13.5">
      <c r="A25" s="250" t="s">
        <v>191</v>
      </c>
      <c r="B25" s="251"/>
      <c r="C25" s="168">
        <f aca="true" t="shared" si="1" ref="C25:Y25">SUM(C19:C24)</f>
        <v>8660</v>
      </c>
      <c r="D25" s="168">
        <f>SUM(D19:D24)</f>
        <v>0</v>
      </c>
      <c r="E25" s="72">
        <f t="shared" si="1"/>
        <v>-9423000</v>
      </c>
      <c r="F25" s="73">
        <f t="shared" si="1"/>
        <v>-5923000</v>
      </c>
      <c r="G25" s="73">
        <f t="shared" si="1"/>
        <v>-1156273</v>
      </c>
      <c r="H25" s="73">
        <f t="shared" si="1"/>
        <v>0</v>
      </c>
      <c r="I25" s="73">
        <f t="shared" si="1"/>
        <v>-1507818</v>
      </c>
      <c r="J25" s="73">
        <f t="shared" si="1"/>
        <v>-2664091</v>
      </c>
      <c r="K25" s="73">
        <f t="shared" si="1"/>
        <v>-65318</v>
      </c>
      <c r="L25" s="73">
        <f t="shared" si="1"/>
        <v>-1458482</v>
      </c>
      <c r="M25" s="73">
        <f t="shared" si="1"/>
        <v>0</v>
      </c>
      <c r="N25" s="73">
        <f t="shared" si="1"/>
        <v>-1523800</v>
      </c>
      <c r="O25" s="73">
        <f t="shared" si="1"/>
        <v>-429146</v>
      </c>
      <c r="P25" s="73">
        <f t="shared" si="1"/>
        <v>-634842</v>
      </c>
      <c r="Q25" s="73">
        <f t="shared" si="1"/>
        <v>0</v>
      </c>
      <c r="R25" s="73">
        <f t="shared" si="1"/>
        <v>-1063988</v>
      </c>
      <c r="S25" s="73">
        <f t="shared" si="1"/>
        <v>-1735151</v>
      </c>
      <c r="T25" s="73">
        <f t="shared" si="1"/>
        <v>0</v>
      </c>
      <c r="U25" s="73">
        <f t="shared" si="1"/>
        <v>-1397463</v>
      </c>
      <c r="V25" s="73">
        <f t="shared" si="1"/>
        <v>-3132614</v>
      </c>
      <c r="W25" s="73">
        <f t="shared" si="1"/>
        <v>-8384493</v>
      </c>
      <c r="X25" s="73">
        <f t="shared" si="1"/>
        <v>-5923000</v>
      </c>
      <c r="Y25" s="73">
        <f t="shared" si="1"/>
        <v>-2461493</v>
      </c>
      <c r="Z25" s="170">
        <f>+IF(X25&lt;&gt;0,+(Y25/X25)*100,0)</f>
        <v>41.55821374303562</v>
      </c>
      <c r="AA25" s="74">
        <f>SUM(AA19:AA24)</f>
        <v>-5923000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7428840</v>
      </c>
      <c r="D36" s="153">
        <f>+D15+D25+D34</f>
        <v>0</v>
      </c>
      <c r="E36" s="99">
        <f t="shared" si="3"/>
        <v>7595000</v>
      </c>
      <c r="F36" s="100">
        <f t="shared" si="3"/>
        <v>11195000</v>
      </c>
      <c r="G36" s="100">
        <f t="shared" si="3"/>
        <v>10442929</v>
      </c>
      <c r="H36" s="100">
        <f t="shared" si="3"/>
        <v>-492533</v>
      </c>
      <c r="I36" s="100">
        <f t="shared" si="3"/>
        <v>-4688582</v>
      </c>
      <c r="J36" s="100">
        <f t="shared" si="3"/>
        <v>5261814</v>
      </c>
      <c r="K36" s="100">
        <f t="shared" si="3"/>
        <v>-2326599</v>
      </c>
      <c r="L36" s="100">
        <f t="shared" si="3"/>
        <v>-1850952</v>
      </c>
      <c r="M36" s="100">
        <f t="shared" si="3"/>
        <v>-2898098</v>
      </c>
      <c r="N36" s="100">
        <f t="shared" si="3"/>
        <v>-7075649</v>
      </c>
      <c r="O36" s="100">
        <f t="shared" si="3"/>
        <v>-3448935</v>
      </c>
      <c r="P36" s="100">
        <f t="shared" si="3"/>
        <v>490539</v>
      </c>
      <c r="Q36" s="100">
        <f t="shared" si="3"/>
        <v>1159868</v>
      </c>
      <c r="R36" s="100">
        <f t="shared" si="3"/>
        <v>-1798528</v>
      </c>
      <c r="S36" s="100">
        <f t="shared" si="3"/>
        <v>-1549337</v>
      </c>
      <c r="T36" s="100">
        <f t="shared" si="3"/>
        <v>-2578446</v>
      </c>
      <c r="U36" s="100">
        <f t="shared" si="3"/>
        <v>171732</v>
      </c>
      <c r="V36" s="100">
        <f t="shared" si="3"/>
        <v>-3956051</v>
      </c>
      <c r="W36" s="100">
        <f t="shared" si="3"/>
        <v>-7568414</v>
      </c>
      <c r="X36" s="100">
        <f t="shared" si="3"/>
        <v>11195000</v>
      </c>
      <c r="Y36" s="100">
        <f t="shared" si="3"/>
        <v>-18763414</v>
      </c>
      <c r="Z36" s="137">
        <f>+IF(X36&lt;&gt;0,+(Y36/X36)*100,0)</f>
        <v>-167.60530594015185</v>
      </c>
      <c r="AA36" s="102">
        <f>+AA15+AA25+AA34</f>
        <v>11195000</v>
      </c>
    </row>
    <row r="37" spans="1:27" ht="13.5">
      <c r="A37" s="249" t="s">
        <v>199</v>
      </c>
      <c r="B37" s="182"/>
      <c r="C37" s="153">
        <v>10831927</v>
      </c>
      <c r="D37" s="153"/>
      <c r="E37" s="99">
        <v>46597000</v>
      </c>
      <c r="F37" s="100">
        <v>46597000</v>
      </c>
      <c r="G37" s="100">
        <v>16501278</v>
      </c>
      <c r="H37" s="100">
        <v>26944207</v>
      </c>
      <c r="I37" s="100">
        <v>26451674</v>
      </c>
      <c r="J37" s="100">
        <v>16501278</v>
      </c>
      <c r="K37" s="100">
        <v>21763092</v>
      </c>
      <c r="L37" s="100">
        <v>19436493</v>
      </c>
      <c r="M37" s="100">
        <v>17585541</v>
      </c>
      <c r="N37" s="100">
        <v>21763092</v>
      </c>
      <c r="O37" s="100">
        <v>14687443</v>
      </c>
      <c r="P37" s="100">
        <v>11238508</v>
      </c>
      <c r="Q37" s="100">
        <v>11729047</v>
      </c>
      <c r="R37" s="100">
        <v>14687443</v>
      </c>
      <c r="S37" s="100">
        <v>12888915</v>
      </c>
      <c r="T37" s="100">
        <v>11339578</v>
      </c>
      <c r="U37" s="100">
        <v>8761132</v>
      </c>
      <c r="V37" s="100">
        <v>12888915</v>
      </c>
      <c r="W37" s="100">
        <v>16501278</v>
      </c>
      <c r="X37" s="100">
        <v>46597000</v>
      </c>
      <c r="Y37" s="100">
        <v>-30095722</v>
      </c>
      <c r="Z37" s="137">
        <v>-64.59</v>
      </c>
      <c r="AA37" s="102">
        <v>46597000</v>
      </c>
    </row>
    <row r="38" spans="1:27" ht="13.5">
      <c r="A38" s="269" t="s">
        <v>200</v>
      </c>
      <c r="B38" s="256"/>
      <c r="C38" s="257">
        <v>18260767</v>
      </c>
      <c r="D38" s="257"/>
      <c r="E38" s="258">
        <v>54192000</v>
      </c>
      <c r="F38" s="259">
        <v>57792000</v>
      </c>
      <c r="G38" s="259">
        <v>26944207</v>
      </c>
      <c r="H38" s="259">
        <v>26451674</v>
      </c>
      <c r="I38" s="259">
        <v>21763092</v>
      </c>
      <c r="J38" s="259">
        <v>21763092</v>
      </c>
      <c r="K38" s="259">
        <v>19436493</v>
      </c>
      <c r="L38" s="259">
        <v>17585541</v>
      </c>
      <c r="M38" s="259">
        <v>14687443</v>
      </c>
      <c r="N38" s="259">
        <v>14687443</v>
      </c>
      <c r="O38" s="259">
        <v>11238508</v>
      </c>
      <c r="P38" s="259">
        <v>11729047</v>
      </c>
      <c r="Q38" s="259">
        <v>12888915</v>
      </c>
      <c r="R38" s="259">
        <v>11238508</v>
      </c>
      <c r="S38" s="259">
        <v>11339578</v>
      </c>
      <c r="T38" s="259">
        <v>8761132</v>
      </c>
      <c r="U38" s="259">
        <v>8932864</v>
      </c>
      <c r="V38" s="259">
        <v>8932864</v>
      </c>
      <c r="W38" s="259">
        <v>8932864</v>
      </c>
      <c r="X38" s="259">
        <v>57792000</v>
      </c>
      <c r="Y38" s="259">
        <v>-48859136</v>
      </c>
      <c r="Z38" s="260">
        <v>-84.54</v>
      </c>
      <c r="AA38" s="261">
        <v>57792000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11933661</v>
      </c>
      <c r="D5" s="200">
        <f t="shared" si="0"/>
        <v>0</v>
      </c>
      <c r="E5" s="106">
        <f t="shared" si="0"/>
        <v>16366000</v>
      </c>
      <c r="F5" s="106">
        <f t="shared" si="0"/>
        <v>14427000</v>
      </c>
      <c r="G5" s="106">
        <f t="shared" si="0"/>
        <v>1156273</v>
      </c>
      <c r="H5" s="106">
        <f t="shared" si="0"/>
        <v>0</v>
      </c>
      <c r="I5" s="106">
        <f t="shared" si="0"/>
        <v>1507789</v>
      </c>
      <c r="J5" s="106">
        <f t="shared" si="0"/>
        <v>2664062</v>
      </c>
      <c r="K5" s="106">
        <f t="shared" si="0"/>
        <v>65318</v>
      </c>
      <c r="L5" s="106">
        <f t="shared" si="0"/>
        <v>1458481</v>
      </c>
      <c r="M5" s="106">
        <f t="shared" si="0"/>
        <v>0</v>
      </c>
      <c r="N5" s="106">
        <f t="shared" si="0"/>
        <v>1523799</v>
      </c>
      <c r="O5" s="106">
        <f t="shared" si="0"/>
        <v>429146</v>
      </c>
      <c r="P5" s="106">
        <f t="shared" si="0"/>
        <v>634841</v>
      </c>
      <c r="Q5" s="106">
        <f t="shared" si="0"/>
        <v>3490600</v>
      </c>
      <c r="R5" s="106">
        <f t="shared" si="0"/>
        <v>4554587</v>
      </c>
      <c r="S5" s="106">
        <f t="shared" si="0"/>
        <v>1735151</v>
      </c>
      <c r="T5" s="106">
        <f t="shared" si="0"/>
        <v>1305066</v>
      </c>
      <c r="U5" s="106">
        <f t="shared" si="0"/>
        <v>3197463</v>
      </c>
      <c r="V5" s="106">
        <f t="shared" si="0"/>
        <v>6237680</v>
      </c>
      <c r="W5" s="106">
        <f t="shared" si="0"/>
        <v>14980128</v>
      </c>
      <c r="X5" s="106">
        <f t="shared" si="0"/>
        <v>14427000</v>
      </c>
      <c r="Y5" s="106">
        <f t="shared" si="0"/>
        <v>553128</v>
      </c>
      <c r="Z5" s="201">
        <f>+IF(X5&lt;&gt;0,+(Y5/X5)*100,0)</f>
        <v>3.8339779579954256</v>
      </c>
      <c r="AA5" s="199">
        <f>SUM(AA11:AA18)</f>
        <v>14427000</v>
      </c>
    </row>
    <row r="6" spans="1:27" ht="13.5">
      <c r="A6" s="291" t="s">
        <v>204</v>
      </c>
      <c r="B6" s="142"/>
      <c r="C6" s="62">
        <v>114902</v>
      </c>
      <c r="D6" s="156"/>
      <c r="E6" s="60">
        <v>5561000</v>
      </c>
      <c r="F6" s="60"/>
      <c r="G6" s="60">
        <v>328086</v>
      </c>
      <c r="H6" s="60"/>
      <c r="I6" s="60">
        <v>236845</v>
      </c>
      <c r="J6" s="60">
        <v>564931</v>
      </c>
      <c r="K6" s="60"/>
      <c r="L6" s="60">
        <v>266971</v>
      </c>
      <c r="M6" s="60"/>
      <c r="N6" s="60">
        <v>266971</v>
      </c>
      <c r="O6" s="60">
        <v>56643</v>
      </c>
      <c r="P6" s="60">
        <v>226341</v>
      </c>
      <c r="Q6" s="60">
        <v>1208131</v>
      </c>
      <c r="R6" s="60">
        <v>1491115</v>
      </c>
      <c r="S6" s="60">
        <v>1377015</v>
      </c>
      <c r="T6" s="60">
        <v>663325</v>
      </c>
      <c r="U6" s="60">
        <v>948714</v>
      </c>
      <c r="V6" s="60">
        <v>2989054</v>
      </c>
      <c r="W6" s="60">
        <v>5312071</v>
      </c>
      <c r="X6" s="60"/>
      <c r="Y6" s="60">
        <v>5312071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>
        <v>277650</v>
      </c>
      <c r="M10" s="60"/>
      <c r="N10" s="60">
        <v>277650</v>
      </c>
      <c r="O10" s="60"/>
      <c r="P10" s="60"/>
      <c r="Q10" s="60"/>
      <c r="R10" s="60"/>
      <c r="S10" s="60"/>
      <c r="T10" s="60"/>
      <c r="U10" s="60">
        <v>346305</v>
      </c>
      <c r="V10" s="60">
        <v>346305</v>
      </c>
      <c r="W10" s="60">
        <v>623955</v>
      </c>
      <c r="X10" s="60"/>
      <c r="Y10" s="60">
        <v>623955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114902</v>
      </c>
      <c r="D11" s="294">
        <f t="shared" si="1"/>
        <v>0</v>
      </c>
      <c r="E11" s="295">
        <f t="shared" si="1"/>
        <v>5561000</v>
      </c>
      <c r="F11" s="295">
        <f t="shared" si="1"/>
        <v>0</v>
      </c>
      <c r="G11" s="295">
        <f t="shared" si="1"/>
        <v>328086</v>
      </c>
      <c r="H11" s="295">
        <f t="shared" si="1"/>
        <v>0</v>
      </c>
      <c r="I11" s="295">
        <f t="shared" si="1"/>
        <v>236845</v>
      </c>
      <c r="J11" s="295">
        <f t="shared" si="1"/>
        <v>564931</v>
      </c>
      <c r="K11" s="295">
        <f t="shared" si="1"/>
        <v>0</v>
      </c>
      <c r="L11" s="295">
        <f t="shared" si="1"/>
        <v>544621</v>
      </c>
      <c r="M11" s="295">
        <f t="shared" si="1"/>
        <v>0</v>
      </c>
      <c r="N11" s="295">
        <f t="shared" si="1"/>
        <v>544621</v>
      </c>
      <c r="O11" s="295">
        <f t="shared" si="1"/>
        <v>56643</v>
      </c>
      <c r="P11" s="295">
        <f t="shared" si="1"/>
        <v>226341</v>
      </c>
      <c r="Q11" s="295">
        <f t="shared" si="1"/>
        <v>1208131</v>
      </c>
      <c r="R11" s="295">
        <f t="shared" si="1"/>
        <v>1491115</v>
      </c>
      <c r="S11" s="295">
        <f t="shared" si="1"/>
        <v>1377015</v>
      </c>
      <c r="T11" s="295">
        <f t="shared" si="1"/>
        <v>663325</v>
      </c>
      <c r="U11" s="295">
        <f t="shared" si="1"/>
        <v>1295019</v>
      </c>
      <c r="V11" s="295">
        <f t="shared" si="1"/>
        <v>3335359</v>
      </c>
      <c r="W11" s="295">
        <f t="shared" si="1"/>
        <v>5936026</v>
      </c>
      <c r="X11" s="295">
        <f t="shared" si="1"/>
        <v>0</v>
      </c>
      <c r="Y11" s="295">
        <f t="shared" si="1"/>
        <v>5936026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11818759</v>
      </c>
      <c r="D12" s="156"/>
      <c r="E12" s="60">
        <v>6905000</v>
      </c>
      <c r="F12" s="60">
        <v>12927000</v>
      </c>
      <c r="G12" s="60">
        <v>828187</v>
      </c>
      <c r="H12" s="60"/>
      <c r="I12" s="60">
        <v>1270944</v>
      </c>
      <c r="J12" s="60">
        <v>2099131</v>
      </c>
      <c r="K12" s="60">
        <v>65318</v>
      </c>
      <c r="L12" s="60">
        <v>913860</v>
      </c>
      <c r="M12" s="60"/>
      <c r="N12" s="60">
        <v>979178</v>
      </c>
      <c r="O12" s="60">
        <v>372503</v>
      </c>
      <c r="P12" s="60">
        <v>408500</v>
      </c>
      <c r="Q12" s="60">
        <v>2282469</v>
      </c>
      <c r="R12" s="60">
        <v>3063472</v>
      </c>
      <c r="S12" s="60">
        <v>358136</v>
      </c>
      <c r="T12" s="60">
        <v>641741</v>
      </c>
      <c r="U12" s="60">
        <v>1902444</v>
      </c>
      <c r="V12" s="60">
        <v>2902321</v>
      </c>
      <c r="W12" s="60">
        <v>9044102</v>
      </c>
      <c r="X12" s="60">
        <v>12927000</v>
      </c>
      <c r="Y12" s="60">
        <v>-3882898</v>
      </c>
      <c r="Z12" s="140">
        <v>-30.04</v>
      </c>
      <c r="AA12" s="155">
        <v>12927000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3900000</v>
      </c>
      <c r="F15" s="60">
        <v>1500000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1500000</v>
      </c>
      <c r="Y15" s="60">
        <v>-1500000</v>
      </c>
      <c r="Z15" s="140">
        <v>-100</v>
      </c>
      <c r="AA15" s="155">
        <v>1500000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1561000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1561000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114902</v>
      </c>
      <c r="D36" s="156">
        <f t="shared" si="4"/>
        <v>0</v>
      </c>
      <c r="E36" s="60">
        <f t="shared" si="4"/>
        <v>5561000</v>
      </c>
      <c r="F36" s="60">
        <f t="shared" si="4"/>
        <v>0</v>
      </c>
      <c r="G36" s="60">
        <f t="shared" si="4"/>
        <v>328086</v>
      </c>
      <c r="H36" s="60">
        <f t="shared" si="4"/>
        <v>0</v>
      </c>
      <c r="I36" s="60">
        <f t="shared" si="4"/>
        <v>236845</v>
      </c>
      <c r="J36" s="60">
        <f t="shared" si="4"/>
        <v>564931</v>
      </c>
      <c r="K36" s="60">
        <f t="shared" si="4"/>
        <v>0</v>
      </c>
      <c r="L36" s="60">
        <f t="shared" si="4"/>
        <v>266971</v>
      </c>
      <c r="M36" s="60">
        <f t="shared" si="4"/>
        <v>0</v>
      </c>
      <c r="N36" s="60">
        <f t="shared" si="4"/>
        <v>266971</v>
      </c>
      <c r="O36" s="60">
        <f t="shared" si="4"/>
        <v>56643</v>
      </c>
      <c r="P36" s="60">
        <f t="shared" si="4"/>
        <v>226341</v>
      </c>
      <c r="Q36" s="60">
        <f t="shared" si="4"/>
        <v>1208131</v>
      </c>
      <c r="R36" s="60">
        <f t="shared" si="4"/>
        <v>1491115</v>
      </c>
      <c r="S36" s="60">
        <f t="shared" si="4"/>
        <v>1377015</v>
      </c>
      <c r="T36" s="60">
        <f t="shared" si="4"/>
        <v>663325</v>
      </c>
      <c r="U36" s="60">
        <f t="shared" si="4"/>
        <v>948714</v>
      </c>
      <c r="V36" s="60">
        <f t="shared" si="4"/>
        <v>2989054</v>
      </c>
      <c r="W36" s="60">
        <f t="shared" si="4"/>
        <v>5312071</v>
      </c>
      <c r="X36" s="60">
        <f t="shared" si="4"/>
        <v>0</v>
      </c>
      <c r="Y36" s="60">
        <f t="shared" si="4"/>
        <v>5312071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277650</v>
      </c>
      <c r="M40" s="60">
        <f t="shared" si="4"/>
        <v>0</v>
      </c>
      <c r="N40" s="60">
        <f t="shared" si="4"/>
        <v>277650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346305</v>
      </c>
      <c r="V40" s="60">
        <f t="shared" si="4"/>
        <v>346305</v>
      </c>
      <c r="W40" s="60">
        <f t="shared" si="4"/>
        <v>623955</v>
      </c>
      <c r="X40" s="60">
        <f t="shared" si="4"/>
        <v>0</v>
      </c>
      <c r="Y40" s="60">
        <f t="shared" si="4"/>
        <v>623955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114902</v>
      </c>
      <c r="D41" s="294">
        <f t="shared" si="6"/>
        <v>0</v>
      </c>
      <c r="E41" s="295">
        <f t="shared" si="6"/>
        <v>5561000</v>
      </c>
      <c r="F41" s="295">
        <f t="shared" si="6"/>
        <v>0</v>
      </c>
      <c r="G41" s="295">
        <f t="shared" si="6"/>
        <v>328086</v>
      </c>
      <c r="H41" s="295">
        <f t="shared" si="6"/>
        <v>0</v>
      </c>
      <c r="I41" s="295">
        <f t="shared" si="6"/>
        <v>236845</v>
      </c>
      <c r="J41" s="295">
        <f t="shared" si="6"/>
        <v>564931</v>
      </c>
      <c r="K41" s="295">
        <f t="shared" si="6"/>
        <v>0</v>
      </c>
      <c r="L41" s="295">
        <f t="shared" si="6"/>
        <v>544621</v>
      </c>
      <c r="M41" s="295">
        <f t="shared" si="6"/>
        <v>0</v>
      </c>
      <c r="N41" s="295">
        <f t="shared" si="6"/>
        <v>544621</v>
      </c>
      <c r="O41" s="295">
        <f t="shared" si="6"/>
        <v>56643</v>
      </c>
      <c r="P41" s="295">
        <f t="shared" si="6"/>
        <v>226341</v>
      </c>
      <c r="Q41" s="295">
        <f t="shared" si="6"/>
        <v>1208131</v>
      </c>
      <c r="R41" s="295">
        <f t="shared" si="6"/>
        <v>1491115</v>
      </c>
      <c r="S41" s="295">
        <f t="shared" si="6"/>
        <v>1377015</v>
      </c>
      <c r="T41" s="295">
        <f t="shared" si="6"/>
        <v>663325</v>
      </c>
      <c r="U41" s="295">
        <f t="shared" si="6"/>
        <v>1295019</v>
      </c>
      <c r="V41" s="295">
        <f t="shared" si="6"/>
        <v>3335359</v>
      </c>
      <c r="W41" s="295">
        <f t="shared" si="6"/>
        <v>5936026</v>
      </c>
      <c r="X41" s="295">
        <f t="shared" si="6"/>
        <v>0</v>
      </c>
      <c r="Y41" s="295">
        <f t="shared" si="6"/>
        <v>5936026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11818759</v>
      </c>
      <c r="D42" s="129">
        <f t="shared" si="7"/>
        <v>0</v>
      </c>
      <c r="E42" s="54">
        <f t="shared" si="7"/>
        <v>8466000</v>
      </c>
      <c r="F42" s="54">
        <f t="shared" si="7"/>
        <v>12927000</v>
      </c>
      <c r="G42" s="54">
        <f t="shared" si="7"/>
        <v>828187</v>
      </c>
      <c r="H42" s="54">
        <f t="shared" si="7"/>
        <v>0</v>
      </c>
      <c r="I42" s="54">
        <f t="shared" si="7"/>
        <v>1270944</v>
      </c>
      <c r="J42" s="54">
        <f t="shared" si="7"/>
        <v>2099131</v>
      </c>
      <c r="K42" s="54">
        <f t="shared" si="7"/>
        <v>65318</v>
      </c>
      <c r="L42" s="54">
        <f t="shared" si="7"/>
        <v>913860</v>
      </c>
      <c r="M42" s="54">
        <f t="shared" si="7"/>
        <v>0</v>
      </c>
      <c r="N42" s="54">
        <f t="shared" si="7"/>
        <v>979178</v>
      </c>
      <c r="O42" s="54">
        <f t="shared" si="7"/>
        <v>372503</v>
      </c>
      <c r="P42" s="54">
        <f t="shared" si="7"/>
        <v>408500</v>
      </c>
      <c r="Q42" s="54">
        <f t="shared" si="7"/>
        <v>2282469</v>
      </c>
      <c r="R42" s="54">
        <f t="shared" si="7"/>
        <v>3063472</v>
      </c>
      <c r="S42" s="54">
        <f t="shared" si="7"/>
        <v>358136</v>
      </c>
      <c r="T42" s="54">
        <f t="shared" si="7"/>
        <v>641741</v>
      </c>
      <c r="U42" s="54">
        <f t="shared" si="7"/>
        <v>1902444</v>
      </c>
      <c r="V42" s="54">
        <f t="shared" si="7"/>
        <v>2902321</v>
      </c>
      <c r="W42" s="54">
        <f t="shared" si="7"/>
        <v>9044102</v>
      </c>
      <c r="X42" s="54">
        <f t="shared" si="7"/>
        <v>12927000</v>
      </c>
      <c r="Y42" s="54">
        <f t="shared" si="7"/>
        <v>-3882898</v>
      </c>
      <c r="Z42" s="184">
        <f t="shared" si="5"/>
        <v>-30.037116113560764</v>
      </c>
      <c r="AA42" s="130">
        <f aca="true" t="shared" si="8" ref="AA42:AA48">AA12+AA27</f>
        <v>12927000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3900000</v>
      </c>
      <c r="F45" s="54">
        <f t="shared" si="7"/>
        <v>1500000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1500000</v>
      </c>
      <c r="Y45" s="54">
        <f t="shared" si="7"/>
        <v>-1500000</v>
      </c>
      <c r="Z45" s="184">
        <f t="shared" si="5"/>
        <v>-100</v>
      </c>
      <c r="AA45" s="130">
        <f t="shared" si="8"/>
        <v>1500000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11933661</v>
      </c>
      <c r="D49" s="218">
        <f t="shared" si="9"/>
        <v>0</v>
      </c>
      <c r="E49" s="220">
        <f t="shared" si="9"/>
        <v>17927000</v>
      </c>
      <c r="F49" s="220">
        <f t="shared" si="9"/>
        <v>14427000</v>
      </c>
      <c r="G49" s="220">
        <f t="shared" si="9"/>
        <v>1156273</v>
      </c>
      <c r="H49" s="220">
        <f t="shared" si="9"/>
        <v>0</v>
      </c>
      <c r="I49" s="220">
        <f t="shared" si="9"/>
        <v>1507789</v>
      </c>
      <c r="J49" s="220">
        <f t="shared" si="9"/>
        <v>2664062</v>
      </c>
      <c r="K49" s="220">
        <f t="shared" si="9"/>
        <v>65318</v>
      </c>
      <c r="L49" s="220">
        <f t="shared" si="9"/>
        <v>1458481</v>
      </c>
      <c r="M49" s="220">
        <f t="shared" si="9"/>
        <v>0</v>
      </c>
      <c r="N49" s="220">
        <f t="shared" si="9"/>
        <v>1523799</v>
      </c>
      <c r="O49" s="220">
        <f t="shared" si="9"/>
        <v>429146</v>
      </c>
      <c r="P49" s="220">
        <f t="shared" si="9"/>
        <v>634841</v>
      </c>
      <c r="Q49" s="220">
        <f t="shared" si="9"/>
        <v>3490600</v>
      </c>
      <c r="R49" s="220">
        <f t="shared" si="9"/>
        <v>4554587</v>
      </c>
      <c r="S49" s="220">
        <f t="shared" si="9"/>
        <v>1735151</v>
      </c>
      <c r="T49" s="220">
        <f t="shared" si="9"/>
        <v>1305066</v>
      </c>
      <c r="U49" s="220">
        <f t="shared" si="9"/>
        <v>3197463</v>
      </c>
      <c r="V49" s="220">
        <f t="shared" si="9"/>
        <v>6237680</v>
      </c>
      <c r="W49" s="220">
        <f t="shared" si="9"/>
        <v>14980128</v>
      </c>
      <c r="X49" s="220">
        <f t="shared" si="9"/>
        <v>14427000</v>
      </c>
      <c r="Y49" s="220">
        <f t="shared" si="9"/>
        <v>553128</v>
      </c>
      <c r="Z49" s="221">
        <f t="shared" si="5"/>
        <v>3.8339779579954256</v>
      </c>
      <c r="AA49" s="222">
        <f>SUM(AA41:AA48)</f>
        <v>14427000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2507000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2507000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2507000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15939</v>
      </c>
      <c r="H65" s="60">
        <v>15939</v>
      </c>
      <c r="I65" s="60">
        <v>18689</v>
      </c>
      <c r="J65" s="60">
        <v>50567</v>
      </c>
      <c r="K65" s="60">
        <v>19065</v>
      </c>
      <c r="L65" s="60">
        <v>20398</v>
      </c>
      <c r="M65" s="60">
        <v>27851</v>
      </c>
      <c r="N65" s="60">
        <v>67314</v>
      </c>
      <c r="O65" s="60">
        <v>13925</v>
      </c>
      <c r="P65" s="60">
        <v>13925</v>
      </c>
      <c r="Q65" s="60">
        <v>13925</v>
      </c>
      <c r="R65" s="60">
        <v>41775</v>
      </c>
      <c r="S65" s="60">
        <v>13925</v>
      </c>
      <c r="T65" s="60">
        <v>13925</v>
      </c>
      <c r="U65" s="60">
        <v>13925</v>
      </c>
      <c r="V65" s="60">
        <v>41775</v>
      </c>
      <c r="W65" s="60">
        <v>201431</v>
      </c>
      <c r="X65" s="60"/>
      <c r="Y65" s="60">
        <v>201431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829000</v>
      </c>
      <c r="D68" s="156">
        <v>2506900</v>
      </c>
      <c r="E68" s="60">
        <v>2506900</v>
      </c>
      <c r="F68" s="60">
        <v>2506900</v>
      </c>
      <c r="G68" s="60"/>
      <c r="H68" s="60"/>
      <c r="I68" s="60"/>
      <c r="J68" s="60"/>
      <c r="K68" s="60">
        <v>10683</v>
      </c>
      <c r="L68" s="60"/>
      <c r="M68" s="60">
        <v>1104</v>
      </c>
      <c r="N68" s="60">
        <v>11787</v>
      </c>
      <c r="O68" s="60">
        <v>146808</v>
      </c>
      <c r="P68" s="60"/>
      <c r="Q68" s="60"/>
      <c r="R68" s="60">
        <v>146808</v>
      </c>
      <c r="S68" s="60"/>
      <c r="T68" s="60"/>
      <c r="U68" s="60"/>
      <c r="V68" s="60"/>
      <c r="W68" s="60">
        <v>158595</v>
      </c>
      <c r="X68" s="60">
        <v>2506900</v>
      </c>
      <c r="Y68" s="60">
        <v>-2348305</v>
      </c>
      <c r="Z68" s="140">
        <v>-93.67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829000</v>
      </c>
      <c r="D69" s="218">
        <f t="shared" si="12"/>
        <v>2506900</v>
      </c>
      <c r="E69" s="220">
        <f t="shared" si="12"/>
        <v>2506900</v>
      </c>
      <c r="F69" s="220">
        <f t="shared" si="12"/>
        <v>2506900</v>
      </c>
      <c r="G69" s="220">
        <f t="shared" si="12"/>
        <v>15939</v>
      </c>
      <c r="H69" s="220">
        <f t="shared" si="12"/>
        <v>15939</v>
      </c>
      <c r="I69" s="220">
        <f t="shared" si="12"/>
        <v>18689</v>
      </c>
      <c r="J69" s="220">
        <f t="shared" si="12"/>
        <v>50567</v>
      </c>
      <c r="K69" s="220">
        <f t="shared" si="12"/>
        <v>29748</v>
      </c>
      <c r="L69" s="220">
        <f t="shared" si="12"/>
        <v>20398</v>
      </c>
      <c r="M69" s="220">
        <f t="shared" si="12"/>
        <v>28955</v>
      </c>
      <c r="N69" s="220">
        <f t="shared" si="12"/>
        <v>79101</v>
      </c>
      <c r="O69" s="220">
        <f t="shared" si="12"/>
        <v>160733</v>
      </c>
      <c r="P69" s="220">
        <f t="shared" si="12"/>
        <v>13925</v>
      </c>
      <c r="Q69" s="220">
        <f t="shared" si="12"/>
        <v>13925</v>
      </c>
      <c r="R69" s="220">
        <f t="shared" si="12"/>
        <v>188583</v>
      </c>
      <c r="S69" s="220">
        <f t="shared" si="12"/>
        <v>13925</v>
      </c>
      <c r="T69" s="220">
        <f t="shared" si="12"/>
        <v>13925</v>
      </c>
      <c r="U69" s="220">
        <f t="shared" si="12"/>
        <v>13925</v>
      </c>
      <c r="V69" s="220">
        <f t="shared" si="12"/>
        <v>41775</v>
      </c>
      <c r="W69" s="220">
        <f t="shared" si="12"/>
        <v>360026</v>
      </c>
      <c r="X69" s="220">
        <f t="shared" si="12"/>
        <v>2506900</v>
      </c>
      <c r="Y69" s="220">
        <f t="shared" si="12"/>
        <v>-2146874</v>
      </c>
      <c r="Z69" s="221">
        <f>+IF(X69&lt;&gt;0,+(Y69/X69)*100,0)</f>
        <v>-85.63859747098009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114902</v>
      </c>
      <c r="D5" s="357">
        <f t="shared" si="0"/>
        <v>0</v>
      </c>
      <c r="E5" s="356">
        <f t="shared" si="0"/>
        <v>5561000</v>
      </c>
      <c r="F5" s="358">
        <f t="shared" si="0"/>
        <v>0</v>
      </c>
      <c r="G5" s="358">
        <f t="shared" si="0"/>
        <v>328086</v>
      </c>
      <c r="H5" s="356">
        <f t="shared" si="0"/>
        <v>0</v>
      </c>
      <c r="I5" s="356">
        <f t="shared" si="0"/>
        <v>236845</v>
      </c>
      <c r="J5" s="358">
        <f t="shared" si="0"/>
        <v>564931</v>
      </c>
      <c r="K5" s="358">
        <f t="shared" si="0"/>
        <v>0</v>
      </c>
      <c r="L5" s="356">
        <f t="shared" si="0"/>
        <v>544621</v>
      </c>
      <c r="M5" s="356">
        <f t="shared" si="0"/>
        <v>0</v>
      </c>
      <c r="N5" s="358">
        <f t="shared" si="0"/>
        <v>544621</v>
      </c>
      <c r="O5" s="358">
        <f t="shared" si="0"/>
        <v>56643</v>
      </c>
      <c r="P5" s="356">
        <f t="shared" si="0"/>
        <v>226341</v>
      </c>
      <c r="Q5" s="356">
        <f t="shared" si="0"/>
        <v>1208131</v>
      </c>
      <c r="R5" s="358">
        <f t="shared" si="0"/>
        <v>1491115</v>
      </c>
      <c r="S5" s="358">
        <f t="shared" si="0"/>
        <v>1377015</v>
      </c>
      <c r="T5" s="356">
        <f t="shared" si="0"/>
        <v>663325</v>
      </c>
      <c r="U5" s="356">
        <f t="shared" si="0"/>
        <v>1295019</v>
      </c>
      <c r="V5" s="358">
        <f t="shared" si="0"/>
        <v>3335359</v>
      </c>
      <c r="W5" s="358">
        <f t="shared" si="0"/>
        <v>5936026</v>
      </c>
      <c r="X5" s="356">
        <f t="shared" si="0"/>
        <v>0</v>
      </c>
      <c r="Y5" s="358">
        <f t="shared" si="0"/>
        <v>5936026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114902</v>
      </c>
      <c r="D6" s="340">
        <f aca="true" t="shared" si="1" ref="D6:AA6">+D7</f>
        <v>0</v>
      </c>
      <c r="E6" s="60">
        <f t="shared" si="1"/>
        <v>5561000</v>
      </c>
      <c r="F6" s="59">
        <f t="shared" si="1"/>
        <v>0</v>
      </c>
      <c r="G6" s="59">
        <f t="shared" si="1"/>
        <v>328086</v>
      </c>
      <c r="H6" s="60">
        <f t="shared" si="1"/>
        <v>0</v>
      </c>
      <c r="I6" s="60">
        <f t="shared" si="1"/>
        <v>236845</v>
      </c>
      <c r="J6" s="59">
        <f t="shared" si="1"/>
        <v>564931</v>
      </c>
      <c r="K6" s="59">
        <f t="shared" si="1"/>
        <v>0</v>
      </c>
      <c r="L6" s="60">
        <f t="shared" si="1"/>
        <v>266971</v>
      </c>
      <c r="M6" s="60">
        <f t="shared" si="1"/>
        <v>0</v>
      </c>
      <c r="N6" s="59">
        <f t="shared" si="1"/>
        <v>266971</v>
      </c>
      <c r="O6" s="59">
        <f t="shared" si="1"/>
        <v>56643</v>
      </c>
      <c r="P6" s="60">
        <f t="shared" si="1"/>
        <v>226341</v>
      </c>
      <c r="Q6" s="60">
        <f t="shared" si="1"/>
        <v>1208131</v>
      </c>
      <c r="R6" s="59">
        <f t="shared" si="1"/>
        <v>1491115</v>
      </c>
      <c r="S6" s="59">
        <f t="shared" si="1"/>
        <v>1377015</v>
      </c>
      <c r="T6" s="60">
        <f t="shared" si="1"/>
        <v>663325</v>
      </c>
      <c r="U6" s="60">
        <f t="shared" si="1"/>
        <v>948714</v>
      </c>
      <c r="V6" s="59">
        <f t="shared" si="1"/>
        <v>2989054</v>
      </c>
      <c r="W6" s="59">
        <f t="shared" si="1"/>
        <v>5312071</v>
      </c>
      <c r="X6" s="60">
        <f t="shared" si="1"/>
        <v>0</v>
      </c>
      <c r="Y6" s="59">
        <f t="shared" si="1"/>
        <v>5312071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114902</v>
      </c>
      <c r="D7" s="340"/>
      <c r="E7" s="60">
        <v>5561000</v>
      </c>
      <c r="F7" s="59"/>
      <c r="G7" s="59">
        <v>328086</v>
      </c>
      <c r="H7" s="60"/>
      <c r="I7" s="60">
        <v>236845</v>
      </c>
      <c r="J7" s="59">
        <v>564931</v>
      </c>
      <c r="K7" s="59"/>
      <c r="L7" s="60">
        <v>266971</v>
      </c>
      <c r="M7" s="60"/>
      <c r="N7" s="59">
        <v>266971</v>
      </c>
      <c r="O7" s="59">
        <v>56643</v>
      </c>
      <c r="P7" s="60">
        <v>226341</v>
      </c>
      <c r="Q7" s="60">
        <v>1208131</v>
      </c>
      <c r="R7" s="59">
        <v>1491115</v>
      </c>
      <c r="S7" s="59">
        <v>1377015</v>
      </c>
      <c r="T7" s="60">
        <v>663325</v>
      </c>
      <c r="U7" s="60">
        <v>948714</v>
      </c>
      <c r="V7" s="59">
        <v>2989054</v>
      </c>
      <c r="W7" s="59">
        <v>5312071</v>
      </c>
      <c r="X7" s="60"/>
      <c r="Y7" s="59">
        <v>5312071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277650</v>
      </c>
      <c r="M15" s="60">
        <f t="shared" si="5"/>
        <v>0</v>
      </c>
      <c r="N15" s="59">
        <f t="shared" si="5"/>
        <v>277650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346305</v>
      </c>
      <c r="V15" s="59">
        <f t="shared" si="5"/>
        <v>346305</v>
      </c>
      <c r="W15" s="59">
        <f t="shared" si="5"/>
        <v>623955</v>
      </c>
      <c r="X15" s="60">
        <f t="shared" si="5"/>
        <v>0</v>
      </c>
      <c r="Y15" s="59">
        <f t="shared" si="5"/>
        <v>623955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>
        <v>346305</v>
      </c>
      <c r="V17" s="59">
        <v>346305</v>
      </c>
      <c r="W17" s="59">
        <v>346305</v>
      </c>
      <c r="X17" s="60"/>
      <c r="Y17" s="59">
        <v>346305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277650</v>
      </c>
      <c r="M20" s="60"/>
      <c r="N20" s="59">
        <v>277650</v>
      </c>
      <c r="O20" s="59"/>
      <c r="P20" s="60"/>
      <c r="Q20" s="60"/>
      <c r="R20" s="59"/>
      <c r="S20" s="59"/>
      <c r="T20" s="60"/>
      <c r="U20" s="60"/>
      <c r="V20" s="59"/>
      <c r="W20" s="59">
        <v>277650</v>
      </c>
      <c r="X20" s="60"/>
      <c r="Y20" s="59">
        <v>277650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11818759</v>
      </c>
      <c r="D22" s="344">
        <f t="shared" si="6"/>
        <v>0</v>
      </c>
      <c r="E22" s="343">
        <f t="shared" si="6"/>
        <v>6905000</v>
      </c>
      <c r="F22" s="345">
        <f t="shared" si="6"/>
        <v>12927000</v>
      </c>
      <c r="G22" s="345">
        <f t="shared" si="6"/>
        <v>828187</v>
      </c>
      <c r="H22" s="343">
        <f t="shared" si="6"/>
        <v>0</v>
      </c>
      <c r="I22" s="343">
        <f t="shared" si="6"/>
        <v>1270944</v>
      </c>
      <c r="J22" s="345">
        <f t="shared" si="6"/>
        <v>2099131</v>
      </c>
      <c r="K22" s="345">
        <f t="shared" si="6"/>
        <v>65318</v>
      </c>
      <c r="L22" s="343">
        <f t="shared" si="6"/>
        <v>913860</v>
      </c>
      <c r="M22" s="343">
        <f t="shared" si="6"/>
        <v>0</v>
      </c>
      <c r="N22" s="345">
        <f t="shared" si="6"/>
        <v>979178</v>
      </c>
      <c r="O22" s="345">
        <f t="shared" si="6"/>
        <v>372503</v>
      </c>
      <c r="P22" s="343">
        <f t="shared" si="6"/>
        <v>408500</v>
      </c>
      <c r="Q22" s="343">
        <f t="shared" si="6"/>
        <v>2282469</v>
      </c>
      <c r="R22" s="345">
        <f t="shared" si="6"/>
        <v>3063472</v>
      </c>
      <c r="S22" s="345">
        <f t="shared" si="6"/>
        <v>358136</v>
      </c>
      <c r="T22" s="343">
        <f t="shared" si="6"/>
        <v>641741</v>
      </c>
      <c r="U22" s="343">
        <f t="shared" si="6"/>
        <v>1902444</v>
      </c>
      <c r="V22" s="345">
        <f t="shared" si="6"/>
        <v>2902321</v>
      </c>
      <c r="W22" s="345">
        <f t="shared" si="6"/>
        <v>9044102</v>
      </c>
      <c r="X22" s="343">
        <f t="shared" si="6"/>
        <v>12927000</v>
      </c>
      <c r="Y22" s="345">
        <f t="shared" si="6"/>
        <v>-3882898</v>
      </c>
      <c r="Z22" s="336">
        <f>+IF(X22&lt;&gt;0,+(Y22/X22)*100,0)</f>
        <v>-30.037116113560764</v>
      </c>
      <c r="AA22" s="350">
        <f>SUM(AA23:AA32)</f>
        <v>12927000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>
        <v>770712</v>
      </c>
      <c r="J24" s="59">
        <v>770712</v>
      </c>
      <c r="K24" s="59">
        <v>65318</v>
      </c>
      <c r="L24" s="60">
        <v>913860</v>
      </c>
      <c r="M24" s="60"/>
      <c r="N24" s="59">
        <v>979178</v>
      </c>
      <c r="O24" s="59">
        <v>243582</v>
      </c>
      <c r="P24" s="60"/>
      <c r="Q24" s="60">
        <v>475101</v>
      </c>
      <c r="R24" s="59">
        <v>718683</v>
      </c>
      <c r="S24" s="59">
        <v>238526</v>
      </c>
      <c r="T24" s="60"/>
      <c r="U24" s="60">
        <v>1280934</v>
      </c>
      <c r="V24" s="59">
        <v>1519460</v>
      </c>
      <c r="W24" s="59">
        <v>3988033</v>
      </c>
      <c r="X24" s="60"/>
      <c r="Y24" s="59">
        <v>3988033</v>
      </c>
      <c r="Z24" s="61"/>
      <c r="AA24" s="62"/>
    </row>
    <row r="25" spans="1:27" ht="13.5">
      <c r="A25" s="361" t="s">
        <v>238</v>
      </c>
      <c r="B25" s="142"/>
      <c r="C25" s="60">
        <v>799480</v>
      </c>
      <c r="D25" s="340"/>
      <c r="E25" s="60">
        <v>1525000</v>
      </c>
      <c r="F25" s="59"/>
      <c r="G25" s="59">
        <v>446889</v>
      </c>
      <c r="H25" s="60"/>
      <c r="I25" s="60">
        <v>352109</v>
      </c>
      <c r="J25" s="59">
        <v>798998</v>
      </c>
      <c r="K25" s="59"/>
      <c r="L25" s="60"/>
      <c r="M25" s="60"/>
      <c r="N25" s="59"/>
      <c r="O25" s="59">
        <v>82024</v>
      </c>
      <c r="P25" s="60"/>
      <c r="Q25" s="60">
        <v>1027259</v>
      </c>
      <c r="R25" s="59">
        <v>1109283</v>
      </c>
      <c r="S25" s="59"/>
      <c r="T25" s="60">
        <v>218243</v>
      </c>
      <c r="U25" s="60">
        <v>561439</v>
      </c>
      <c r="V25" s="59">
        <v>779682</v>
      </c>
      <c r="W25" s="59">
        <v>2687963</v>
      </c>
      <c r="X25" s="60"/>
      <c r="Y25" s="59">
        <v>2687963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4855000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11019279</v>
      </c>
      <c r="D32" s="340"/>
      <c r="E32" s="60">
        <v>525000</v>
      </c>
      <c r="F32" s="59">
        <v>12927000</v>
      </c>
      <c r="G32" s="59">
        <v>381298</v>
      </c>
      <c r="H32" s="60"/>
      <c r="I32" s="60">
        <v>148123</v>
      </c>
      <c r="J32" s="59">
        <v>529421</v>
      </c>
      <c r="K32" s="59"/>
      <c r="L32" s="60"/>
      <c r="M32" s="60"/>
      <c r="N32" s="59"/>
      <c r="O32" s="59">
        <v>46897</v>
      </c>
      <c r="P32" s="60">
        <v>408500</v>
      </c>
      <c r="Q32" s="60">
        <v>780109</v>
      </c>
      <c r="R32" s="59">
        <v>1235506</v>
      </c>
      <c r="S32" s="59">
        <v>119610</v>
      </c>
      <c r="T32" s="60">
        <v>423498</v>
      </c>
      <c r="U32" s="60">
        <v>60071</v>
      </c>
      <c r="V32" s="59">
        <v>603179</v>
      </c>
      <c r="W32" s="59">
        <v>2368106</v>
      </c>
      <c r="X32" s="60">
        <v>12927000</v>
      </c>
      <c r="Y32" s="59">
        <v>-10558894</v>
      </c>
      <c r="Z32" s="61">
        <v>-81.68</v>
      </c>
      <c r="AA32" s="62">
        <v>12927000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3900000</v>
      </c>
      <c r="F40" s="345">
        <f t="shared" si="9"/>
        <v>1500000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1500000</v>
      </c>
      <c r="Y40" s="345">
        <f t="shared" si="9"/>
        <v>-1500000</v>
      </c>
      <c r="Z40" s="336">
        <f>+IF(X40&lt;&gt;0,+(Y40/X40)*100,0)</f>
        <v>-100</v>
      </c>
      <c r="AA40" s="350">
        <f>SUM(AA41:AA49)</f>
        <v>1500000</v>
      </c>
    </row>
    <row r="41" spans="1:27" ht="13.5">
      <c r="A41" s="361" t="s">
        <v>247</v>
      </c>
      <c r="B41" s="142"/>
      <c r="C41" s="362"/>
      <c r="D41" s="363"/>
      <c r="E41" s="362">
        <v>180000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2200000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20000</v>
      </c>
      <c r="F49" s="53">
        <v>1500000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1500000</v>
      </c>
      <c r="Y49" s="53">
        <v>-1500000</v>
      </c>
      <c r="Z49" s="94">
        <v>-100</v>
      </c>
      <c r="AA49" s="95">
        <v>1500000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11933661</v>
      </c>
      <c r="D60" s="346">
        <f t="shared" si="14"/>
        <v>0</v>
      </c>
      <c r="E60" s="219">
        <f t="shared" si="14"/>
        <v>16366000</v>
      </c>
      <c r="F60" s="264">
        <f t="shared" si="14"/>
        <v>14427000</v>
      </c>
      <c r="G60" s="264">
        <f t="shared" si="14"/>
        <v>1156273</v>
      </c>
      <c r="H60" s="219">
        <f t="shared" si="14"/>
        <v>0</v>
      </c>
      <c r="I60" s="219">
        <f t="shared" si="14"/>
        <v>1507789</v>
      </c>
      <c r="J60" s="264">
        <f t="shared" si="14"/>
        <v>2664062</v>
      </c>
      <c r="K60" s="264">
        <f t="shared" si="14"/>
        <v>65318</v>
      </c>
      <c r="L60" s="219">
        <f t="shared" si="14"/>
        <v>1458481</v>
      </c>
      <c r="M60" s="219">
        <f t="shared" si="14"/>
        <v>0</v>
      </c>
      <c r="N60" s="264">
        <f t="shared" si="14"/>
        <v>1523799</v>
      </c>
      <c r="O60" s="264">
        <f t="shared" si="14"/>
        <v>429146</v>
      </c>
      <c r="P60" s="219">
        <f t="shared" si="14"/>
        <v>634841</v>
      </c>
      <c r="Q60" s="219">
        <f t="shared" si="14"/>
        <v>3490600</v>
      </c>
      <c r="R60" s="264">
        <f t="shared" si="14"/>
        <v>4554587</v>
      </c>
      <c r="S60" s="264">
        <f t="shared" si="14"/>
        <v>1735151</v>
      </c>
      <c r="T60" s="219">
        <f t="shared" si="14"/>
        <v>1305066</v>
      </c>
      <c r="U60" s="219">
        <f t="shared" si="14"/>
        <v>3197463</v>
      </c>
      <c r="V60" s="264">
        <f t="shared" si="14"/>
        <v>6237680</v>
      </c>
      <c r="W60" s="264">
        <f t="shared" si="14"/>
        <v>14980128</v>
      </c>
      <c r="X60" s="219">
        <f t="shared" si="14"/>
        <v>14427000</v>
      </c>
      <c r="Y60" s="264">
        <f t="shared" si="14"/>
        <v>553128</v>
      </c>
      <c r="Z60" s="337">
        <f>+IF(X60&lt;&gt;0,+(Y60/X60)*100,0)</f>
        <v>3.8339779579954256</v>
      </c>
      <c r="AA60" s="232">
        <f>+AA57+AA54+AA51+AA40+AA37+AA34+AA22+AA5</f>
        <v>14427000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1561000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1561000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1561000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2014-08-06T11:45:02Z</dcterms:created>
  <dcterms:modified xsi:type="dcterms:W3CDTF">2014-08-06T11:45:05Z</dcterms:modified>
  <cp:category/>
  <cp:version/>
  <cp:contentType/>
  <cp:contentStatus/>
</cp:coreProperties>
</file>