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<sst xmlns="http://schemas.openxmlformats.org/spreadsheetml/2006/main" count="855" uniqueCount="302">
  <si>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Emnambithi/Ladysmith(KZN232)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</si>
  <si>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</si>
  <si>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</si>
  <si>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</si>
  <si>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</si>
  <si>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</si>
  <si>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</si>
  <si>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</si>
  <si>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</si>
  <si>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</si>
  <si>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</si>
  <si>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</si>
  <si>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</si>
  <si>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</si>
  <si>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</si>
  <si>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</si>
  <si>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</si>
  <si>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</si>
  <si>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</si>
  <si>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</si>
  <si>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</si>
  <si>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</si>
  <si>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</si>
  <si>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</si>
  <si>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</si>
  <si>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</si>
  <si>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</si>
  <si>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</si>
  <si>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</si>
  <si>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</si>
  <si>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</si>
  <si>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</si>
  <si>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</si>
  <si>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</si>
  <si>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</si>
  <si>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</si>
  <si>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</si>
  <si>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</si>
  <si>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</si>
  <si>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</si>
  <si>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</si>
  <si>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</si>
  <si>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</si>
  <si>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</si>
  <si>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</si>
  <si>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</si>
  <si>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</si>
  <si>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</si>
  <si>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</si>
  <si>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</si>
  <si>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</si>
  <si>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</si>
  <si>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</si>
  <si>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</si>
  <si>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</si>
  <si>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</si>
  <si>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</si>
  <si>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</si>
  <si>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</si>
  <si>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</si>
  <si>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</si>
  <si>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</si>
  <si>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</si>
  <si>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</si>
  <si>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</si>
  <si>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</si>
  <si>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</si>
  <si>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</si>
  <si>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</si>
  <si>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</si>
  <si>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Emnambithi/Ladysmith(KZN232)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</si>
  <si>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</si>
  <si>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</si>
  <si>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</si>
  <si>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</si>
  <si>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</si>
  <si>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</si>
  <si>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</si>
  <si>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</si>
  <si>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</si>
  <si>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</si>
  <si>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</si>
  <si>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</si>
  <si>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</si>
  <si>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</si>
  <si>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</si>
  <si>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</si>
  <si>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</si>
  <si>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</si>
  <si>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</si>
  <si>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</si>
  <si>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</si>
  <si>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</si>
  <si>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</si>
  <si>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</si>
  <si>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</si>
  <si>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</si>
  <si>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</si>
  <si>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</si>
  <si>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</si>
  <si>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Emnambithi/Ladysmith(KZN232)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</si>
  <si>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</si>
  <si>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</si>
  <si>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</si>
  <si>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</si>
  <si>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</si>
  <si>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</si>
  <si>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</si>
  <si>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</si>
  <si>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</si>
  <si>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</si>
  <si>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</si>
  <si>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</si>
  <si>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</si>
  <si>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</si>
  <si>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</si>
  <si>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</si>
  <si>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</si>
  <si>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</si>
  <si>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</si>
  <si>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</si>
  <si>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</si>
  <si>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</si>
  <si>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</si>
  <si>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</si>
  <si>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</si>
  <si>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</si>
  <si>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</si>
  <si>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</si>
  <si>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Emnambithi/Ladysmith(KZN232)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</si>
  <si>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</si>
  <si>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</si>
  <si>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</si>
  <si>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</si>
  <si>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</si>
  <si>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</si>
  <si>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</si>
  <si>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</si>
  <si>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</si>
  <si>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</si>
  <si>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Emnambithi/Ladysmith(KZN232)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</si>
  <si>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</si>
  <si>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</si>
  <si>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</si>
  <si>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</si>
  <si>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</si>
  <si>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</si>
  <si>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</si>
  <si>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</si>
  <si>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</si>
  <si>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</si>
  <si>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</si>
  <si>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</si>
  <si>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</si>
  <si>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</si>
  <si>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</si>
  <si>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</si>
  <si>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</si>
  <si>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</si>
  <si>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</si>
  <si>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</si>
  <si>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</si>
  <si>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</si>
  <si>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</si>
  <si>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</si>
  <si>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</si>
  <si>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</si>
  <si>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</si>
  <si>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</si>
  <si>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</si>
  <si>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</si>
  <si>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</si>
  <si>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</si>
  <si>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</si>
  <si>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Emnambithi/Ladysmith(KZN232)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</si>
  <si>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</si>
  <si>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</si>
  <si>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</si>
  <si>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</si>
  <si>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</si>
  <si>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</si>
  <si>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</si>
  <si>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</si>
  <si>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</si>
  <si>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</si>
  <si>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</si>
  <si>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</si>
  <si>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</si>
  <si>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</si>
  <si>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</si>
  <si>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</si>
  <si>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</si>
  <si>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</si>
  <si>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</si>
  <si>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</si>
  <si>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</si>
  <si>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</si>
  <si>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</si>
  <si>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</si>
  <si>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</si>
  <si>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</si>
  <si>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Emnambithi/Ladysmith(KZN232)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</si>
  <si>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</si>
  <si>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</si>
  <si>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</si>
  <si>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</si>
  <si>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</si>
  <si>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</si>
  <si>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</si>
  <si>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</si>
  <si>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</si>
  <si>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</si>
  <si>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</si>
  <si>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</si>
  <si>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</si>
  <si>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</si>
  <si>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</si>
  <si>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</si>
  <si>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</si>
  <si>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</si>
  <si>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</si>
  <si>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</si>
  <si>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</si>
  <si>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</si>
  <si>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</si>
  <si>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</si>
  <si>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Emnambithi/Ladysmith(KZN232)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</si>
  <si>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</si>
  <si>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</si>
  <si>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</si>
  <si>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</si>
  <si>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</si>
  <si>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</si>
  <si>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</si>
  <si>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</si>
  <si>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</si>
  <si>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</si>
  <si>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</si>
  <si>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</si>
  <si>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</si>
  <si>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</si>
  <si>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</si>
  <si>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</si>
  <si>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</si>
  <si>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</si>
  <si>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</si>
  <si>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</si>
  <si>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</si>
  <si>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</si>
  <si>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</si>
  <si>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</si>
  <si>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</si>
  <si>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</si>
  <si>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</si>
  <si>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</si>
  <si>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</si>
  <si>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</si>
  <si>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</si>
  <si>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</si>
  <si>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</si>
  <si>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</si>
  <si>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</si>
  <si>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Emnambithi/Ladysmith(KZN232)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</si>
  <si>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</si>
  <si>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</si>
  <si>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Emnambithi/Ladysmith(KZN232)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</si>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</sst>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116871387</v>
      </c>
      <c r="C5" s="19">
        <v>0</v>
      </c>
      <c r="D5" s="59">
        <v>126566451</v>
      </c>
      <c r="E5" s="60">
        <v>124664724</v>
      </c>
      <c r="F5" s="60">
        <v>122004300</v>
      </c>
      <c r="G5" s="60">
        <v>641043</v>
      </c>
      <c r="H5" s="60">
        <v>366284</v>
      </c>
      <c r="I5" s="60">
        <v>123011627</v>
      </c>
      <c r="J5" s="60">
        <v>988742</v>
      </c>
      <c r="K5" s="60">
        <v>-268032</v>
      </c>
      <c r="L5" s="60">
        <v>2297979</v>
      </c>
      <c r="M5" s="60">
        <v>3018689</v>
      </c>
      <c r="N5" s="60">
        <v>-389387</v>
      </c>
      <c r="O5" s="60">
        <v>612395</v>
      </c>
      <c r="P5" s="60">
        <v>1008417</v>
      </c>
      <c r="Q5" s="60">
        <v>1231425</v>
      </c>
      <c r="R5" s="60">
        <v>554992</v>
      </c>
      <c r="S5" s="60">
        <v>550208</v>
      </c>
      <c r="T5" s="60">
        <v>694654</v>
      </c>
      <c r="U5" s="60">
        <v>1799854</v>
      </c>
      <c r="V5" s="60">
        <v>129061595</v>
      </c>
      <c r="W5" s="60">
        <v>124664724</v>
      </c>
      <c r="X5" s="60">
        <v>4396871</v>
      </c>
      <c r="Y5" s="61">
        <v>3.53</v>
      </c>
      <c r="Z5" s="62">
        <v>124664724</v>
      </c>
    </row>
    <row r="6" spans="1:26" ht="13.5">
      <c r="A6" s="58" t="s">
        <v>32</v>
      </c>
      <c r="B6" s="19">
        <v>232535667</v>
      </c>
      <c r="C6" s="19">
        <v>0</v>
      </c>
      <c r="D6" s="59">
        <v>255607782</v>
      </c>
      <c r="E6" s="60">
        <v>255794151</v>
      </c>
      <c r="F6" s="60">
        <v>34825563</v>
      </c>
      <c r="G6" s="60">
        <v>25356215</v>
      </c>
      <c r="H6" s="60">
        <v>18097272</v>
      </c>
      <c r="I6" s="60">
        <v>78279050</v>
      </c>
      <c r="J6" s="60">
        <v>17996964</v>
      </c>
      <c r="K6" s="60">
        <v>18275166</v>
      </c>
      <c r="L6" s="60">
        <v>15846063</v>
      </c>
      <c r="M6" s="60">
        <v>52118193</v>
      </c>
      <c r="N6" s="60">
        <v>16736879</v>
      </c>
      <c r="O6" s="60">
        <v>17484205</v>
      </c>
      <c r="P6" s="60">
        <v>16711849</v>
      </c>
      <c r="Q6" s="60">
        <v>50932933</v>
      </c>
      <c r="R6" s="60">
        <v>16458110</v>
      </c>
      <c r="S6" s="60">
        <v>17761261</v>
      </c>
      <c r="T6" s="60">
        <v>24215660</v>
      </c>
      <c r="U6" s="60">
        <v>58435031</v>
      </c>
      <c r="V6" s="60">
        <v>239765207</v>
      </c>
      <c r="W6" s="60">
        <v>255794151</v>
      </c>
      <c r="X6" s="60">
        <v>-16028944</v>
      </c>
      <c r="Y6" s="61">
        <v>-6.27</v>
      </c>
      <c r="Z6" s="62">
        <v>255794151</v>
      </c>
    </row>
    <row r="7" spans="1:26" ht="13.5">
      <c r="A7" s="58" t="s">
        <v>33</v>
      </c>
      <c r="B7" s="19">
        <v>8631950</v>
      </c>
      <c r="C7" s="19">
        <v>0</v>
      </c>
      <c r="D7" s="59">
        <v>1622000</v>
      </c>
      <c r="E7" s="60">
        <v>1622000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1622000</v>
      </c>
      <c r="X7" s="60">
        <v>-1622000</v>
      </c>
      <c r="Y7" s="61">
        <v>-100</v>
      </c>
      <c r="Z7" s="62">
        <v>1622000</v>
      </c>
    </row>
    <row r="8" spans="1:26" ht="13.5">
      <c r="A8" s="58" t="s">
        <v>34</v>
      </c>
      <c r="B8" s="19">
        <v>114584565</v>
      </c>
      <c r="C8" s="19">
        <v>0</v>
      </c>
      <c r="D8" s="59">
        <v>120012000</v>
      </c>
      <c r="E8" s="60">
        <v>120826000</v>
      </c>
      <c r="F8" s="60">
        <v>38392357</v>
      </c>
      <c r="G8" s="60">
        <v>933525</v>
      </c>
      <c r="H8" s="60">
        <v>-97091</v>
      </c>
      <c r="I8" s="60">
        <v>39228791</v>
      </c>
      <c r="J8" s="60">
        <v>-303396</v>
      </c>
      <c r="K8" s="60">
        <v>-44835</v>
      </c>
      <c r="L8" s="60">
        <v>32815660</v>
      </c>
      <c r="M8" s="60">
        <v>32467429</v>
      </c>
      <c r="N8" s="60">
        <v>3890842</v>
      </c>
      <c r="O8" s="60">
        <v>-159335</v>
      </c>
      <c r="P8" s="60">
        <v>27415160</v>
      </c>
      <c r="Q8" s="60">
        <v>31146667</v>
      </c>
      <c r="R8" s="60">
        <v>-225490</v>
      </c>
      <c r="S8" s="60">
        <v>-221384</v>
      </c>
      <c r="T8" s="60">
        <v>111939</v>
      </c>
      <c r="U8" s="60">
        <v>-334935</v>
      </c>
      <c r="V8" s="60">
        <v>102507952</v>
      </c>
      <c r="W8" s="60">
        <v>120826000</v>
      </c>
      <c r="X8" s="60">
        <v>-18318048</v>
      </c>
      <c r="Y8" s="61">
        <v>-15.16</v>
      </c>
      <c r="Z8" s="62">
        <v>120826000</v>
      </c>
    </row>
    <row r="9" spans="1:26" ht="13.5">
      <c r="A9" s="58" t="s">
        <v>35</v>
      </c>
      <c r="B9" s="19">
        <v>67733908</v>
      </c>
      <c r="C9" s="19">
        <v>0</v>
      </c>
      <c r="D9" s="59">
        <v>41678667</v>
      </c>
      <c r="E9" s="60">
        <v>47501259</v>
      </c>
      <c r="F9" s="60">
        <v>2248166</v>
      </c>
      <c r="G9" s="60">
        <v>1476095</v>
      </c>
      <c r="H9" s="60">
        <v>1625965</v>
      </c>
      <c r="I9" s="60">
        <v>5350226</v>
      </c>
      <c r="J9" s="60">
        <v>2075545</v>
      </c>
      <c r="K9" s="60">
        <v>3161272</v>
      </c>
      <c r="L9" s="60">
        <v>997436</v>
      </c>
      <c r="M9" s="60">
        <v>6234253</v>
      </c>
      <c r="N9" s="60">
        <v>1541341</v>
      </c>
      <c r="O9" s="60">
        <v>2182282</v>
      </c>
      <c r="P9" s="60">
        <v>1474062</v>
      </c>
      <c r="Q9" s="60">
        <v>5197685</v>
      </c>
      <c r="R9" s="60">
        <v>1791703</v>
      </c>
      <c r="S9" s="60">
        <v>2305357</v>
      </c>
      <c r="T9" s="60">
        <v>3216895</v>
      </c>
      <c r="U9" s="60">
        <v>7313955</v>
      </c>
      <c r="V9" s="60">
        <v>24096119</v>
      </c>
      <c r="W9" s="60">
        <v>47501259</v>
      </c>
      <c r="X9" s="60">
        <v>-23405140</v>
      </c>
      <c r="Y9" s="61">
        <v>-49.27</v>
      </c>
      <c r="Z9" s="62">
        <v>47501259</v>
      </c>
    </row>
    <row r="10" spans="1:26" ht="25.5">
      <c r="A10" s="63" t="s">
        <v>277</v>
      </c>
      <c r="B10" s="64">
        <f>SUM(B5:B9)</f>
        <v>540357477</v>
      </c>
      <c r="C10" s="64">
        <f>SUM(C5:C9)</f>
        <v>0</v>
      </c>
      <c r="D10" s="65">
        <f aca="true" t="shared" si="0" ref="D10:Z10">SUM(D5:D9)</f>
        <v>545486900</v>
      </c>
      <c r="E10" s="66">
        <f t="shared" si="0"/>
        <v>550408134</v>
      </c>
      <c r="F10" s="66">
        <f t="shared" si="0"/>
        <v>197470386</v>
      </c>
      <c r="G10" s="66">
        <f t="shared" si="0"/>
        <v>28406878</v>
      </c>
      <c r="H10" s="66">
        <f t="shared" si="0"/>
        <v>19992430</v>
      </c>
      <c r="I10" s="66">
        <f t="shared" si="0"/>
        <v>245869694</v>
      </c>
      <c r="J10" s="66">
        <f t="shared" si="0"/>
        <v>20757855</v>
      </c>
      <c r="K10" s="66">
        <f t="shared" si="0"/>
        <v>21123571</v>
      </c>
      <c r="L10" s="66">
        <f t="shared" si="0"/>
        <v>51957138</v>
      </c>
      <c r="M10" s="66">
        <f t="shared" si="0"/>
        <v>93838564</v>
      </c>
      <c r="N10" s="66">
        <f t="shared" si="0"/>
        <v>21779675</v>
      </c>
      <c r="O10" s="66">
        <f t="shared" si="0"/>
        <v>20119547</v>
      </c>
      <c r="P10" s="66">
        <f t="shared" si="0"/>
        <v>46609488</v>
      </c>
      <c r="Q10" s="66">
        <f t="shared" si="0"/>
        <v>88508710</v>
      </c>
      <c r="R10" s="66">
        <f t="shared" si="0"/>
        <v>18579315</v>
      </c>
      <c r="S10" s="66">
        <f t="shared" si="0"/>
        <v>20395442</v>
      </c>
      <c r="T10" s="66">
        <f t="shared" si="0"/>
        <v>28239148</v>
      </c>
      <c r="U10" s="66">
        <f t="shared" si="0"/>
        <v>67213905</v>
      </c>
      <c r="V10" s="66">
        <f t="shared" si="0"/>
        <v>495430873</v>
      </c>
      <c r="W10" s="66">
        <f t="shared" si="0"/>
        <v>550408134</v>
      </c>
      <c r="X10" s="66">
        <f t="shared" si="0"/>
        <v>-54977261</v>
      </c>
      <c r="Y10" s="67">
        <f>+IF(W10&lt;&gt;0,(X10/W10)*100,0)</f>
        <v>-9.988453586334536</v>
      </c>
      <c r="Z10" s="68">
        <f t="shared" si="0"/>
        <v>550408134</v>
      </c>
    </row>
    <row r="11" spans="1:26" ht="13.5">
      <c r="A11" s="58" t="s">
        <v>37</v>
      </c>
      <c r="B11" s="19">
        <v>132108363</v>
      </c>
      <c r="C11" s="19">
        <v>0</v>
      </c>
      <c r="D11" s="59">
        <v>158434448</v>
      </c>
      <c r="E11" s="60">
        <v>162207845</v>
      </c>
      <c r="F11" s="60">
        <v>14003051</v>
      </c>
      <c r="G11" s="60">
        <v>12158428</v>
      </c>
      <c r="H11" s="60">
        <v>13583311</v>
      </c>
      <c r="I11" s="60">
        <v>39744790</v>
      </c>
      <c r="J11" s="60">
        <v>-1869913</v>
      </c>
      <c r="K11" s="60">
        <v>6200513</v>
      </c>
      <c r="L11" s="60">
        <v>14187669</v>
      </c>
      <c r="M11" s="60">
        <v>18518269</v>
      </c>
      <c r="N11" s="60">
        <v>13364170</v>
      </c>
      <c r="O11" s="60">
        <v>13624127</v>
      </c>
      <c r="P11" s="60">
        <v>2530657</v>
      </c>
      <c r="Q11" s="60">
        <v>29518954</v>
      </c>
      <c r="R11" s="60">
        <v>10207743</v>
      </c>
      <c r="S11" s="60">
        <v>10464661</v>
      </c>
      <c r="T11" s="60">
        <v>8880551</v>
      </c>
      <c r="U11" s="60">
        <v>29552955</v>
      </c>
      <c r="V11" s="60">
        <v>117334968</v>
      </c>
      <c r="W11" s="60">
        <v>162207845</v>
      </c>
      <c r="X11" s="60">
        <v>-44872877</v>
      </c>
      <c r="Y11" s="61">
        <v>-27.66</v>
      </c>
      <c r="Z11" s="62">
        <v>162207845</v>
      </c>
    </row>
    <row r="12" spans="1:26" ht="13.5">
      <c r="A12" s="58" t="s">
        <v>38</v>
      </c>
      <c r="B12" s="19">
        <v>13131617</v>
      </c>
      <c r="C12" s="19">
        <v>0</v>
      </c>
      <c r="D12" s="59">
        <v>14809248</v>
      </c>
      <c r="E12" s="60">
        <v>15364248</v>
      </c>
      <c r="F12" s="60">
        <v>1110393</v>
      </c>
      <c r="G12" s="60">
        <v>1110393</v>
      </c>
      <c r="H12" s="60">
        <v>1092603</v>
      </c>
      <c r="I12" s="60">
        <v>3313389</v>
      </c>
      <c r="J12" s="60">
        <v>1217739</v>
      </c>
      <c r="K12" s="60">
        <v>1092603</v>
      </c>
      <c r="L12" s="60">
        <v>1092603</v>
      </c>
      <c r="M12" s="60">
        <v>3402945</v>
      </c>
      <c r="N12" s="60">
        <v>1109452</v>
      </c>
      <c r="O12" s="60">
        <v>1872215</v>
      </c>
      <c r="P12" s="60">
        <v>1220998</v>
      </c>
      <c r="Q12" s="60">
        <v>4202665</v>
      </c>
      <c r="R12" s="60">
        <v>1196438</v>
      </c>
      <c r="S12" s="60">
        <v>1196438</v>
      </c>
      <c r="T12" s="60">
        <v>1196988</v>
      </c>
      <c r="U12" s="60">
        <v>3589864</v>
      </c>
      <c r="V12" s="60">
        <v>14508863</v>
      </c>
      <c r="W12" s="60">
        <v>15364248</v>
      </c>
      <c r="X12" s="60">
        <v>-855385</v>
      </c>
      <c r="Y12" s="61">
        <v>-5.57</v>
      </c>
      <c r="Z12" s="62">
        <v>15364248</v>
      </c>
    </row>
    <row r="13" spans="1:26" ht="13.5">
      <c r="A13" s="58" t="s">
        <v>278</v>
      </c>
      <c r="B13" s="19">
        <v>57656139</v>
      </c>
      <c r="C13" s="19">
        <v>0</v>
      </c>
      <c r="D13" s="59">
        <v>66504883</v>
      </c>
      <c r="E13" s="60">
        <v>68426366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68426366</v>
      </c>
      <c r="X13" s="60">
        <v>-68426366</v>
      </c>
      <c r="Y13" s="61">
        <v>-100</v>
      </c>
      <c r="Z13" s="62">
        <v>68426366</v>
      </c>
    </row>
    <row r="14" spans="1:26" ht="13.5">
      <c r="A14" s="58" t="s">
        <v>40</v>
      </c>
      <c r="B14" s="19">
        <v>0</v>
      </c>
      <c r="C14" s="19">
        <v>0</v>
      </c>
      <c r="D14" s="59">
        <v>691992</v>
      </c>
      <c r="E14" s="60">
        <v>691992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39693</v>
      </c>
      <c r="L14" s="60">
        <v>0</v>
      </c>
      <c r="M14" s="60">
        <v>39693</v>
      </c>
      <c r="N14" s="60">
        <v>39263</v>
      </c>
      <c r="O14" s="60">
        <v>0</v>
      </c>
      <c r="P14" s="60">
        <v>38948</v>
      </c>
      <c r="Q14" s="60">
        <v>78211</v>
      </c>
      <c r="R14" s="60">
        <v>0</v>
      </c>
      <c r="S14" s="60">
        <v>76200</v>
      </c>
      <c r="T14" s="60">
        <v>37259</v>
      </c>
      <c r="U14" s="60">
        <v>113459</v>
      </c>
      <c r="V14" s="60">
        <v>231363</v>
      </c>
      <c r="W14" s="60">
        <v>691992</v>
      </c>
      <c r="X14" s="60">
        <v>-460629</v>
      </c>
      <c r="Y14" s="61">
        <v>-66.57</v>
      </c>
      <c r="Z14" s="62">
        <v>691992</v>
      </c>
    </row>
    <row r="15" spans="1:26" ht="13.5">
      <c r="A15" s="58" t="s">
        <v>41</v>
      </c>
      <c r="B15" s="19">
        <v>154749980</v>
      </c>
      <c r="C15" s="19">
        <v>0</v>
      </c>
      <c r="D15" s="59">
        <v>168975057</v>
      </c>
      <c r="E15" s="60">
        <v>165975057</v>
      </c>
      <c r="F15" s="60">
        <v>0</v>
      </c>
      <c r="G15" s="60">
        <v>20551612</v>
      </c>
      <c r="H15" s="60">
        <v>17787128</v>
      </c>
      <c r="I15" s="60">
        <v>38338740</v>
      </c>
      <c r="J15" s="60">
        <v>10755901</v>
      </c>
      <c r="K15" s="60">
        <v>11081138</v>
      </c>
      <c r="L15" s="60">
        <v>10188171</v>
      </c>
      <c r="M15" s="60">
        <v>32025210</v>
      </c>
      <c r="N15" s="60">
        <v>9389087</v>
      </c>
      <c r="O15" s="60">
        <v>10111513</v>
      </c>
      <c r="P15" s="60">
        <v>9587491</v>
      </c>
      <c r="Q15" s="60">
        <v>29088091</v>
      </c>
      <c r="R15" s="60">
        <v>10779877</v>
      </c>
      <c r="S15" s="60">
        <v>10016959</v>
      </c>
      <c r="T15" s="60">
        <v>28815755</v>
      </c>
      <c r="U15" s="60">
        <v>49612591</v>
      </c>
      <c r="V15" s="60">
        <v>149064632</v>
      </c>
      <c r="W15" s="60">
        <v>165975057</v>
      </c>
      <c r="X15" s="60">
        <v>-16910425</v>
      </c>
      <c r="Y15" s="61">
        <v>-10.19</v>
      </c>
      <c r="Z15" s="62">
        <v>165975057</v>
      </c>
    </row>
    <row r="16" spans="1:26" ht="13.5">
      <c r="A16" s="69" t="s">
        <v>42</v>
      </c>
      <c r="B16" s="19">
        <v>22482200</v>
      </c>
      <c r="C16" s="19">
        <v>0</v>
      </c>
      <c r="D16" s="59">
        <v>15228370</v>
      </c>
      <c r="E16" s="60">
        <v>22351971</v>
      </c>
      <c r="F16" s="60">
        <v>855182</v>
      </c>
      <c r="G16" s="60">
        <v>306321</v>
      </c>
      <c r="H16" s="60">
        <v>30593</v>
      </c>
      <c r="I16" s="60">
        <v>1192096</v>
      </c>
      <c r="J16" s="60">
        <v>269437</v>
      </c>
      <c r="K16" s="60">
        <v>341971</v>
      </c>
      <c r="L16" s="60">
        <v>170271</v>
      </c>
      <c r="M16" s="60">
        <v>781679</v>
      </c>
      <c r="N16" s="60">
        <v>1792259</v>
      </c>
      <c r="O16" s="60">
        <v>204549</v>
      </c>
      <c r="P16" s="60">
        <v>939134</v>
      </c>
      <c r="Q16" s="60">
        <v>2935942</v>
      </c>
      <c r="R16" s="60">
        <v>5262256</v>
      </c>
      <c r="S16" s="60">
        <v>353503</v>
      </c>
      <c r="T16" s="60">
        <v>243491</v>
      </c>
      <c r="U16" s="60">
        <v>5859250</v>
      </c>
      <c r="V16" s="60">
        <v>10768967</v>
      </c>
      <c r="W16" s="60">
        <v>22351971</v>
      </c>
      <c r="X16" s="60">
        <v>-11583004</v>
      </c>
      <c r="Y16" s="61">
        <v>-51.82</v>
      </c>
      <c r="Z16" s="62">
        <v>22351971</v>
      </c>
    </row>
    <row r="17" spans="1:26" ht="13.5">
      <c r="A17" s="58" t="s">
        <v>43</v>
      </c>
      <c r="B17" s="19">
        <v>173606446</v>
      </c>
      <c r="C17" s="19">
        <v>0</v>
      </c>
      <c r="D17" s="59">
        <v>155071477</v>
      </c>
      <c r="E17" s="60">
        <v>163308471</v>
      </c>
      <c r="F17" s="60">
        <v>13702389</v>
      </c>
      <c r="G17" s="60">
        <v>10038600</v>
      </c>
      <c r="H17" s="60">
        <v>11846799</v>
      </c>
      <c r="I17" s="60">
        <v>35587788</v>
      </c>
      <c r="J17" s="60">
        <v>10943454</v>
      </c>
      <c r="K17" s="60">
        <v>12368477</v>
      </c>
      <c r="L17" s="60">
        <v>14839132</v>
      </c>
      <c r="M17" s="60">
        <v>38151063</v>
      </c>
      <c r="N17" s="60">
        <v>6430075</v>
      </c>
      <c r="O17" s="60">
        <v>8905372</v>
      </c>
      <c r="P17" s="60">
        <v>9369769</v>
      </c>
      <c r="Q17" s="60">
        <v>24705216</v>
      </c>
      <c r="R17" s="60">
        <v>10968099</v>
      </c>
      <c r="S17" s="60">
        <v>-3341189</v>
      </c>
      <c r="T17" s="60">
        <v>13964882</v>
      </c>
      <c r="U17" s="60">
        <v>21591792</v>
      </c>
      <c r="V17" s="60">
        <v>120035859</v>
      </c>
      <c r="W17" s="60">
        <v>163308471</v>
      </c>
      <c r="X17" s="60">
        <v>-43272612</v>
      </c>
      <c r="Y17" s="61">
        <v>-26.5</v>
      </c>
      <c r="Z17" s="62">
        <v>163308471</v>
      </c>
    </row>
    <row r="18" spans="1:26" ht="13.5">
      <c r="A18" s="70" t="s">
        <v>44</v>
      </c>
      <c r="B18" s="71">
        <f>SUM(B11:B17)</f>
        <v>553734745</v>
      </c>
      <c r="C18" s="71">
        <f>SUM(C11:C17)</f>
        <v>0</v>
      </c>
      <c r="D18" s="72">
        <f aca="true" t="shared" si="1" ref="D18:Z18">SUM(D11:D17)</f>
        <v>579715475</v>
      </c>
      <c r="E18" s="73">
        <f t="shared" si="1"/>
        <v>598325950</v>
      </c>
      <c r="F18" s="73">
        <f t="shared" si="1"/>
        <v>29671015</v>
      </c>
      <c r="G18" s="73">
        <f t="shared" si="1"/>
        <v>44165354</v>
      </c>
      <c r="H18" s="73">
        <f t="shared" si="1"/>
        <v>44340434</v>
      </c>
      <c r="I18" s="73">
        <f t="shared" si="1"/>
        <v>118176803</v>
      </c>
      <c r="J18" s="73">
        <f t="shared" si="1"/>
        <v>21316618</v>
      </c>
      <c r="K18" s="73">
        <f t="shared" si="1"/>
        <v>31124395</v>
      </c>
      <c r="L18" s="73">
        <f t="shared" si="1"/>
        <v>40477846</v>
      </c>
      <c r="M18" s="73">
        <f t="shared" si="1"/>
        <v>92918859</v>
      </c>
      <c r="N18" s="73">
        <f t="shared" si="1"/>
        <v>32124306</v>
      </c>
      <c r="O18" s="73">
        <f t="shared" si="1"/>
        <v>34717776</v>
      </c>
      <c r="P18" s="73">
        <f t="shared" si="1"/>
        <v>23686997</v>
      </c>
      <c r="Q18" s="73">
        <f t="shared" si="1"/>
        <v>90529079</v>
      </c>
      <c r="R18" s="73">
        <f t="shared" si="1"/>
        <v>38414413</v>
      </c>
      <c r="S18" s="73">
        <f t="shared" si="1"/>
        <v>18766572</v>
      </c>
      <c r="T18" s="73">
        <f t="shared" si="1"/>
        <v>53138926</v>
      </c>
      <c r="U18" s="73">
        <f t="shared" si="1"/>
        <v>110319911</v>
      </c>
      <c r="V18" s="73">
        <f t="shared" si="1"/>
        <v>411944652</v>
      </c>
      <c r="W18" s="73">
        <f t="shared" si="1"/>
        <v>598325950</v>
      </c>
      <c r="X18" s="73">
        <f t="shared" si="1"/>
        <v>-186381298</v>
      </c>
      <c r="Y18" s="67">
        <f>+IF(W18&lt;&gt;0,(X18/W18)*100,0)</f>
        <v>-31.150462051662643</v>
      </c>
      <c r="Z18" s="74">
        <f t="shared" si="1"/>
        <v>598325950</v>
      </c>
    </row>
    <row r="19" spans="1:26" ht="13.5">
      <c r="A19" s="70" t="s">
        <v>45</v>
      </c>
      <c r="B19" s="75">
        <f>+B10-B18</f>
        <v>-13377268</v>
      </c>
      <c r="C19" s="75">
        <f>+C10-C18</f>
        <v>0</v>
      </c>
      <c r="D19" s="76">
        <f aca="true" t="shared" si="2" ref="D19:Z19">+D10-D18</f>
        <v>-34228575</v>
      </c>
      <c r="E19" s="77">
        <f t="shared" si="2"/>
        <v>-47917816</v>
      </c>
      <c r="F19" s="77">
        <f t="shared" si="2"/>
        <v>167799371</v>
      </c>
      <c r="G19" s="77">
        <f t="shared" si="2"/>
        <v>-15758476</v>
      </c>
      <c r="H19" s="77">
        <f t="shared" si="2"/>
        <v>-24348004</v>
      </c>
      <c r="I19" s="77">
        <f t="shared" si="2"/>
        <v>127692891</v>
      </c>
      <c r="J19" s="77">
        <f t="shared" si="2"/>
        <v>-558763</v>
      </c>
      <c r="K19" s="77">
        <f t="shared" si="2"/>
        <v>-10000824</v>
      </c>
      <c r="L19" s="77">
        <f t="shared" si="2"/>
        <v>11479292</v>
      </c>
      <c r="M19" s="77">
        <f t="shared" si="2"/>
        <v>919705</v>
      </c>
      <c r="N19" s="77">
        <f t="shared" si="2"/>
        <v>-10344631</v>
      </c>
      <c r="O19" s="77">
        <f t="shared" si="2"/>
        <v>-14598229</v>
      </c>
      <c r="P19" s="77">
        <f t="shared" si="2"/>
        <v>22922491</v>
      </c>
      <c r="Q19" s="77">
        <f t="shared" si="2"/>
        <v>-2020369</v>
      </c>
      <c r="R19" s="77">
        <f t="shared" si="2"/>
        <v>-19835098</v>
      </c>
      <c r="S19" s="77">
        <f t="shared" si="2"/>
        <v>1628870</v>
      </c>
      <c r="T19" s="77">
        <f t="shared" si="2"/>
        <v>-24899778</v>
      </c>
      <c r="U19" s="77">
        <f t="shared" si="2"/>
        <v>-43106006</v>
      </c>
      <c r="V19" s="77">
        <f t="shared" si="2"/>
        <v>83486221</v>
      </c>
      <c r="W19" s="77">
        <f>IF(E10=E18,0,W10-W18)</f>
        <v>-47917816</v>
      </c>
      <c r="X19" s="77">
        <f t="shared" si="2"/>
        <v>131404037</v>
      </c>
      <c r="Y19" s="78">
        <f>+IF(W19&lt;&gt;0,(X19/W19)*100,0)</f>
        <v>-274.2279343449209</v>
      </c>
      <c r="Z19" s="79">
        <f t="shared" si="2"/>
        <v>-47917816</v>
      </c>
    </row>
    <row r="20" spans="1:26" ht="13.5">
      <c r="A20" s="58" t="s">
        <v>46</v>
      </c>
      <c r="B20" s="19">
        <v>91959252</v>
      </c>
      <c r="C20" s="19">
        <v>0</v>
      </c>
      <c r="D20" s="59">
        <v>37962000</v>
      </c>
      <c r="E20" s="60">
        <v>58068000</v>
      </c>
      <c r="F20" s="60">
        <v>0</v>
      </c>
      <c r="G20" s="60">
        <v>957895</v>
      </c>
      <c r="H20" s="60">
        <v>0</v>
      </c>
      <c r="I20" s="60">
        <v>957895</v>
      </c>
      <c r="J20" s="60">
        <v>0</v>
      </c>
      <c r="K20" s="60">
        <v>718421</v>
      </c>
      <c r="L20" s="60">
        <v>0</v>
      </c>
      <c r="M20" s="60">
        <v>718421</v>
      </c>
      <c r="N20" s="60">
        <v>0</v>
      </c>
      <c r="O20" s="60">
        <v>818000</v>
      </c>
      <c r="P20" s="60">
        <v>234684</v>
      </c>
      <c r="Q20" s="60">
        <v>1052684</v>
      </c>
      <c r="R20" s="60">
        <v>0</v>
      </c>
      <c r="S20" s="60">
        <v>0</v>
      </c>
      <c r="T20" s="60">
        <v>0</v>
      </c>
      <c r="U20" s="60">
        <v>0</v>
      </c>
      <c r="V20" s="60">
        <v>2729000</v>
      </c>
      <c r="W20" s="60">
        <v>58068000</v>
      </c>
      <c r="X20" s="60">
        <v>-55339000</v>
      </c>
      <c r="Y20" s="61">
        <v>-95.3</v>
      </c>
      <c r="Z20" s="62">
        <v>58068000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78581984</v>
      </c>
      <c r="C22" s="86">
        <f>SUM(C19:C21)</f>
        <v>0</v>
      </c>
      <c r="D22" s="87">
        <f aca="true" t="shared" si="3" ref="D22:Z22">SUM(D19:D21)</f>
        <v>3733425</v>
      </c>
      <c r="E22" s="88">
        <f t="shared" si="3"/>
        <v>10150184</v>
      </c>
      <c r="F22" s="88">
        <f t="shared" si="3"/>
        <v>167799371</v>
      </c>
      <c r="G22" s="88">
        <f t="shared" si="3"/>
        <v>-14800581</v>
      </c>
      <c r="H22" s="88">
        <f t="shared" si="3"/>
        <v>-24348004</v>
      </c>
      <c r="I22" s="88">
        <f t="shared" si="3"/>
        <v>128650786</v>
      </c>
      <c r="J22" s="88">
        <f t="shared" si="3"/>
        <v>-558763</v>
      </c>
      <c r="K22" s="88">
        <f t="shared" si="3"/>
        <v>-9282403</v>
      </c>
      <c r="L22" s="88">
        <f t="shared" si="3"/>
        <v>11479292</v>
      </c>
      <c r="M22" s="88">
        <f t="shared" si="3"/>
        <v>1638126</v>
      </c>
      <c r="N22" s="88">
        <f t="shared" si="3"/>
        <v>-10344631</v>
      </c>
      <c r="O22" s="88">
        <f t="shared" si="3"/>
        <v>-13780229</v>
      </c>
      <c r="P22" s="88">
        <f t="shared" si="3"/>
        <v>23157175</v>
      </c>
      <c r="Q22" s="88">
        <f t="shared" si="3"/>
        <v>-967685</v>
      </c>
      <c r="R22" s="88">
        <f t="shared" si="3"/>
        <v>-19835098</v>
      </c>
      <c r="S22" s="88">
        <f t="shared" si="3"/>
        <v>1628870</v>
      </c>
      <c r="T22" s="88">
        <f t="shared" si="3"/>
        <v>-24899778</v>
      </c>
      <c r="U22" s="88">
        <f t="shared" si="3"/>
        <v>-43106006</v>
      </c>
      <c r="V22" s="88">
        <f t="shared" si="3"/>
        <v>86215221</v>
      </c>
      <c r="W22" s="88">
        <f t="shared" si="3"/>
        <v>10150184</v>
      </c>
      <c r="X22" s="88">
        <f t="shared" si="3"/>
        <v>76065037</v>
      </c>
      <c r="Y22" s="89">
        <f>+IF(W22&lt;&gt;0,(X22/W22)*100,0)</f>
        <v>749.3956464237496</v>
      </c>
      <c r="Z22" s="90">
        <f t="shared" si="3"/>
        <v>10150184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78581984</v>
      </c>
      <c r="C24" s="75">
        <f>SUM(C22:C23)</f>
        <v>0</v>
      </c>
      <c r="D24" s="76">
        <f aca="true" t="shared" si="4" ref="D24:Z24">SUM(D22:D23)</f>
        <v>3733425</v>
      </c>
      <c r="E24" s="77">
        <f t="shared" si="4"/>
        <v>10150184</v>
      </c>
      <c r="F24" s="77">
        <f t="shared" si="4"/>
        <v>167799371</v>
      </c>
      <c r="G24" s="77">
        <f t="shared" si="4"/>
        <v>-14800581</v>
      </c>
      <c r="H24" s="77">
        <f t="shared" si="4"/>
        <v>-24348004</v>
      </c>
      <c r="I24" s="77">
        <f t="shared" si="4"/>
        <v>128650786</v>
      </c>
      <c r="J24" s="77">
        <f t="shared" si="4"/>
        <v>-558763</v>
      </c>
      <c r="K24" s="77">
        <f t="shared" si="4"/>
        <v>-9282403</v>
      </c>
      <c r="L24" s="77">
        <f t="shared" si="4"/>
        <v>11479292</v>
      </c>
      <c r="M24" s="77">
        <f t="shared" si="4"/>
        <v>1638126</v>
      </c>
      <c r="N24" s="77">
        <f t="shared" si="4"/>
        <v>-10344631</v>
      </c>
      <c r="O24" s="77">
        <f t="shared" si="4"/>
        <v>-13780229</v>
      </c>
      <c r="P24" s="77">
        <f t="shared" si="4"/>
        <v>23157175</v>
      </c>
      <c r="Q24" s="77">
        <f t="shared" si="4"/>
        <v>-967685</v>
      </c>
      <c r="R24" s="77">
        <f t="shared" si="4"/>
        <v>-19835098</v>
      </c>
      <c r="S24" s="77">
        <f t="shared" si="4"/>
        <v>1628870</v>
      </c>
      <c r="T24" s="77">
        <f t="shared" si="4"/>
        <v>-24899778</v>
      </c>
      <c r="U24" s="77">
        <f t="shared" si="4"/>
        <v>-43106006</v>
      </c>
      <c r="V24" s="77">
        <f t="shared" si="4"/>
        <v>86215221</v>
      </c>
      <c r="W24" s="77">
        <f t="shared" si="4"/>
        <v>10150184</v>
      </c>
      <c r="X24" s="77">
        <f t="shared" si="4"/>
        <v>76065037</v>
      </c>
      <c r="Y24" s="78">
        <f>+IF(W24&lt;&gt;0,(X24/W24)*100,0)</f>
        <v>749.3956464237496</v>
      </c>
      <c r="Z24" s="79">
        <f t="shared" si="4"/>
        <v>10150184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112856197</v>
      </c>
      <c r="C27" s="22">
        <v>0</v>
      </c>
      <c r="D27" s="99">
        <v>129412000</v>
      </c>
      <c r="E27" s="100">
        <v>151239350</v>
      </c>
      <c r="F27" s="100">
        <v>4037099</v>
      </c>
      <c r="G27" s="100">
        <v>7832675</v>
      </c>
      <c r="H27" s="100">
        <v>10456048</v>
      </c>
      <c r="I27" s="100">
        <v>22325822</v>
      </c>
      <c r="J27" s="100">
        <v>12937952</v>
      </c>
      <c r="K27" s="100">
        <v>11546145</v>
      </c>
      <c r="L27" s="100">
        <v>11489781</v>
      </c>
      <c r="M27" s="100">
        <v>35973878</v>
      </c>
      <c r="N27" s="100">
        <v>2958156</v>
      </c>
      <c r="O27" s="100">
        <v>11481062</v>
      </c>
      <c r="P27" s="100">
        <v>9412306</v>
      </c>
      <c r="Q27" s="100">
        <v>23851524</v>
      </c>
      <c r="R27" s="100">
        <v>10958348</v>
      </c>
      <c r="S27" s="100">
        <v>21092950</v>
      </c>
      <c r="T27" s="100">
        <v>23364898</v>
      </c>
      <c r="U27" s="100">
        <v>55416196</v>
      </c>
      <c r="V27" s="100">
        <v>137567420</v>
      </c>
      <c r="W27" s="100">
        <v>151239350</v>
      </c>
      <c r="X27" s="100">
        <v>-13671930</v>
      </c>
      <c r="Y27" s="101">
        <v>-9.04</v>
      </c>
      <c r="Z27" s="102">
        <v>151239350</v>
      </c>
    </row>
    <row r="28" spans="1:26" ht="13.5">
      <c r="A28" s="103" t="s">
        <v>46</v>
      </c>
      <c r="B28" s="19">
        <v>72800000</v>
      </c>
      <c r="C28" s="19">
        <v>0</v>
      </c>
      <c r="D28" s="59">
        <v>37962000</v>
      </c>
      <c r="E28" s="60">
        <v>151239350</v>
      </c>
      <c r="F28" s="60">
        <v>879594</v>
      </c>
      <c r="G28" s="60">
        <v>0</v>
      </c>
      <c r="H28" s="60">
        <v>2583214</v>
      </c>
      <c r="I28" s="60">
        <v>3462808</v>
      </c>
      <c r="J28" s="60">
        <v>5082428</v>
      </c>
      <c r="K28" s="60">
        <v>4710832</v>
      </c>
      <c r="L28" s="60">
        <v>3625819</v>
      </c>
      <c r="M28" s="60">
        <v>13419079</v>
      </c>
      <c r="N28" s="60">
        <v>1327497</v>
      </c>
      <c r="O28" s="60">
        <v>2972812</v>
      </c>
      <c r="P28" s="60">
        <v>2570692</v>
      </c>
      <c r="Q28" s="60">
        <v>6871001</v>
      </c>
      <c r="R28" s="60">
        <v>2245366</v>
      </c>
      <c r="S28" s="60">
        <v>8270993</v>
      </c>
      <c r="T28" s="60">
        <v>9532500</v>
      </c>
      <c r="U28" s="60">
        <v>20048859</v>
      </c>
      <c r="V28" s="60">
        <v>43801747</v>
      </c>
      <c r="W28" s="60">
        <v>151239350</v>
      </c>
      <c r="X28" s="60">
        <v>-107437603</v>
      </c>
      <c r="Y28" s="61">
        <v>-71.04</v>
      </c>
      <c r="Z28" s="62">
        <v>151239350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40056197</v>
      </c>
      <c r="C31" s="19">
        <v>0</v>
      </c>
      <c r="D31" s="59">
        <v>91450000</v>
      </c>
      <c r="E31" s="60">
        <v>0</v>
      </c>
      <c r="F31" s="60">
        <v>3157505</v>
      </c>
      <c r="G31" s="60">
        <v>7832675</v>
      </c>
      <c r="H31" s="60">
        <v>7872834</v>
      </c>
      <c r="I31" s="60">
        <v>18863014</v>
      </c>
      <c r="J31" s="60">
        <v>7855524</v>
      </c>
      <c r="K31" s="60">
        <v>6835313</v>
      </c>
      <c r="L31" s="60">
        <v>7863962</v>
      </c>
      <c r="M31" s="60">
        <v>22554799</v>
      </c>
      <c r="N31" s="60">
        <v>1630659</v>
      </c>
      <c r="O31" s="60">
        <v>8508250</v>
      </c>
      <c r="P31" s="60">
        <v>6841614</v>
      </c>
      <c r="Q31" s="60">
        <v>16980523</v>
      </c>
      <c r="R31" s="60">
        <v>8712982</v>
      </c>
      <c r="S31" s="60">
        <v>12821957</v>
      </c>
      <c r="T31" s="60">
        <v>13832398</v>
      </c>
      <c r="U31" s="60">
        <v>35367337</v>
      </c>
      <c r="V31" s="60">
        <v>93765673</v>
      </c>
      <c r="W31" s="60">
        <v>0</v>
      </c>
      <c r="X31" s="60">
        <v>93765673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112856197</v>
      </c>
      <c r="C32" s="22">
        <f>SUM(C28:C31)</f>
        <v>0</v>
      </c>
      <c r="D32" s="99">
        <f aca="true" t="shared" si="5" ref="D32:Z32">SUM(D28:D31)</f>
        <v>129412000</v>
      </c>
      <c r="E32" s="100">
        <f t="shared" si="5"/>
        <v>151239350</v>
      </c>
      <c r="F32" s="100">
        <f t="shared" si="5"/>
        <v>4037099</v>
      </c>
      <c r="G32" s="100">
        <f t="shared" si="5"/>
        <v>7832675</v>
      </c>
      <c r="H32" s="100">
        <f t="shared" si="5"/>
        <v>10456048</v>
      </c>
      <c r="I32" s="100">
        <f t="shared" si="5"/>
        <v>22325822</v>
      </c>
      <c r="J32" s="100">
        <f t="shared" si="5"/>
        <v>12937952</v>
      </c>
      <c r="K32" s="100">
        <f t="shared" si="5"/>
        <v>11546145</v>
      </c>
      <c r="L32" s="100">
        <f t="shared" si="5"/>
        <v>11489781</v>
      </c>
      <c r="M32" s="100">
        <f t="shared" si="5"/>
        <v>35973878</v>
      </c>
      <c r="N32" s="100">
        <f t="shared" si="5"/>
        <v>2958156</v>
      </c>
      <c r="O32" s="100">
        <f t="shared" si="5"/>
        <v>11481062</v>
      </c>
      <c r="P32" s="100">
        <f t="shared" si="5"/>
        <v>9412306</v>
      </c>
      <c r="Q32" s="100">
        <f t="shared" si="5"/>
        <v>23851524</v>
      </c>
      <c r="R32" s="100">
        <f t="shared" si="5"/>
        <v>10958348</v>
      </c>
      <c r="S32" s="100">
        <f t="shared" si="5"/>
        <v>21092950</v>
      </c>
      <c r="T32" s="100">
        <f t="shared" si="5"/>
        <v>23364898</v>
      </c>
      <c r="U32" s="100">
        <f t="shared" si="5"/>
        <v>55416196</v>
      </c>
      <c r="V32" s="100">
        <f t="shared" si="5"/>
        <v>137567420</v>
      </c>
      <c r="W32" s="100">
        <f t="shared" si="5"/>
        <v>151239350</v>
      </c>
      <c r="X32" s="100">
        <f t="shared" si="5"/>
        <v>-13671930</v>
      </c>
      <c r="Y32" s="101">
        <f>+IF(W32&lt;&gt;0,(X32/W32)*100,0)</f>
        <v>-9.039929092527837</v>
      </c>
      <c r="Z32" s="102">
        <f t="shared" si="5"/>
        <v>151239350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282165830</v>
      </c>
      <c r="C35" s="19">
        <v>0</v>
      </c>
      <c r="D35" s="59">
        <v>198838432</v>
      </c>
      <c r="E35" s="60">
        <v>280741000</v>
      </c>
      <c r="F35" s="60">
        <v>164655986</v>
      </c>
      <c r="G35" s="60">
        <v>13461927</v>
      </c>
      <c r="H35" s="60">
        <v>282024188</v>
      </c>
      <c r="I35" s="60">
        <v>282024188</v>
      </c>
      <c r="J35" s="60">
        <v>20084092</v>
      </c>
      <c r="K35" s="60">
        <v>-14615041</v>
      </c>
      <c r="L35" s="60">
        <v>-11010378</v>
      </c>
      <c r="M35" s="60">
        <v>-11010378</v>
      </c>
      <c r="N35" s="60">
        <v>72852928</v>
      </c>
      <c r="O35" s="60">
        <v>0</v>
      </c>
      <c r="P35" s="60">
        <v>0</v>
      </c>
      <c r="Q35" s="60">
        <v>0</v>
      </c>
      <c r="R35" s="60">
        <v>282024188</v>
      </c>
      <c r="S35" s="60">
        <v>282024188</v>
      </c>
      <c r="T35" s="60">
        <v>384147353</v>
      </c>
      <c r="U35" s="60">
        <v>384147353</v>
      </c>
      <c r="V35" s="60">
        <v>384147353</v>
      </c>
      <c r="W35" s="60">
        <v>280741000</v>
      </c>
      <c r="X35" s="60">
        <v>103406353</v>
      </c>
      <c r="Y35" s="61">
        <v>36.83</v>
      </c>
      <c r="Z35" s="62">
        <v>280741000</v>
      </c>
    </row>
    <row r="36" spans="1:26" ht="13.5">
      <c r="A36" s="58" t="s">
        <v>57</v>
      </c>
      <c r="B36" s="19">
        <v>868656502</v>
      </c>
      <c r="C36" s="19">
        <v>0</v>
      </c>
      <c r="D36" s="59">
        <v>788669112</v>
      </c>
      <c r="E36" s="60">
        <v>731375000</v>
      </c>
      <c r="F36" s="60">
        <v>3133927</v>
      </c>
      <c r="G36" s="60">
        <v>3088652</v>
      </c>
      <c r="H36" s="60">
        <v>867726801</v>
      </c>
      <c r="I36" s="60">
        <v>867726801</v>
      </c>
      <c r="J36" s="60">
        <v>4605461</v>
      </c>
      <c r="K36" s="60">
        <v>3449434</v>
      </c>
      <c r="L36" s="60">
        <v>6509659</v>
      </c>
      <c r="M36" s="60">
        <v>6509659</v>
      </c>
      <c r="N36" s="60">
        <v>-6693440</v>
      </c>
      <c r="O36" s="60">
        <v>0</v>
      </c>
      <c r="P36" s="60">
        <v>0</v>
      </c>
      <c r="Q36" s="60">
        <v>0</v>
      </c>
      <c r="R36" s="60">
        <v>867726801</v>
      </c>
      <c r="S36" s="60">
        <v>867726801</v>
      </c>
      <c r="T36" s="60">
        <v>867707615</v>
      </c>
      <c r="U36" s="60">
        <v>867707615</v>
      </c>
      <c r="V36" s="60">
        <v>867707615</v>
      </c>
      <c r="W36" s="60">
        <v>731375000</v>
      </c>
      <c r="X36" s="60">
        <v>136332615</v>
      </c>
      <c r="Y36" s="61">
        <v>18.64</v>
      </c>
      <c r="Z36" s="62">
        <v>731375000</v>
      </c>
    </row>
    <row r="37" spans="1:26" ht="13.5">
      <c r="A37" s="58" t="s">
        <v>58</v>
      </c>
      <c r="B37" s="19">
        <v>166120180</v>
      </c>
      <c r="C37" s="19">
        <v>0</v>
      </c>
      <c r="D37" s="59">
        <v>102891381</v>
      </c>
      <c r="E37" s="60">
        <v>74563000</v>
      </c>
      <c r="F37" s="60">
        <v>-9459</v>
      </c>
      <c r="G37" s="60">
        <v>0</v>
      </c>
      <c r="H37" s="60">
        <v>166089868</v>
      </c>
      <c r="I37" s="60">
        <v>166089868</v>
      </c>
      <c r="J37" s="60">
        <v>40287091</v>
      </c>
      <c r="K37" s="60">
        <v>5348993</v>
      </c>
      <c r="L37" s="60">
        <v>-15828100</v>
      </c>
      <c r="M37" s="60">
        <v>-15828100</v>
      </c>
      <c r="N37" s="60">
        <v>-15701691</v>
      </c>
      <c r="O37" s="60">
        <v>0</v>
      </c>
      <c r="P37" s="60">
        <v>0</v>
      </c>
      <c r="Q37" s="60">
        <v>0</v>
      </c>
      <c r="R37" s="60">
        <v>166089868</v>
      </c>
      <c r="S37" s="60">
        <v>166089868</v>
      </c>
      <c r="T37" s="60">
        <v>189951754</v>
      </c>
      <c r="U37" s="60">
        <v>189951754</v>
      </c>
      <c r="V37" s="60">
        <v>189951754</v>
      </c>
      <c r="W37" s="60">
        <v>74563000</v>
      </c>
      <c r="X37" s="60">
        <v>115388754</v>
      </c>
      <c r="Y37" s="61">
        <v>154.75</v>
      </c>
      <c r="Z37" s="62">
        <v>74563000</v>
      </c>
    </row>
    <row r="38" spans="1:26" ht="13.5">
      <c r="A38" s="58" t="s">
        <v>59</v>
      </c>
      <c r="B38" s="19">
        <v>39579774</v>
      </c>
      <c r="C38" s="19">
        <v>0</v>
      </c>
      <c r="D38" s="59">
        <v>38195305</v>
      </c>
      <c r="E38" s="60">
        <v>34695000</v>
      </c>
      <c r="F38" s="60">
        <v>0</v>
      </c>
      <c r="G38" s="60">
        <v>0</v>
      </c>
      <c r="H38" s="60">
        <v>39579774</v>
      </c>
      <c r="I38" s="60">
        <v>39579774</v>
      </c>
      <c r="J38" s="60">
        <v>-9</v>
      </c>
      <c r="K38" s="60">
        <v>-37834</v>
      </c>
      <c r="L38" s="60">
        <v>0</v>
      </c>
      <c r="M38" s="60">
        <v>0</v>
      </c>
      <c r="N38" s="60">
        <v>-56417</v>
      </c>
      <c r="O38" s="60">
        <v>0</v>
      </c>
      <c r="P38" s="60">
        <v>0</v>
      </c>
      <c r="Q38" s="60">
        <v>0</v>
      </c>
      <c r="R38" s="60">
        <v>39579774</v>
      </c>
      <c r="S38" s="60">
        <v>39579774</v>
      </c>
      <c r="T38" s="60">
        <v>39576874</v>
      </c>
      <c r="U38" s="60">
        <v>39576874</v>
      </c>
      <c r="V38" s="60">
        <v>39576874</v>
      </c>
      <c r="W38" s="60">
        <v>34695000</v>
      </c>
      <c r="X38" s="60">
        <v>4881874</v>
      </c>
      <c r="Y38" s="61">
        <v>14.07</v>
      </c>
      <c r="Z38" s="62">
        <v>34695000</v>
      </c>
    </row>
    <row r="39" spans="1:26" ht="13.5">
      <c r="A39" s="58" t="s">
        <v>60</v>
      </c>
      <c r="B39" s="19">
        <v>945122378</v>
      </c>
      <c r="C39" s="19">
        <v>0</v>
      </c>
      <c r="D39" s="59">
        <v>846420858</v>
      </c>
      <c r="E39" s="60">
        <v>902858000</v>
      </c>
      <c r="F39" s="60">
        <v>167799372</v>
      </c>
      <c r="G39" s="60">
        <v>16550579</v>
      </c>
      <c r="H39" s="60">
        <v>944081347</v>
      </c>
      <c r="I39" s="60">
        <v>944081347</v>
      </c>
      <c r="J39" s="60">
        <v>-15597529</v>
      </c>
      <c r="K39" s="60">
        <v>-16476766</v>
      </c>
      <c r="L39" s="60">
        <v>11327382</v>
      </c>
      <c r="M39" s="60">
        <v>11327382</v>
      </c>
      <c r="N39" s="60">
        <v>81917594</v>
      </c>
      <c r="O39" s="60">
        <v>0</v>
      </c>
      <c r="P39" s="60">
        <v>0</v>
      </c>
      <c r="Q39" s="60">
        <v>0</v>
      </c>
      <c r="R39" s="60">
        <v>944081347</v>
      </c>
      <c r="S39" s="60">
        <v>944081347</v>
      </c>
      <c r="T39" s="60">
        <v>1022326340</v>
      </c>
      <c r="U39" s="60">
        <v>1022326340</v>
      </c>
      <c r="V39" s="60">
        <v>1022326340</v>
      </c>
      <c r="W39" s="60">
        <v>902858000</v>
      </c>
      <c r="X39" s="60">
        <v>119468340</v>
      </c>
      <c r="Y39" s="61">
        <v>13.23</v>
      </c>
      <c r="Z39" s="62">
        <v>902858000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55771050</v>
      </c>
      <c r="C42" s="19">
        <v>0</v>
      </c>
      <c r="D42" s="59">
        <v>65265020</v>
      </c>
      <c r="E42" s="60">
        <v>89577000</v>
      </c>
      <c r="F42" s="60">
        <v>91838008</v>
      </c>
      <c r="G42" s="60">
        <v>18949387</v>
      </c>
      <c r="H42" s="60">
        <v>31269121</v>
      </c>
      <c r="I42" s="60">
        <v>142056516</v>
      </c>
      <c r="J42" s="60">
        <v>-22365115</v>
      </c>
      <c r="K42" s="60">
        <v>-13130887</v>
      </c>
      <c r="L42" s="60">
        <v>-28298620</v>
      </c>
      <c r="M42" s="60">
        <v>-63794622</v>
      </c>
      <c r="N42" s="60">
        <v>-7136641</v>
      </c>
      <c r="O42" s="60">
        <v>-16291221</v>
      </c>
      <c r="P42" s="60">
        <v>-20993623</v>
      </c>
      <c r="Q42" s="60">
        <v>-44421485</v>
      </c>
      <c r="R42" s="60">
        <v>-17323591</v>
      </c>
      <c r="S42" s="60">
        <v>-14404514</v>
      </c>
      <c r="T42" s="60">
        <v>-34591035</v>
      </c>
      <c r="U42" s="60">
        <v>-66319140</v>
      </c>
      <c r="V42" s="60">
        <v>-32478731</v>
      </c>
      <c r="W42" s="60">
        <v>89577000</v>
      </c>
      <c r="X42" s="60">
        <v>-122055731</v>
      </c>
      <c r="Y42" s="61">
        <v>-136.26</v>
      </c>
      <c r="Z42" s="62">
        <v>89577000</v>
      </c>
    </row>
    <row r="43" spans="1:26" ht="13.5">
      <c r="A43" s="58" t="s">
        <v>63</v>
      </c>
      <c r="B43" s="19">
        <v>0</v>
      </c>
      <c r="C43" s="19">
        <v>0</v>
      </c>
      <c r="D43" s="59">
        <v>-84582592</v>
      </c>
      <c r="E43" s="60">
        <v>-55568000</v>
      </c>
      <c r="F43" s="60">
        <v>642</v>
      </c>
      <c r="G43" s="60">
        <v>666</v>
      </c>
      <c r="H43" s="60">
        <v>669</v>
      </c>
      <c r="I43" s="60">
        <v>1977</v>
      </c>
      <c r="J43" s="60">
        <v>-2255967</v>
      </c>
      <c r="K43" s="60">
        <v>-1732119</v>
      </c>
      <c r="L43" s="60">
        <v>-944683</v>
      </c>
      <c r="M43" s="60">
        <v>-4932769</v>
      </c>
      <c r="N43" s="60">
        <v>-515059</v>
      </c>
      <c r="O43" s="60">
        <v>-3676106</v>
      </c>
      <c r="P43" s="60">
        <v>-1795526</v>
      </c>
      <c r="Q43" s="60">
        <v>-5986691</v>
      </c>
      <c r="R43" s="60">
        <v>-1813532</v>
      </c>
      <c r="S43" s="60">
        <v>-4997295</v>
      </c>
      <c r="T43" s="60">
        <v>-2418787</v>
      </c>
      <c r="U43" s="60">
        <v>-9229614</v>
      </c>
      <c r="V43" s="60">
        <v>-20147097</v>
      </c>
      <c r="W43" s="60">
        <v>-55568000</v>
      </c>
      <c r="X43" s="60">
        <v>35420903</v>
      </c>
      <c r="Y43" s="61">
        <v>-63.74</v>
      </c>
      <c r="Z43" s="62">
        <v>-55568000</v>
      </c>
    </row>
    <row r="44" spans="1:26" ht="13.5">
      <c r="A44" s="58" t="s">
        <v>64</v>
      </c>
      <c r="B44" s="19">
        <v>0</v>
      </c>
      <c r="C44" s="19">
        <v>0</v>
      </c>
      <c r="D44" s="59">
        <v>2545996</v>
      </c>
      <c r="E44" s="60">
        <v>2546000</v>
      </c>
      <c r="F44" s="60">
        <v>18077931</v>
      </c>
      <c r="G44" s="60">
        <v>29230620</v>
      </c>
      <c r="H44" s="60">
        <v>22826407</v>
      </c>
      <c r="I44" s="60">
        <v>70134958</v>
      </c>
      <c r="J44" s="60">
        <v>31783897</v>
      </c>
      <c r="K44" s="60">
        <v>17704842</v>
      </c>
      <c r="L44" s="60">
        <v>18594938</v>
      </c>
      <c r="M44" s="60">
        <v>68083677</v>
      </c>
      <c r="N44" s="60">
        <v>4897339</v>
      </c>
      <c r="O44" s="60">
        <v>19050094</v>
      </c>
      <c r="P44" s="60">
        <v>46843332</v>
      </c>
      <c r="Q44" s="60">
        <v>70790765</v>
      </c>
      <c r="R44" s="60">
        <v>2920099</v>
      </c>
      <c r="S44" s="60">
        <v>4262792</v>
      </c>
      <c r="T44" s="60">
        <v>15291559</v>
      </c>
      <c r="U44" s="60">
        <v>22474450</v>
      </c>
      <c r="V44" s="60">
        <v>231483850</v>
      </c>
      <c r="W44" s="60">
        <v>2546000</v>
      </c>
      <c r="X44" s="60">
        <v>228937850</v>
      </c>
      <c r="Y44" s="61">
        <v>8992.06</v>
      </c>
      <c r="Z44" s="62">
        <v>2546000</v>
      </c>
    </row>
    <row r="45" spans="1:26" ht="13.5">
      <c r="A45" s="70" t="s">
        <v>65</v>
      </c>
      <c r="B45" s="22">
        <v>85085483</v>
      </c>
      <c r="C45" s="22">
        <v>0</v>
      </c>
      <c r="D45" s="99">
        <v>85676424</v>
      </c>
      <c r="E45" s="100">
        <v>139003000</v>
      </c>
      <c r="F45" s="100">
        <v>80602148</v>
      </c>
      <c r="G45" s="100">
        <v>128782821</v>
      </c>
      <c r="H45" s="100">
        <v>182879018</v>
      </c>
      <c r="I45" s="100">
        <v>182879018</v>
      </c>
      <c r="J45" s="100">
        <v>190041833</v>
      </c>
      <c r="K45" s="100">
        <v>192883669</v>
      </c>
      <c r="L45" s="100">
        <v>182235304</v>
      </c>
      <c r="M45" s="100">
        <v>182235304</v>
      </c>
      <c r="N45" s="100">
        <v>179480943</v>
      </c>
      <c r="O45" s="100">
        <v>178563710</v>
      </c>
      <c r="P45" s="100">
        <v>202617893</v>
      </c>
      <c r="Q45" s="100">
        <v>179480943</v>
      </c>
      <c r="R45" s="100">
        <v>186400869</v>
      </c>
      <c r="S45" s="100">
        <v>171261852</v>
      </c>
      <c r="T45" s="100">
        <v>149543589</v>
      </c>
      <c r="U45" s="100">
        <v>149543589</v>
      </c>
      <c r="V45" s="100">
        <v>149543589</v>
      </c>
      <c r="W45" s="100">
        <v>139003000</v>
      </c>
      <c r="X45" s="100">
        <v>10540589</v>
      </c>
      <c r="Y45" s="101">
        <v>7.58</v>
      </c>
      <c r="Z45" s="102">
        <v>139003000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29520852</v>
      </c>
      <c r="C49" s="52">
        <v>0</v>
      </c>
      <c r="D49" s="129">
        <v>3944529</v>
      </c>
      <c r="E49" s="54">
        <v>3822043</v>
      </c>
      <c r="F49" s="54">
        <v>0</v>
      </c>
      <c r="G49" s="54">
        <v>0</v>
      </c>
      <c r="H49" s="54">
        <v>0</v>
      </c>
      <c r="I49" s="54">
        <v>108310378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145597802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39248579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39248579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100.01733183620547</v>
      </c>
      <c r="C58" s="5">
        <f>IF(C67=0,0,+(C76/C67)*100)</f>
        <v>0</v>
      </c>
      <c r="D58" s="6">
        <f aca="true" t="shared" si="6" ref="D58:Z58">IF(D67=0,0,+(D76/D67)*100)</f>
        <v>96.48932515234864</v>
      </c>
      <c r="E58" s="7">
        <f t="shared" si="6"/>
        <v>100.00115728404315</v>
      </c>
      <c r="F58" s="7">
        <f t="shared" si="6"/>
        <v>15.321917797336473</v>
      </c>
      <c r="G58" s="7">
        <f t="shared" si="6"/>
        <v>113.5631831262606</v>
      </c>
      <c r="H58" s="7">
        <f t="shared" si="6"/>
        <v>179.77176583874433</v>
      </c>
      <c r="I58" s="7">
        <f t="shared" si="6"/>
        <v>42.962430528379734</v>
      </c>
      <c r="J58" s="7">
        <f t="shared" si="6"/>
        <v>168.26868285030912</v>
      </c>
      <c r="K58" s="7">
        <f t="shared" si="6"/>
        <v>159.92773249232644</v>
      </c>
      <c r="L58" s="7">
        <f t="shared" si="6"/>
        <v>161.77762255672098</v>
      </c>
      <c r="M58" s="7">
        <f t="shared" si="6"/>
        <v>163.29172545402437</v>
      </c>
      <c r="N58" s="7">
        <f t="shared" si="6"/>
        <v>143.7338242847367</v>
      </c>
      <c r="O58" s="7">
        <f t="shared" si="6"/>
        <v>152.0333325322271</v>
      </c>
      <c r="P58" s="7">
        <f t="shared" si="6"/>
        <v>157.14476028046568</v>
      </c>
      <c r="Q58" s="7">
        <f t="shared" si="6"/>
        <v>151.0895343695117</v>
      </c>
      <c r="R58" s="7">
        <f t="shared" si="6"/>
        <v>214.37885702837497</v>
      </c>
      <c r="S58" s="7">
        <f t="shared" si="6"/>
        <v>145.18571076221417</v>
      </c>
      <c r="T58" s="7">
        <f t="shared" si="6"/>
        <v>111.61512156858203</v>
      </c>
      <c r="U58" s="7">
        <f t="shared" si="6"/>
        <v>150.27280520278822</v>
      </c>
      <c r="V58" s="7">
        <f t="shared" si="6"/>
        <v>93.5243003805969</v>
      </c>
      <c r="W58" s="7">
        <f t="shared" si="6"/>
        <v>100.00115728404315</v>
      </c>
      <c r="X58" s="7">
        <f t="shared" si="6"/>
        <v>0</v>
      </c>
      <c r="Y58" s="7">
        <f t="shared" si="6"/>
        <v>0</v>
      </c>
      <c r="Z58" s="8">
        <f t="shared" si="6"/>
        <v>100.00115728404315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99.99963501419977</v>
      </c>
      <c r="E59" s="10">
        <f t="shared" si="7"/>
        <v>99.99966712519604</v>
      </c>
      <c r="F59" s="10">
        <f t="shared" si="7"/>
        <v>4.017976642944837</v>
      </c>
      <c r="G59" s="10">
        <f t="shared" si="7"/>
        <v>-35840.893700933884</v>
      </c>
      <c r="H59" s="10">
        <f t="shared" si="7"/>
        <v>-3087359.7907324363</v>
      </c>
      <c r="I59" s="10">
        <f t="shared" si="7"/>
        <v>28.915792757878698</v>
      </c>
      <c r="J59" s="10">
        <f t="shared" si="7"/>
        <v>-20731.257318269563</v>
      </c>
      <c r="K59" s="10">
        <f t="shared" si="7"/>
        <v>-828.2093385205121</v>
      </c>
      <c r="L59" s="10">
        <f t="shared" si="7"/>
        <v>580.1316700747591</v>
      </c>
      <c r="M59" s="10">
        <f t="shared" si="7"/>
        <v>2654.542873212959</v>
      </c>
      <c r="N59" s="10">
        <f t="shared" si="7"/>
        <v>-1516.983687323771</v>
      </c>
      <c r="O59" s="10">
        <f t="shared" si="7"/>
        <v>0</v>
      </c>
      <c r="P59" s="10">
        <f t="shared" si="7"/>
        <v>1987.852994400161</v>
      </c>
      <c r="Q59" s="10">
        <f t="shared" si="7"/>
        <v>-25946.972257349735</v>
      </c>
      <c r="R59" s="10">
        <f t="shared" si="7"/>
        <v>-40261.86722661929</v>
      </c>
      <c r="S59" s="10">
        <f t="shared" si="7"/>
        <v>-22899.56110315632</v>
      </c>
      <c r="T59" s="10">
        <f t="shared" si="7"/>
        <v>1401279.6363636365</v>
      </c>
      <c r="U59" s="10">
        <f t="shared" si="7"/>
        <v>-44021.06475188307</v>
      </c>
      <c r="V59" s="10">
        <f t="shared" si="7"/>
        <v>90.09165229833582</v>
      </c>
      <c r="W59" s="10">
        <f t="shared" si="7"/>
        <v>99.99966712519604</v>
      </c>
      <c r="X59" s="10">
        <f t="shared" si="7"/>
        <v>0</v>
      </c>
      <c r="Y59" s="10">
        <f t="shared" si="7"/>
        <v>0</v>
      </c>
      <c r="Z59" s="11">
        <f t="shared" si="7"/>
        <v>99.99966712519604</v>
      </c>
    </row>
    <row r="60" spans="1:26" ht="13.5">
      <c r="A60" s="38" t="s">
        <v>32</v>
      </c>
      <c r="B60" s="12">
        <f t="shared" si="7"/>
        <v>100.02580249334396</v>
      </c>
      <c r="C60" s="12">
        <f t="shared" si="7"/>
        <v>0</v>
      </c>
      <c r="D60" s="3">
        <f t="shared" si="7"/>
        <v>97.52989445368296</v>
      </c>
      <c r="E60" s="13">
        <f t="shared" si="7"/>
        <v>103.51151461629786</v>
      </c>
      <c r="F60" s="13">
        <f t="shared" si="7"/>
        <v>52.226466518287154</v>
      </c>
      <c r="G60" s="13">
        <f t="shared" si="7"/>
        <v>74.87074865077457</v>
      </c>
      <c r="H60" s="13">
        <f t="shared" si="7"/>
        <v>69.08614182292226</v>
      </c>
      <c r="I60" s="13">
        <f t="shared" si="7"/>
        <v>63.459196298371026</v>
      </c>
      <c r="J60" s="13">
        <f t="shared" si="7"/>
        <v>132.66573739881903</v>
      </c>
      <c r="K60" s="13">
        <f t="shared" si="7"/>
        <v>118.95679087128401</v>
      </c>
      <c r="L60" s="13">
        <f t="shared" si="7"/>
        <v>114.68161523780387</v>
      </c>
      <c r="M60" s="13">
        <f t="shared" si="7"/>
        <v>122.39080698749476</v>
      </c>
      <c r="N60" s="13">
        <f t="shared" si="7"/>
        <v>94.6109964707279</v>
      </c>
      <c r="O60" s="13">
        <f t="shared" si="7"/>
        <v>116.07267816866708</v>
      </c>
      <c r="P60" s="13">
        <f t="shared" si="7"/>
        <v>113.29764288798923</v>
      </c>
      <c r="Q60" s="13">
        <f t="shared" si="7"/>
        <v>108.10970575756946</v>
      </c>
      <c r="R60" s="13">
        <f t="shared" si="7"/>
        <v>138.9239651454511</v>
      </c>
      <c r="S60" s="13">
        <f t="shared" si="7"/>
        <v>104.83466235871428</v>
      </c>
      <c r="T60" s="13">
        <f t="shared" si="7"/>
        <v>80.5218689063193</v>
      </c>
      <c r="U60" s="13">
        <f t="shared" si="7"/>
        <v>104.36054872632823</v>
      </c>
      <c r="V60" s="13">
        <f t="shared" si="7"/>
        <v>95.7226859024629</v>
      </c>
      <c r="W60" s="13">
        <f t="shared" si="7"/>
        <v>103.51151461629786</v>
      </c>
      <c r="X60" s="13">
        <f t="shared" si="7"/>
        <v>0</v>
      </c>
      <c r="Y60" s="13">
        <f t="shared" si="7"/>
        <v>0</v>
      </c>
      <c r="Z60" s="14">
        <f t="shared" si="7"/>
        <v>103.51151461629786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97.35355987550658</v>
      </c>
      <c r="E61" s="13">
        <f t="shared" si="7"/>
        <v>103.76995879817686</v>
      </c>
      <c r="F61" s="13">
        <f t="shared" si="7"/>
        <v>87.44924231760236</v>
      </c>
      <c r="G61" s="13">
        <f t="shared" si="7"/>
        <v>83.15510103045897</v>
      </c>
      <c r="H61" s="13">
        <f t="shared" si="7"/>
        <v>111.8729104394996</v>
      </c>
      <c r="I61" s="13">
        <f t="shared" si="7"/>
        <v>92.36750637424662</v>
      </c>
      <c r="J61" s="13">
        <f t="shared" si="7"/>
        <v>122.04411002910895</v>
      </c>
      <c r="K61" s="13">
        <f t="shared" si="7"/>
        <v>112.6591257635148</v>
      </c>
      <c r="L61" s="13">
        <f t="shared" si="7"/>
        <v>109.54280318896579</v>
      </c>
      <c r="M61" s="13">
        <f t="shared" si="7"/>
        <v>114.949969452306</v>
      </c>
      <c r="N61" s="13">
        <f t="shared" si="7"/>
        <v>89.71496946283027</v>
      </c>
      <c r="O61" s="13">
        <f t="shared" si="7"/>
        <v>100.89059487460506</v>
      </c>
      <c r="P61" s="13">
        <f t="shared" si="7"/>
        <v>105.0483323355675</v>
      </c>
      <c r="Q61" s="13">
        <f t="shared" si="7"/>
        <v>98.58664741565663</v>
      </c>
      <c r="R61" s="13">
        <f t="shared" si="7"/>
        <v>113.35441132644617</v>
      </c>
      <c r="S61" s="13">
        <f t="shared" si="7"/>
        <v>98.80087196384343</v>
      </c>
      <c r="T61" s="13">
        <f t="shared" si="7"/>
        <v>71.96805457503204</v>
      </c>
      <c r="U61" s="13">
        <f t="shared" si="7"/>
        <v>91.77010822178454</v>
      </c>
      <c r="V61" s="13">
        <f t="shared" si="7"/>
        <v>98.72997995524287</v>
      </c>
      <c r="W61" s="13">
        <f t="shared" si="7"/>
        <v>103.76995879817686</v>
      </c>
      <c r="X61" s="13">
        <f t="shared" si="7"/>
        <v>0</v>
      </c>
      <c r="Y61" s="13">
        <f t="shared" si="7"/>
        <v>0</v>
      </c>
      <c r="Z61" s="14">
        <f t="shared" si="7"/>
        <v>103.76995879817686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100.00428445775147</v>
      </c>
      <c r="E64" s="13">
        <f t="shared" si="7"/>
        <v>100.01944338988278</v>
      </c>
      <c r="F64" s="13">
        <f t="shared" si="7"/>
        <v>-3.088667706752454</v>
      </c>
      <c r="G64" s="13">
        <f t="shared" si="7"/>
        <v>10945.849977807367</v>
      </c>
      <c r="H64" s="13">
        <f t="shared" si="7"/>
        <v>32290.382862351868</v>
      </c>
      <c r="I64" s="13">
        <f t="shared" si="7"/>
        <v>1.2715898465410174</v>
      </c>
      <c r="J64" s="13">
        <f t="shared" si="7"/>
        <v>-29354.920498495914</v>
      </c>
      <c r="K64" s="13">
        <f t="shared" si="7"/>
        <v>698.8572303140065</v>
      </c>
      <c r="L64" s="13">
        <f t="shared" si="7"/>
        <v>2177.2781536012735</v>
      </c>
      <c r="M64" s="13">
        <f t="shared" si="7"/>
        <v>-368.8418440541274</v>
      </c>
      <c r="N64" s="13">
        <f t="shared" si="7"/>
        <v>3945.7553387819667</v>
      </c>
      <c r="O64" s="13">
        <f t="shared" si="7"/>
        <v>-211890.2356902357</v>
      </c>
      <c r="P64" s="13">
        <f t="shared" si="7"/>
        <v>758.9432699204208</v>
      </c>
      <c r="Q64" s="13">
        <f t="shared" si="7"/>
        <v>-290.0220655508315</v>
      </c>
      <c r="R64" s="13">
        <f t="shared" si="7"/>
        <v>-254.1549071501521</v>
      </c>
      <c r="S64" s="13">
        <f t="shared" si="7"/>
        <v>3300.6416654783975</v>
      </c>
      <c r="T64" s="13">
        <f t="shared" si="7"/>
        <v>-496.03841278707546</v>
      </c>
      <c r="U64" s="13">
        <f t="shared" si="7"/>
        <v>-291.372021117725</v>
      </c>
      <c r="V64" s="13">
        <f t="shared" si="7"/>
        <v>10.962444609678753</v>
      </c>
      <c r="W64" s="13">
        <f t="shared" si="7"/>
        <v>100.01944338988278</v>
      </c>
      <c r="X64" s="13">
        <f t="shared" si="7"/>
        <v>0</v>
      </c>
      <c r="Y64" s="13">
        <f t="shared" si="7"/>
        <v>0</v>
      </c>
      <c r="Z64" s="14">
        <f t="shared" si="7"/>
        <v>100.01944338988278</v>
      </c>
    </row>
    <row r="65" spans="1:26" ht="13.5">
      <c r="A65" s="39" t="s">
        <v>107</v>
      </c>
      <c r="B65" s="12">
        <f t="shared" si="7"/>
        <v>100.02580249334396</v>
      </c>
      <c r="C65" s="12">
        <f t="shared" si="7"/>
        <v>0</v>
      </c>
      <c r="D65" s="3">
        <f t="shared" si="7"/>
        <v>100.1159430958647</v>
      </c>
      <c r="E65" s="13">
        <f t="shared" si="7"/>
        <v>100.06553410293894</v>
      </c>
      <c r="F65" s="13">
        <f t="shared" si="7"/>
        <v>-8904.122096704321</v>
      </c>
      <c r="G65" s="13">
        <f t="shared" si="7"/>
        <v>-6389.861274069984</v>
      </c>
      <c r="H65" s="13">
        <f t="shared" si="7"/>
        <v>-29005.963271201595</v>
      </c>
      <c r="I65" s="13">
        <f t="shared" si="7"/>
        <v>-14714.183841480724</v>
      </c>
      <c r="J65" s="13">
        <f t="shared" si="7"/>
        <v>4941.956816189945</v>
      </c>
      <c r="K65" s="13">
        <f t="shared" si="7"/>
        <v>3921.871590432228</v>
      </c>
      <c r="L65" s="13">
        <f t="shared" si="7"/>
        <v>5709.434065633047</v>
      </c>
      <c r="M65" s="13">
        <f t="shared" si="7"/>
        <v>4658.085967130215</v>
      </c>
      <c r="N65" s="13">
        <f t="shared" si="7"/>
        <v>3613.7098307663055</v>
      </c>
      <c r="O65" s="13">
        <f t="shared" si="7"/>
        <v>8485.374741200827</v>
      </c>
      <c r="P65" s="13">
        <f t="shared" si="7"/>
        <v>7787.141598982288</v>
      </c>
      <c r="Q65" s="13">
        <f t="shared" si="7"/>
        <v>6279.089070421055</v>
      </c>
      <c r="R65" s="13">
        <f t="shared" si="7"/>
        <v>16776.899251484127</v>
      </c>
      <c r="S65" s="13">
        <f t="shared" si="7"/>
        <v>2862.7780028573256</v>
      </c>
      <c r="T65" s="13">
        <f t="shared" si="7"/>
        <v>2629.683435386401</v>
      </c>
      <c r="U65" s="13">
        <f t="shared" si="7"/>
        <v>5458.572058909231</v>
      </c>
      <c r="V65" s="13">
        <f t="shared" si="7"/>
        <v>567.9858787531919</v>
      </c>
      <c r="W65" s="13">
        <f t="shared" si="7"/>
        <v>100.06553410293894</v>
      </c>
      <c r="X65" s="13">
        <f t="shared" si="7"/>
        <v>0</v>
      </c>
      <c r="Y65" s="13">
        <f t="shared" si="7"/>
        <v>0</v>
      </c>
      <c r="Z65" s="14">
        <f t="shared" si="7"/>
        <v>100.06553410293894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18.15295501895901</v>
      </c>
      <c r="E66" s="16">
        <f t="shared" si="7"/>
        <v>0</v>
      </c>
      <c r="F66" s="16">
        <f t="shared" si="7"/>
        <v>122.77392325409132</v>
      </c>
      <c r="G66" s="16">
        <f t="shared" si="7"/>
        <v>193.04309861584235</v>
      </c>
      <c r="H66" s="16">
        <f t="shared" si="7"/>
        <v>60.96047938364959</v>
      </c>
      <c r="I66" s="16">
        <f t="shared" si="7"/>
        <v>110.22845312007345</v>
      </c>
      <c r="J66" s="16">
        <f t="shared" si="7"/>
        <v>34.41793646254613</v>
      </c>
      <c r="K66" s="16">
        <f t="shared" si="7"/>
        <v>75.42683682409199</v>
      </c>
      <c r="L66" s="16">
        <f t="shared" si="7"/>
        <v>34.25505925380917</v>
      </c>
      <c r="M66" s="16">
        <f t="shared" si="7"/>
        <v>68.35548900255694</v>
      </c>
      <c r="N66" s="16">
        <f t="shared" si="7"/>
        <v>24.92450373968306</v>
      </c>
      <c r="O66" s="16">
        <f t="shared" si="7"/>
        <v>81.17446690251396</v>
      </c>
      <c r="P66" s="16">
        <f t="shared" si="7"/>
        <v>-135.64780792392713</v>
      </c>
      <c r="Q66" s="16">
        <f t="shared" si="7"/>
        <v>22.58672577826678</v>
      </c>
      <c r="R66" s="16">
        <f t="shared" si="7"/>
        <v>-546.5953507508743</v>
      </c>
      <c r="S66" s="16">
        <f t="shared" si="7"/>
        <v>100.03646297671524</v>
      </c>
      <c r="T66" s="16">
        <f t="shared" si="7"/>
        <v>84.26686939766334</v>
      </c>
      <c r="U66" s="16">
        <f t="shared" si="7"/>
        <v>83.47446154365218</v>
      </c>
      <c r="V66" s="16">
        <f t="shared" si="7"/>
        <v>74.14780988681943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346183747</v>
      </c>
      <c r="C67" s="24"/>
      <c r="D67" s="25">
        <v>388106663</v>
      </c>
      <c r="E67" s="26">
        <v>382533573</v>
      </c>
      <c r="F67" s="26">
        <v>157344050</v>
      </c>
      <c r="G67" s="26">
        <v>25514866</v>
      </c>
      <c r="H67" s="26">
        <v>18622278</v>
      </c>
      <c r="I67" s="26">
        <v>201481194</v>
      </c>
      <c r="J67" s="26">
        <v>18112239</v>
      </c>
      <c r="K67" s="26">
        <v>18779394</v>
      </c>
      <c r="L67" s="26">
        <v>17812589</v>
      </c>
      <c r="M67" s="26">
        <v>54704222</v>
      </c>
      <c r="N67" s="26">
        <v>16592002</v>
      </c>
      <c r="O67" s="26">
        <v>18016753</v>
      </c>
      <c r="P67" s="26">
        <v>17347293</v>
      </c>
      <c r="Q67" s="26">
        <v>51956048</v>
      </c>
      <c r="R67" s="26">
        <v>16441738</v>
      </c>
      <c r="S67" s="26">
        <v>18252954</v>
      </c>
      <c r="T67" s="26">
        <v>24863373</v>
      </c>
      <c r="U67" s="26">
        <v>59558065</v>
      </c>
      <c r="V67" s="26">
        <v>367699529</v>
      </c>
      <c r="W67" s="26">
        <v>382533573</v>
      </c>
      <c r="X67" s="26"/>
      <c r="Y67" s="25"/>
      <c r="Z67" s="27">
        <v>382533573</v>
      </c>
    </row>
    <row r="68" spans="1:26" ht="13.5" hidden="1">
      <c r="A68" s="37" t="s">
        <v>31</v>
      </c>
      <c r="B68" s="19">
        <v>112765228</v>
      </c>
      <c r="C68" s="19"/>
      <c r="D68" s="20">
        <v>123566451</v>
      </c>
      <c r="E68" s="21">
        <v>117761992</v>
      </c>
      <c r="F68" s="21">
        <v>121678781</v>
      </c>
      <c r="G68" s="21">
        <v>-26877</v>
      </c>
      <c r="H68" s="21">
        <v>-669</v>
      </c>
      <c r="I68" s="21">
        <v>121651235</v>
      </c>
      <c r="J68" s="21">
        <v>-31599</v>
      </c>
      <c r="K68" s="21">
        <v>-875749</v>
      </c>
      <c r="L68" s="21">
        <v>1826535</v>
      </c>
      <c r="M68" s="21">
        <v>919187</v>
      </c>
      <c r="N68" s="21">
        <v>-522048</v>
      </c>
      <c r="O68" s="21"/>
      <c r="P68" s="21">
        <v>432691</v>
      </c>
      <c r="Q68" s="21">
        <v>-89357</v>
      </c>
      <c r="R68" s="21">
        <v>-30955</v>
      </c>
      <c r="S68" s="21">
        <v>-32126</v>
      </c>
      <c r="T68" s="21">
        <v>550</v>
      </c>
      <c r="U68" s="21">
        <v>-62531</v>
      </c>
      <c r="V68" s="21">
        <v>122418534</v>
      </c>
      <c r="W68" s="21">
        <v>117761992</v>
      </c>
      <c r="X68" s="21"/>
      <c r="Y68" s="20"/>
      <c r="Z68" s="23">
        <v>117761992</v>
      </c>
    </row>
    <row r="69" spans="1:26" ht="13.5" hidden="1">
      <c r="A69" s="38" t="s">
        <v>32</v>
      </c>
      <c r="B69" s="19">
        <v>232535667</v>
      </c>
      <c r="C69" s="19"/>
      <c r="D69" s="20">
        <v>255607782</v>
      </c>
      <c r="E69" s="21">
        <v>255794151</v>
      </c>
      <c r="F69" s="21">
        <v>34825563</v>
      </c>
      <c r="G69" s="21">
        <v>25356215</v>
      </c>
      <c r="H69" s="21">
        <v>18097272</v>
      </c>
      <c r="I69" s="21">
        <v>78279050</v>
      </c>
      <c r="J69" s="21">
        <v>17996964</v>
      </c>
      <c r="K69" s="21">
        <v>18275166</v>
      </c>
      <c r="L69" s="21">
        <v>15846063</v>
      </c>
      <c r="M69" s="21">
        <v>52118193</v>
      </c>
      <c r="N69" s="21">
        <v>16736879</v>
      </c>
      <c r="O69" s="21">
        <v>17484205</v>
      </c>
      <c r="P69" s="21">
        <v>16711849</v>
      </c>
      <c r="Q69" s="21">
        <v>50932933</v>
      </c>
      <c r="R69" s="21">
        <v>16458110</v>
      </c>
      <c r="S69" s="21">
        <v>17761261</v>
      </c>
      <c r="T69" s="21">
        <v>24215660</v>
      </c>
      <c r="U69" s="21">
        <v>58435031</v>
      </c>
      <c r="V69" s="21">
        <v>239765207</v>
      </c>
      <c r="W69" s="21">
        <v>255794151</v>
      </c>
      <c r="X69" s="21"/>
      <c r="Y69" s="20"/>
      <c r="Z69" s="23">
        <v>255794151</v>
      </c>
    </row>
    <row r="70" spans="1:26" ht="13.5" hidden="1">
      <c r="A70" s="39" t="s">
        <v>103</v>
      </c>
      <c r="B70" s="19"/>
      <c r="C70" s="19"/>
      <c r="D70" s="20">
        <v>238649722</v>
      </c>
      <c r="E70" s="21">
        <v>238162762</v>
      </c>
      <c r="F70" s="21">
        <v>24203479</v>
      </c>
      <c r="G70" s="21">
        <v>25329490</v>
      </c>
      <c r="H70" s="21">
        <v>18066000</v>
      </c>
      <c r="I70" s="21">
        <v>67598969</v>
      </c>
      <c r="J70" s="21">
        <v>17974189</v>
      </c>
      <c r="K70" s="21">
        <v>18278624</v>
      </c>
      <c r="L70" s="21">
        <v>15837862</v>
      </c>
      <c r="M70" s="21">
        <v>52090675</v>
      </c>
      <c r="N70" s="21">
        <v>16712911</v>
      </c>
      <c r="O70" s="21">
        <v>17460352</v>
      </c>
      <c r="P70" s="21">
        <v>16720690</v>
      </c>
      <c r="Q70" s="21">
        <v>50893953</v>
      </c>
      <c r="R70" s="21">
        <v>16525925</v>
      </c>
      <c r="S70" s="21">
        <v>17721377</v>
      </c>
      <c r="T70" s="21">
        <v>24305327</v>
      </c>
      <c r="U70" s="21">
        <v>58552629</v>
      </c>
      <c r="V70" s="21">
        <v>229136226</v>
      </c>
      <c r="W70" s="21">
        <v>238162762</v>
      </c>
      <c r="X70" s="21"/>
      <c r="Y70" s="20"/>
      <c r="Z70" s="23">
        <v>238162762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15871320</v>
      </c>
      <c r="E73" s="21">
        <v>17234649</v>
      </c>
      <c r="F73" s="21">
        <v>10592075</v>
      </c>
      <c r="G73" s="21">
        <v>-2253</v>
      </c>
      <c r="H73" s="21">
        <v>2194</v>
      </c>
      <c r="I73" s="21">
        <v>10592016</v>
      </c>
      <c r="J73" s="21">
        <v>-2327</v>
      </c>
      <c r="K73" s="21">
        <v>-39203</v>
      </c>
      <c r="L73" s="21">
        <v>-10052</v>
      </c>
      <c r="M73" s="21">
        <v>-51582</v>
      </c>
      <c r="N73" s="21">
        <v>-7586</v>
      </c>
      <c r="O73" s="21">
        <v>-297</v>
      </c>
      <c r="P73" s="21">
        <v>-29279</v>
      </c>
      <c r="Q73" s="21">
        <v>-37162</v>
      </c>
      <c r="R73" s="21">
        <v>-91061</v>
      </c>
      <c r="S73" s="21">
        <v>-7013</v>
      </c>
      <c r="T73" s="21">
        <v>-139641</v>
      </c>
      <c r="U73" s="21">
        <v>-237715</v>
      </c>
      <c r="V73" s="21">
        <v>10265557</v>
      </c>
      <c r="W73" s="21">
        <v>17234649</v>
      </c>
      <c r="X73" s="21"/>
      <c r="Y73" s="20"/>
      <c r="Z73" s="23">
        <v>17234649</v>
      </c>
    </row>
    <row r="74" spans="1:26" ht="13.5" hidden="1">
      <c r="A74" s="39" t="s">
        <v>107</v>
      </c>
      <c r="B74" s="19">
        <v>232535667</v>
      </c>
      <c r="C74" s="19"/>
      <c r="D74" s="20">
        <v>1086740</v>
      </c>
      <c r="E74" s="21">
        <v>396740</v>
      </c>
      <c r="F74" s="21">
        <v>30009</v>
      </c>
      <c r="G74" s="21">
        <v>28978</v>
      </c>
      <c r="H74" s="21">
        <v>29078</v>
      </c>
      <c r="I74" s="21">
        <v>88065</v>
      </c>
      <c r="J74" s="21">
        <v>25102</v>
      </c>
      <c r="K74" s="21">
        <v>35745</v>
      </c>
      <c r="L74" s="21">
        <v>18253</v>
      </c>
      <c r="M74" s="21">
        <v>79100</v>
      </c>
      <c r="N74" s="21">
        <v>31554</v>
      </c>
      <c r="O74" s="21">
        <v>24150</v>
      </c>
      <c r="P74" s="21">
        <v>20438</v>
      </c>
      <c r="Q74" s="21">
        <v>76142</v>
      </c>
      <c r="R74" s="21">
        <v>23246</v>
      </c>
      <c r="S74" s="21">
        <v>46897</v>
      </c>
      <c r="T74" s="21">
        <v>49974</v>
      </c>
      <c r="U74" s="21">
        <v>120117</v>
      </c>
      <c r="V74" s="21">
        <v>363424</v>
      </c>
      <c r="W74" s="21">
        <v>396740</v>
      </c>
      <c r="X74" s="21"/>
      <c r="Y74" s="20"/>
      <c r="Z74" s="23">
        <v>396740</v>
      </c>
    </row>
    <row r="75" spans="1:26" ht="13.5" hidden="1">
      <c r="A75" s="40" t="s">
        <v>110</v>
      </c>
      <c r="B75" s="28">
        <v>882852</v>
      </c>
      <c r="C75" s="28"/>
      <c r="D75" s="29">
        <v>8932430</v>
      </c>
      <c r="E75" s="30">
        <v>8977430</v>
      </c>
      <c r="F75" s="30">
        <v>839706</v>
      </c>
      <c r="G75" s="30">
        <v>185528</v>
      </c>
      <c r="H75" s="30">
        <v>525675</v>
      </c>
      <c r="I75" s="30">
        <v>1550909</v>
      </c>
      <c r="J75" s="30">
        <v>146874</v>
      </c>
      <c r="K75" s="30">
        <v>1379977</v>
      </c>
      <c r="L75" s="30">
        <v>139991</v>
      </c>
      <c r="M75" s="30">
        <v>1666842</v>
      </c>
      <c r="N75" s="30">
        <v>377171</v>
      </c>
      <c r="O75" s="30">
        <v>532548</v>
      </c>
      <c r="P75" s="30">
        <v>202753</v>
      </c>
      <c r="Q75" s="30">
        <v>1112472</v>
      </c>
      <c r="R75" s="30">
        <v>14583</v>
      </c>
      <c r="S75" s="30">
        <v>523819</v>
      </c>
      <c r="T75" s="30">
        <v>647163</v>
      </c>
      <c r="U75" s="30">
        <v>1185565</v>
      </c>
      <c r="V75" s="30">
        <v>5515788</v>
      </c>
      <c r="W75" s="30">
        <v>8977430</v>
      </c>
      <c r="X75" s="30"/>
      <c r="Y75" s="29"/>
      <c r="Z75" s="31">
        <v>8977430</v>
      </c>
    </row>
    <row r="76" spans="1:26" ht="13.5" hidden="1">
      <c r="A76" s="42" t="s">
        <v>286</v>
      </c>
      <c r="B76" s="32">
        <v>346243747</v>
      </c>
      <c r="C76" s="32"/>
      <c r="D76" s="33">
        <v>374481500</v>
      </c>
      <c r="E76" s="34">
        <v>382538000</v>
      </c>
      <c r="F76" s="34">
        <v>24108126</v>
      </c>
      <c r="G76" s="34">
        <v>28975494</v>
      </c>
      <c r="H76" s="34">
        <v>33477598</v>
      </c>
      <c r="I76" s="34">
        <v>86561218</v>
      </c>
      <c r="J76" s="34">
        <v>30477226</v>
      </c>
      <c r="K76" s="34">
        <v>30033459</v>
      </c>
      <c r="L76" s="34">
        <v>28816783</v>
      </c>
      <c r="M76" s="34">
        <v>89327468</v>
      </c>
      <c r="N76" s="34">
        <v>23848319</v>
      </c>
      <c r="O76" s="34">
        <v>27391470</v>
      </c>
      <c r="P76" s="34">
        <v>27260362</v>
      </c>
      <c r="Q76" s="34">
        <v>78500151</v>
      </c>
      <c r="R76" s="34">
        <v>35247610</v>
      </c>
      <c r="S76" s="34">
        <v>26500681</v>
      </c>
      <c r="T76" s="34">
        <v>27751284</v>
      </c>
      <c r="U76" s="34">
        <v>89499575</v>
      </c>
      <c r="V76" s="34">
        <v>343888412</v>
      </c>
      <c r="W76" s="34">
        <v>382538000</v>
      </c>
      <c r="X76" s="34"/>
      <c r="Y76" s="33"/>
      <c r="Z76" s="35">
        <v>382538000</v>
      </c>
    </row>
    <row r="77" spans="1:26" ht="13.5" hidden="1">
      <c r="A77" s="37" t="s">
        <v>31</v>
      </c>
      <c r="B77" s="19">
        <v>112765228</v>
      </c>
      <c r="C77" s="19"/>
      <c r="D77" s="20">
        <v>123566000</v>
      </c>
      <c r="E77" s="21">
        <v>117761600</v>
      </c>
      <c r="F77" s="21">
        <v>4889025</v>
      </c>
      <c r="G77" s="21">
        <v>9632957</v>
      </c>
      <c r="H77" s="21">
        <v>20654437</v>
      </c>
      <c r="I77" s="21">
        <v>35176419</v>
      </c>
      <c r="J77" s="21">
        <v>6550870</v>
      </c>
      <c r="K77" s="21">
        <v>7253035</v>
      </c>
      <c r="L77" s="21">
        <v>10596308</v>
      </c>
      <c r="M77" s="21">
        <v>24400213</v>
      </c>
      <c r="N77" s="21">
        <v>7919383</v>
      </c>
      <c r="O77" s="21">
        <v>6664792</v>
      </c>
      <c r="P77" s="21">
        <v>8601261</v>
      </c>
      <c r="Q77" s="21">
        <v>23185436</v>
      </c>
      <c r="R77" s="21">
        <v>12463061</v>
      </c>
      <c r="S77" s="21">
        <v>7356713</v>
      </c>
      <c r="T77" s="21">
        <v>7707038</v>
      </c>
      <c r="U77" s="21">
        <v>27526812</v>
      </c>
      <c r="V77" s="21">
        <v>110288880</v>
      </c>
      <c r="W77" s="21">
        <v>117761600</v>
      </c>
      <c r="X77" s="21"/>
      <c r="Y77" s="20"/>
      <c r="Z77" s="23">
        <v>117761600</v>
      </c>
    </row>
    <row r="78" spans="1:26" ht="13.5" hidden="1">
      <c r="A78" s="38" t="s">
        <v>32</v>
      </c>
      <c r="B78" s="19">
        <v>232595667</v>
      </c>
      <c r="C78" s="19"/>
      <c r="D78" s="20">
        <v>249294000</v>
      </c>
      <c r="E78" s="21">
        <v>264776400</v>
      </c>
      <c r="F78" s="21">
        <v>18188161</v>
      </c>
      <c r="G78" s="21">
        <v>18984388</v>
      </c>
      <c r="H78" s="21">
        <v>12502707</v>
      </c>
      <c r="I78" s="21">
        <v>49675256</v>
      </c>
      <c r="J78" s="21">
        <v>23875805</v>
      </c>
      <c r="K78" s="21">
        <v>21739551</v>
      </c>
      <c r="L78" s="21">
        <v>18172521</v>
      </c>
      <c r="M78" s="21">
        <v>63787877</v>
      </c>
      <c r="N78" s="21">
        <v>15834928</v>
      </c>
      <c r="O78" s="21">
        <v>20294385</v>
      </c>
      <c r="P78" s="21">
        <v>18934131</v>
      </c>
      <c r="Q78" s="21">
        <v>55063444</v>
      </c>
      <c r="R78" s="21">
        <v>22864259</v>
      </c>
      <c r="S78" s="21">
        <v>18619958</v>
      </c>
      <c r="T78" s="21">
        <v>19498902</v>
      </c>
      <c r="U78" s="21">
        <v>60983119</v>
      </c>
      <c r="V78" s="21">
        <v>229509696</v>
      </c>
      <c r="W78" s="21">
        <v>264776400</v>
      </c>
      <c r="X78" s="21"/>
      <c r="Y78" s="20"/>
      <c r="Z78" s="23">
        <v>264776400</v>
      </c>
    </row>
    <row r="79" spans="1:26" ht="13.5" hidden="1">
      <c r="A79" s="39" t="s">
        <v>103</v>
      </c>
      <c r="B79" s="19"/>
      <c r="C79" s="19"/>
      <c r="D79" s="20">
        <v>232334000</v>
      </c>
      <c r="E79" s="21">
        <v>247141400</v>
      </c>
      <c r="F79" s="21">
        <v>21165759</v>
      </c>
      <c r="G79" s="21">
        <v>21062763</v>
      </c>
      <c r="H79" s="21">
        <v>20210960</v>
      </c>
      <c r="I79" s="21">
        <v>62439482</v>
      </c>
      <c r="J79" s="21">
        <v>21936439</v>
      </c>
      <c r="K79" s="21">
        <v>20592538</v>
      </c>
      <c r="L79" s="21">
        <v>17349238</v>
      </c>
      <c r="M79" s="21">
        <v>59878215</v>
      </c>
      <c r="N79" s="21">
        <v>14993983</v>
      </c>
      <c r="O79" s="21">
        <v>17615853</v>
      </c>
      <c r="P79" s="21">
        <v>17564806</v>
      </c>
      <c r="Q79" s="21">
        <v>50174642</v>
      </c>
      <c r="R79" s="21">
        <v>18732865</v>
      </c>
      <c r="S79" s="21">
        <v>17508875</v>
      </c>
      <c r="T79" s="21">
        <v>17492071</v>
      </c>
      <c r="U79" s="21">
        <v>53733811</v>
      </c>
      <c r="V79" s="21">
        <v>226226150</v>
      </c>
      <c r="W79" s="21">
        <v>247141400</v>
      </c>
      <c r="X79" s="21"/>
      <c r="Y79" s="20"/>
      <c r="Z79" s="23">
        <v>247141400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21594</v>
      </c>
      <c r="G81" s="21">
        <v>19889</v>
      </c>
      <c r="H81" s="21">
        <v>17650</v>
      </c>
      <c r="I81" s="21">
        <v>59133</v>
      </c>
      <c r="J81" s="21">
        <v>15747</v>
      </c>
      <c r="K81" s="21">
        <v>19113</v>
      </c>
      <c r="L81" s="21"/>
      <c r="M81" s="21">
        <v>34860</v>
      </c>
      <c r="N81" s="21"/>
      <c r="O81" s="21"/>
      <c r="P81" s="21"/>
      <c r="Q81" s="21"/>
      <c r="R81" s="21"/>
      <c r="S81" s="21"/>
      <c r="T81" s="21"/>
      <c r="U81" s="21"/>
      <c r="V81" s="21">
        <v>93993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15872000</v>
      </c>
      <c r="E82" s="21">
        <v>17238000</v>
      </c>
      <c r="F82" s="21">
        <v>-327154</v>
      </c>
      <c r="G82" s="21">
        <v>-246610</v>
      </c>
      <c r="H82" s="21">
        <v>708451</v>
      </c>
      <c r="I82" s="21">
        <v>134687</v>
      </c>
      <c r="J82" s="21">
        <v>683089</v>
      </c>
      <c r="K82" s="21">
        <v>-273973</v>
      </c>
      <c r="L82" s="21">
        <v>-218860</v>
      </c>
      <c r="M82" s="21">
        <v>190256</v>
      </c>
      <c r="N82" s="21">
        <v>-299325</v>
      </c>
      <c r="O82" s="21">
        <v>629314</v>
      </c>
      <c r="P82" s="21">
        <v>-222211</v>
      </c>
      <c r="Q82" s="21">
        <v>107778</v>
      </c>
      <c r="R82" s="21">
        <v>231436</v>
      </c>
      <c r="S82" s="21">
        <v>-231474</v>
      </c>
      <c r="T82" s="21">
        <v>692673</v>
      </c>
      <c r="U82" s="21">
        <v>692635</v>
      </c>
      <c r="V82" s="21">
        <v>1125356</v>
      </c>
      <c r="W82" s="21">
        <v>17238000</v>
      </c>
      <c r="X82" s="21"/>
      <c r="Y82" s="20"/>
      <c r="Z82" s="23">
        <v>17238000</v>
      </c>
    </row>
    <row r="83" spans="1:26" ht="13.5" hidden="1">
      <c r="A83" s="39" t="s">
        <v>107</v>
      </c>
      <c r="B83" s="19">
        <v>232595667</v>
      </c>
      <c r="C83" s="19"/>
      <c r="D83" s="20">
        <v>1088000</v>
      </c>
      <c r="E83" s="21">
        <v>397000</v>
      </c>
      <c r="F83" s="21">
        <v>-2672038</v>
      </c>
      <c r="G83" s="21">
        <v>-1851654</v>
      </c>
      <c r="H83" s="21">
        <v>-8434354</v>
      </c>
      <c r="I83" s="21">
        <v>-12958046</v>
      </c>
      <c r="J83" s="21">
        <v>1240530</v>
      </c>
      <c r="K83" s="21">
        <v>1401873</v>
      </c>
      <c r="L83" s="21">
        <v>1042143</v>
      </c>
      <c r="M83" s="21">
        <v>3684546</v>
      </c>
      <c r="N83" s="21">
        <v>1140270</v>
      </c>
      <c r="O83" s="21">
        <v>2049218</v>
      </c>
      <c r="P83" s="21">
        <v>1591536</v>
      </c>
      <c r="Q83" s="21">
        <v>4781024</v>
      </c>
      <c r="R83" s="21">
        <v>3899958</v>
      </c>
      <c r="S83" s="21">
        <v>1342557</v>
      </c>
      <c r="T83" s="21">
        <v>1314158</v>
      </c>
      <c r="U83" s="21">
        <v>6556673</v>
      </c>
      <c r="V83" s="21">
        <v>2064197</v>
      </c>
      <c r="W83" s="21">
        <v>397000</v>
      </c>
      <c r="X83" s="21"/>
      <c r="Y83" s="20"/>
      <c r="Z83" s="23">
        <v>397000</v>
      </c>
    </row>
    <row r="84" spans="1:26" ht="13.5" hidden="1">
      <c r="A84" s="40" t="s">
        <v>110</v>
      </c>
      <c r="B84" s="28">
        <v>882852</v>
      </c>
      <c r="C84" s="28"/>
      <c r="D84" s="29">
        <v>1621500</v>
      </c>
      <c r="E84" s="30"/>
      <c r="F84" s="30">
        <v>1030940</v>
      </c>
      <c r="G84" s="30">
        <v>358149</v>
      </c>
      <c r="H84" s="30">
        <v>320454</v>
      </c>
      <c r="I84" s="30">
        <v>1709543</v>
      </c>
      <c r="J84" s="30">
        <v>50551</v>
      </c>
      <c r="K84" s="30">
        <v>1040873</v>
      </c>
      <c r="L84" s="30">
        <v>47954</v>
      </c>
      <c r="M84" s="30">
        <v>1139378</v>
      </c>
      <c r="N84" s="30">
        <v>94008</v>
      </c>
      <c r="O84" s="30">
        <v>432293</v>
      </c>
      <c r="P84" s="30">
        <v>-275030</v>
      </c>
      <c r="Q84" s="30">
        <v>251271</v>
      </c>
      <c r="R84" s="30">
        <v>-79710</v>
      </c>
      <c r="S84" s="30">
        <v>524010</v>
      </c>
      <c r="T84" s="30">
        <v>545344</v>
      </c>
      <c r="U84" s="30">
        <v>989644</v>
      </c>
      <c r="V84" s="30">
        <v>4089836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15091000</v>
      </c>
      <c r="F5" s="358">
        <f t="shared" si="0"/>
        <v>21856000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21856000</v>
      </c>
      <c r="Y5" s="358">
        <f t="shared" si="0"/>
        <v>-21856000</v>
      </c>
      <c r="Z5" s="359">
        <f>+IF(X5&lt;&gt;0,+(Y5/X5)*100,0)</f>
        <v>-100</v>
      </c>
      <c r="AA5" s="360">
        <f>+AA6+AA8+AA11+AA13+AA15</f>
        <v>21856000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9500000</v>
      </c>
      <c r="F6" s="59">
        <f t="shared" si="1"/>
        <v>14695000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14695000</v>
      </c>
      <c r="Y6" s="59">
        <f t="shared" si="1"/>
        <v>-14695000</v>
      </c>
      <c r="Z6" s="61">
        <f>+IF(X6&lt;&gt;0,+(Y6/X6)*100,0)</f>
        <v>-100</v>
      </c>
      <c r="AA6" s="62">
        <f t="shared" si="1"/>
        <v>14695000</v>
      </c>
    </row>
    <row r="7" spans="1:27" ht="13.5">
      <c r="A7" s="291" t="s">
        <v>228</v>
      </c>
      <c r="B7" s="142"/>
      <c r="C7" s="60"/>
      <c r="D7" s="340"/>
      <c r="E7" s="60">
        <v>9500000</v>
      </c>
      <c r="F7" s="59">
        <v>14695000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14695000</v>
      </c>
      <c r="Y7" s="59">
        <v>-14695000</v>
      </c>
      <c r="Z7" s="61">
        <v>-100</v>
      </c>
      <c r="AA7" s="62">
        <v>14695000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5591000</v>
      </c>
      <c r="F8" s="59">
        <f t="shared" si="2"/>
        <v>7161000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7161000</v>
      </c>
      <c r="Y8" s="59">
        <f t="shared" si="2"/>
        <v>-7161000</v>
      </c>
      <c r="Z8" s="61">
        <f>+IF(X8&lt;&gt;0,+(Y8/X8)*100,0)</f>
        <v>-100</v>
      </c>
      <c r="AA8" s="62">
        <f>SUM(AA9:AA10)</f>
        <v>7161000</v>
      </c>
    </row>
    <row r="9" spans="1:27" ht="13.5">
      <c r="A9" s="291" t="s">
        <v>229</v>
      </c>
      <c r="B9" s="142"/>
      <c r="C9" s="60"/>
      <c r="D9" s="340"/>
      <c r="E9" s="60">
        <v>3647000</v>
      </c>
      <c r="F9" s="59">
        <v>7161000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7161000</v>
      </c>
      <c r="Y9" s="59">
        <v>-7161000</v>
      </c>
      <c r="Z9" s="61">
        <v>-100</v>
      </c>
      <c r="AA9" s="62">
        <v>7161000</v>
      </c>
    </row>
    <row r="10" spans="1:27" ht="13.5">
      <c r="A10" s="291" t="s">
        <v>230</v>
      </c>
      <c r="B10" s="142"/>
      <c r="C10" s="60"/>
      <c r="D10" s="340"/>
      <c r="E10" s="60">
        <v>1944000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4822000</v>
      </c>
      <c r="F22" s="345">
        <f t="shared" si="6"/>
        <v>5713000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5713000</v>
      </c>
      <c r="Y22" s="345">
        <f t="shared" si="6"/>
        <v>-5713000</v>
      </c>
      <c r="Z22" s="336">
        <f>+IF(X22&lt;&gt;0,+(Y22/X22)*100,0)</f>
        <v>-100</v>
      </c>
      <c r="AA22" s="350">
        <f>SUM(AA23:AA32)</f>
        <v>5713000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5713000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5713000</v>
      </c>
      <c r="Y24" s="59">
        <v>-5713000</v>
      </c>
      <c r="Z24" s="61">
        <v>-100</v>
      </c>
      <c r="AA24" s="62">
        <v>5713000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4822000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976000</v>
      </c>
      <c r="F34" s="345">
        <f t="shared" si="7"/>
        <v>738000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738000</v>
      </c>
      <c r="Y34" s="345">
        <f t="shared" si="7"/>
        <v>-738000</v>
      </c>
      <c r="Z34" s="336">
        <f>+IF(X34&lt;&gt;0,+(Y34/X34)*100,0)</f>
        <v>-100</v>
      </c>
      <c r="AA34" s="350">
        <f t="shared" si="7"/>
        <v>738000</v>
      </c>
    </row>
    <row r="35" spans="1:27" ht="13.5">
      <c r="A35" s="361" t="s">
        <v>245</v>
      </c>
      <c r="B35" s="136"/>
      <c r="C35" s="54"/>
      <c r="D35" s="368"/>
      <c r="E35" s="54">
        <v>976000</v>
      </c>
      <c r="F35" s="53">
        <v>738000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738000</v>
      </c>
      <c r="Y35" s="53">
        <v>-738000</v>
      </c>
      <c r="Z35" s="94">
        <v>-100</v>
      </c>
      <c r="AA35" s="95">
        <v>738000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5333000</v>
      </c>
      <c r="F40" s="345">
        <f t="shared" si="9"/>
        <v>6051000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6051000</v>
      </c>
      <c r="Y40" s="345">
        <f t="shared" si="9"/>
        <v>-6051000</v>
      </c>
      <c r="Z40" s="336">
        <f>+IF(X40&lt;&gt;0,+(Y40/X40)*100,0)</f>
        <v>-100</v>
      </c>
      <c r="AA40" s="350">
        <f>SUM(AA41:AA49)</f>
        <v>6051000</v>
      </c>
    </row>
    <row r="41" spans="1:27" ht="13.5">
      <c r="A41" s="361" t="s">
        <v>247</v>
      </c>
      <c r="B41" s="142"/>
      <c r="C41" s="362"/>
      <c r="D41" s="363"/>
      <c r="E41" s="362"/>
      <c r="F41" s="364">
        <v>6051000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6051000</v>
      </c>
      <c r="Y41" s="364">
        <v>-6051000</v>
      </c>
      <c r="Z41" s="365">
        <v>-100</v>
      </c>
      <c r="AA41" s="366">
        <v>6051000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5333000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26222000</v>
      </c>
      <c r="F60" s="264">
        <f t="shared" si="14"/>
        <v>34358000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34358000</v>
      </c>
      <c r="Y60" s="264">
        <f t="shared" si="14"/>
        <v>-34358000</v>
      </c>
      <c r="Z60" s="337">
        <f>+IF(X60&lt;&gt;0,+(Y60/X60)*100,0)</f>
        <v>-100</v>
      </c>
      <c r="AA60" s="232">
        <f>+AA57+AA54+AA51+AA40+AA37+AA34+AA22+AA5</f>
        <v>34358000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632316729</v>
      </c>
      <c r="D5" s="153">
        <f>SUM(D6:D8)</f>
        <v>0</v>
      </c>
      <c r="E5" s="154">
        <f t="shared" si="0"/>
        <v>233677471</v>
      </c>
      <c r="F5" s="100">
        <f t="shared" si="0"/>
        <v>237467936</v>
      </c>
      <c r="G5" s="100">
        <f t="shared" si="0"/>
        <v>148864926</v>
      </c>
      <c r="H5" s="100">
        <f t="shared" si="0"/>
        <v>2021773</v>
      </c>
      <c r="I5" s="100">
        <f t="shared" si="0"/>
        <v>999424</v>
      </c>
      <c r="J5" s="100">
        <f t="shared" si="0"/>
        <v>151886123</v>
      </c>
      <c r="K5" s="100">
        <f t="shared" si="0"/>
        <v>1988798</v>
      </c>
      <c r="L5" s="100">
        <f t="shared" si="0"/>
        <v>1607884</v>
      </c>
      <c r="M5" s="100">
        <f t="shared" si="0"/>
        <v>24698091</v>
      </c>
      <c r="N5" s="100">
        <f t="shared" si="0"/>
        <v>28294773</v>
      </c>
      <c r="O5" s="100">
        <f t="shared" si="0"/>
        <v>2819685</v>
      </c>
      <c r="P5" s="100">
        <f t="shared" si="0"/>
        <v>1389602</v>
      </c>
      <c r="Q5" s="100">
        <f t="shared" si="0"/>
        <v>19926732</v>
      </c>
      <c r="R5" s="100">
        <f t="shared" si="0"/>
        <v>24136019</v>
      </c>
      <c r="S5" s="100">
        <f t="shared" si="0"/>
        <v>1220701</v>
      </c>
      <c r="T5" s="100">
        <f t="shared" si="0"/>
        <v>1679589</v>
      </c>
      <c r="U5" s="100">
        <f t="shared" si="0"/>
        <v>2806792</v>
      </c>
      <c r="V5" s="100">
        <f t="shared" si="0"/>
        <v>5707082</v>
      </c>
      <c r="W5" s="100">
        <f t="shared" si="0"/>
        <v>210023997</v>
      </c>
      <c r="X5" s="100">
        <f t="shared" si="0"/>
        <v>237467936</v>
      </c>
      <c r="Y5" s="100">
        <f t="shared" si="0"/>
        <v>-27443939</v>
      </c>
      <c r="Z5" s="137">
        <f>+IF(X5&lt;&gt;0,+(Y5/X5)*100,0)</f>
        <v>-11.556902991736957</v>
      </c>
      <c r="AA5" s="153">
        <f>SUM(AA6:AA8)</f>
        <v>237467936</v>
      </c>
    </row>
    <row r="6" spans="1:27" ht="13.5">
      <c r="A6" s="138" t="s">
        <v>75</v>
      </c>
      <c r="B6" s="136"/>
      <c r="C6" s="155">
        <v>515445342</v>
      </c>
      <c r="D6" s="155"/>
      <c r="E6" s="156">
        <v>93640120</v>
      </c>
      <c r="F6" s="60">
        <v>104920695</v>
      </c>
      <c r="G6" s="60">
        <v>26616332</v>
      </c>
      <c r="H6" s="60">
        <v>106044</v>
      </c>
      <c r="I6" s="60">
        <v>434311</v>
      </c>
      <c r="J6" s="60">
        <v>27156687</v>
      </c>
      <c r="K6" s="60">
        <v>751053</v>
      </c>
      <c r="L6" s="60">
        <v>1456808</v>
      </c>
      <c r="M6" s="60">
        <v>22234341</v>
      </c>
      <c r="N6" s="60">
        <v>24442202</v>
      </c>
      <c r="O6" s="60">
        <v>3030857</v>
      </c>
      <c r="P6" s="60">
        <v>477545</v>
      </c>
      <c r="Q6" s="60">
        <v>18825641</v>
      </c>
      <c r="R6" s="60">
        <v>22334043</v>
      </c>
      <c r="S6" s="60">
        <v>387227</v>
      </c>
      <c r="T6" s="60">
        <v>516797</v>
      </c>
      <c r="U6" s="60">
        <v>1888339</v>
      </c>
      <c r="V6" s="60">
        <v>2792363</v>
      </c>
      <c r="W6" s="60">
        <v>76725295</v>
      </c>
      <c r="X6" s="60">
        <v>104920695</v>
      </c>
      <c r="Y6" s="60">
        <v>-28195400</v>
      </c>
      <c r="Z6" s="140">
        <v>-26.87</v>
      </c>
      <c r="AA6" s="155">
        <v>104920695</v>
      </c>
    </row>
    <row r="7" spans="1:27" ht="13.5">
      <c r="A7" s="138" t="s">
        <v>76</v>
      </c>
      <c r="B7" s="136"/>
      <c r="C7" s="157">
        <v>116871387</v>
      </c>
      <c r="D7" s="157"/>
      <c r="E7" s="158">
        <v>130054321</v>
      </c>
      <c r="F7" s="159">
        <v>130351434</v>
      </c>
      <c r="G7" s="159">
        <v>122239682</v>
      </c>
      <c r="H7" s="159">
        <v>841262</v>
      </c>
      <c r="I7" s="159">
        <v>553740</v>
      </c>
      <c r="J7" s="159">
        <v>123634684</v>
      </c>
      <c r="K7" s="159">
        <v>1211545</v>
      </c>
      <c r="L7" s="159">
        <v>147345</v>
      </c>
      <c r="M7" s="159">
        <v>2458083</v>
      </c>
      <c r="N7" s="159">
        <v>3816973</v>
      </c>
      <c r="O7" s="159">
        <v>-211172</v>
      </c>
      <c r="P7" s="159">
        <v>901677</v>
      </c>
      <c r="Q7" s="159">
        <v>1072549</v>
      </c>
      <c r="R7" s="159">
        <v>1763054</v>
      </c>
      <c r="S7" s="159">
        <v>833692</v>
      </c>
      <c r="T7" s="159">
        <v>875338</v>
      </c>
      <c r="U7" s="159">
        <v>903132</v>
      </c>
      <c r="V7" s="159">
        <v>2612162</v>
      </c>
      <c r="W7" s="159">
        <v>131826873</v>
      </c>
      <c r="X7" s="159">
        <v>130351434</v>
      </c>
      <c r="Y7" s="159">
        <v>1475439</v>
      </c>
      <c r="Z7" s="141">
        <v>1.13</v>
      </c>
      <c r="AA7" s="157">
        <v>130351434</v>
      </c>
    </row>
    <row r="8" spans="1:27" ht="13.5">
      <c r="A8" s="138" t="s">
        <v>77</v>
      </c>
      <c r="B8" s="136"/>
      <c r="C8" s="155"/>
      <c r="D8" s="155"/>
      <c r="E8" s="156">
        <v>9983030</v>
      </c>
      <c r="F8" s="60">
        <v>2195807</v>
      </c>
      <c r="G8" s="60">
        <v>8912</v>
      </c>
      <c r="H8" s="60">
        <v>1074467</v>
      </c>
      <c r="I8" s="60">
        <v>11373</v>
      </c>
      <c r="J8" s="60">
        <v>1094752</v>
      </c>
      <c r="K8" s="60">
        <v>26200</v>
      </c>
      <c r="L8" s="60">
        <v>3731</v>
      </c>
      <c r="M8" s="60">
        <v>5667</v>
      </c>
      <c r="N8" s="60">
        <v>35598</v>
      </c>
      <c r="O8" s="60"/>
      <c r="P8" s="60">
        <v>10380</v>
      </c>
      <c r="Q8" s="60">
        <v>28542</v>
      </c>
      <c r="R8" s="60">
        <v>38922</v>
      </c>
      <c r="S8" s="60">
        <v>-218</v>
      </c>
      <c r="T8" s="60">
        <v>287454</v>
      </c>
      <c r="U8" s="60">
        <v>15321</v>
      </c>
      <c r="V8" s="60">
        <v>302557</v>
      </c>
      <c r="W8" s="60">
        <v>1471829</v>
      </c>
      <c r="X8" s="60">
        <v>2195807</v>
      </c>
      <c r="Y8" s="60">
        <v>-723978</v>
      </c>
      <c r="Z8" s="140">
        <v>-32.97</v>
      </c>
      <c r="AA8" s="155">
        <v>2195807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13814388</v>
      </c>
      <c r="F9" s="100">
        <f t="shared" si="1"/>
        <v>25448528</v>
      </c>
      <c r="G9" s="100">
        <f t="shared" si="1"/>
        <v>412693</v>
      </c>
      <c r="H9" s="100">
        <f t="shared" si="1"/>
        <v>379410</v>
      </c>
      <c r="I9" s="100">
        <f t="shared" si="1"/>
        <v>465988</v>
      </c>
      <c r="J9" s="100">
        <f t="shared" si="1"/>
        <v>1258091</v>
      </c>
      <c r="K9" s="100">
        <f t="shared" si="1"/>
        <v>360227</v>
      </c>
      <c r="L9" s="100">
        <f t="shared" si="1"/>
        <v>503442</v>
      </c>
      <c r="M9" s="100">
        <f t="shared" si="1"/>
        <v>369545</v>
      </c>
      <c r="N9" s="100">
        <f t="shared" si="1"/>
        <v>1233214</v>
      </c>
      <c r="O9" s="100">
        <f t="shared" si="1"/>
        <v>471282</v>
      </c>
      <c r="P9" s="100">
        <f t="shared" si="1"/>
        <v>325563</v>
      </c>
      <c r="Q9" s="100">
        <f t="shared" si="1"/>
        <v>470551</v>
      </c>
      <c r="R9" s="100">
        <f t="shared" si="1"/>
        <v>1267396</v>
      </c>
      <c r="S9" s="100">
        <f t="shared" si="1"/>
        <v>563465</v>
      </c>
      <c r="T9" s="100">
        <f t="shared" si="1"/>
        <v>446252</v>
      </c>
      <c r="U9" s="100">
        <f t="shared" si="1"/>
        <v>413345</v>
      </c>
      <c r="V9" s="100">
        <f t="shared" si="1"/>
        <v>1423062</v>
      </c>
      <c r="W9" s="100">
        <f t="shared" si="1"/>
        <v>5181763</v>
      </c>
      <c r="X9" s="100">
        <f t="shared" si="1"/>
        <v>25448528</v>
      </c>
      <c r="Y9" s="100">
        <f t="shared" si="1"/>
        <v>-20266765</v>
      </c>
      <c r="Z9" s="137">
        <f>+IF(X9&lt;&gt;0,+(Y9/X9)*100,0)</f>
        <v>-79.63826041333314</v>
      </c>
      <c r="AA9" s="153">
        <f>SUM(AA10:AA14)</f>
        <v>25448528</v>
      </c>
    </row>
    <row r="10" spans="1:27" ht="13.5">
      <c r="A10" s="138" t="s">
        <v>79</v>
      </c>
      <c r="B10" s="136"/>
      <c r="C10" s="155"/>
      <c r="D10" s="155"/>
      <c r="E10" s="156">
        <v>4140134</v>
      </c>
      <c r="F10" s="60">
        <v>4265411</v>
      </c>
      <c r="G10" s="60">
        <v>52161</v>
      </c>
      <c r="H10" s="60">
        <v>67293</v>
      </c>
      <c r="I10" s="60">
        <v>59110</v>
      </c>
      <c r="J10" s="60">
        <v>178564</v>
      </c>
      <c r="K10" s="60">
        <v>60970</v>
      </c>
      <c r="L10" s="60">
        <v>42790</v>
      </c>
      <c r="M10" s="60">
        <v>36149</v>
      </c>
      <c r="N10" s="60">
        <v>139909</v>
      </c>
      <c r="O10" s="60">
        <v>29474</v>
      </c>
      <c r="P10" s="60">
        <v>24997</v>
      </c>
      <c r="Q10" s="60">
        <v>44176</v>
      </c>
      <c r="R10" s="60">
        <v>98647</v>
      </c>
      <c r="S10" s="60">
        <v>57216</v>
      </c>
      <c r="T10" s="60">
        <v>39582</v>
      </c>
      <c r="U10" s="60">
        <v>28709</v>
      </c>
      <c r="V10" s="60">
        <v>125507</v>
      </c>
      <c r="W10" s="60">
        <v>542627</v>
      </c>
      <c r="X10" s="60">
        <v>4265411</v>
      </c>
      <c r="Y10" s="60">
        <v>-3722784</v>
      </c>
      <c r="Z10" s="140">
        <v>-87.28</v>
      </c>
      <c r="AA10" s="155">
        <v>4265411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7256354</v>
      </c>
      <c r="F12" s="60">
        <v>7256354</v>
      </c>
      <c r="G12" s="60">
        <v>356002</v>
      </c>
      <c r="H12" s="60">
        <v>249471</v>
      </c>
      <c r="I12" s="60">
        <v>372970</v>
      </c>
      <c r="J12" s="60">
        <v>978443</v>
      </c>
      <c r="K12" s="60">
        <v>265349</v>
      </c>
      <c r="L12" s="60">
        <v>426218</v>
      </c>
      <c r="M12" s="60">
        <v>299233</v>
      </c>
      <c r="N12" s="60">
        <v>990800</v>
      </c>
      <c r="O12" s="60">
        <v>407645</v>
      </c>
      <c r="P12" s="60">
        <v>266403</v>
      </c>
      <c r="Q12" s="60">
        <v>392212</v>
      </c>
      <c r="R12" s="60">
        <v>1066260</v>
      </c>
      <c r="S12" s="60">
        <v>472099</v>
      </c>
      <c r="T12" s="60">
        <v>386483</v>
      </c>
      <c r="U12" s="60">
        <v>348882</v>
      </c>
      <c r="V12" s="60">
        <v>1207464</v>
      </c>
      <c r="W12" s="60">
        <v>4242967</v>
      </c>
      <c r="X12" s="60">
        <v>7256354</v>
      </c>
      <c r="Y12" s="60">
        <v>-3013387</v>
      </c>
      <c r="Z12" s="140">
        <v>-41.53</v>
      </c>
      <c r="AA12" s="155">
        <v>7256354</v>
      </c>
    </row>
    <row r="13" spans="1:27" ht="13.5">
      <c r="A13" s="138" t="s">
        <v>82</v>
      </c>
      <c r="B13" s="136"/>
      <c r="C13" s="155"/>
      <c r="D13" s="155"/>
      <c r="E13" s="156">
        <v>467200</v>
      </c>
      <c r="F13" s="60">
        <v>-212297</v>
      </c>
      <c r="G13" s="60">
        <v>4530</v>
      </c>
      <c r="H13" s="60">
        <v>62646</v>
      </c>
      <c r="I13" s="60">
        <v>33908</v>
      </c>
      <c r="J13" s="60">
        <v>101084</v>
      </c>
      <c r="K13" s="60">
        <v>33908</v>
      </c>
      <c r="L13" s="60">
        <v>34434</v>
      </c>
      <c r="M13" s="60">
        <v>34163</v>
      </c>
      <c r="N13" s="60">
        <v>102505</v>
      </c>
      <c r="O13" s="60">
        <v>34163</v>
      </c>
      <c r="P13" s="60">
        <v>34163</v>
      </c>
      <c r="Q13" s="60">
        <v>34163</v>
      </c>
      <c r="R13" s="60">
        <v>102489</v>
      </c>
      <c r="S13" s="60">
        <v>34150</v>
      </c>
      <c r="T13" s="60">
        <v>20187</v>
      </c>
      <c r="U13" s="60">
        <v>34150</v>
      </c>
      <c r="V13" s="60">
        <v>88487</v>
      </c>
      <c r="W13" s="60">
        <v>394565</v>
      </c>
      <c r="X13" s="60">
        <v>-212297</v>
      </c>
      <c r="Y13" s="60">
        <v>606862</v>
      </c>
      <c r="Z13" s="140">
        <v>-285.86</v>
      </c>
      <c r="AA13" s="155">
        <v>-212297</v>
      </c>
    </row>
    <row r="14" spans="1:27" ht="13.5">
      <c r="A14" s="138" t="s">
        <v>83</v>
      </c>
      <c r="B14" s="136"/>
      <c r="C14" s="157"/>
      <c r="D14" s="157"/>
      <c r="E14" s="158">
        <v>1950700</v>
      </c>
      <c r="F14" s="159">
        <v>14139060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1604</v>
      </c>
      <c r="V14" s="159">
        <v>1604</v>
      </c>
      <c r="W14" s="159">
        <v>1604</v>
      </c>
      <c r="X14" s="159">
        <v>14139060</v>
      </c>
      <c r="Y14" s="159">
        <v>-14137456</v>
      </c>
      <c r="Z14" s="141">
        <v>-99.99</v>
      </c>
      <c r="AA14" s="157">
        <v>14139060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42906759</v>
      </c>
      <c r="F15" s="100">
        <f t="shared" si="2"/>
        <v>51447019</v>
      </c>
      <c r="G15" s="100">
        <f t="shared" si="2"/>
        <v>782639</v>
      </c>
      <c r="H15" s="100">
        <f t="shared" si="2"/>
        <v>1544962</v>
      </c>
      <c r="I15" s="100">
        <f t="shared" si="2"/>
        <v>345591</v>
      </c>
      <c r="J15" s="100">
        <f t="shared" si="2"/>
        <v>2673192</v>
      </c>
      <c r="K15" s="100">
        <f t="shared" si="2"/>
        <v>299269</v>
      </c>
      <c r="L15" s="100">
        <f t="shared" si="2"/>
        <v>1508250</v>
      </c>
      <c r="M15" s="100">
        <f t="shared" si="2"/>
        <v>177524</v>
      </c>
      <c r="N15" s="100">
        <f t="shared" si="2"/>
        <v>1985043</v>
      </c>
      <c r="O15" s="100">
        <f t="shared" si="2"/>
        <v>325605</v>
      </c>
      <c r="P15" s="100">
        <f t="shared" si="2"/>
        <v>1661105</v>
      </c>
      <c r="Q15" s="100">
        <f t="shared" si="2"/>
        <v>533230</v>
      </c>
      <c r="R15" s="100">
        <f t="shared" si="2"/>
        <v>2519940</v>
      </c>
      <c r="S15" s="100">
        <f t="shared" si="2"/>
        <v>659048</v>
      </c>
      <c r="T15" s="100">
        <f t="shared" si="2"/>
        <v>467828</v>
      </c>
      <c r="U15" s="100">
        <f t="shared" si="2"/>
        <v>463314</v>
      </c>
      <c r="V15" s="100">
        <f t="shared" si="2"/>
        <v>1590190</v>
      </c>
      <c r="W15" s="100">
        <f t="shared" si="2"/>
        <v>8768365</v>
      </c>
      <c r="X15" s="100">
        <f t="shared" si="2"/>
        <v>51447019</v>
      </c>
      <c r="Y15" s="100">
        <f t="shared" si="2"/>
        <v>-42678654</v>
      </c>
      <c r="Z15" s="137">
        <f>+IF(X15&lt;&gt;0,+(Y15/X15)*100,0)</f>
        <v>-82.95651493432497</v>
      </c>
      <c r="AA15" s="153">
        <f>SUM(AA16:AA18)</f>
        <v>51447019</v>
      </c>
    </row>
    <row r="16" spans="1:27" ht="13.5">
      <c r="A16" s="138" t="s">
        <v>85</v>
      </c>
      <c r="B16" s="136"/>
      <c r="C16" s="155"/>
      <c r="D16" s="155"/>
      <c r="E16" s="156">
        <v>188700</v>
      </c>
      <c r="F16" s="60">
        <v>258340</v>
      </c>
      <c r="G16" s="60">
        <v>26077</v>
      </c>
      <c r="H16" s="60">
        <v>43109</v>
      </c>
      <c r="I16" s="60">
        <v>38640</v>
      </c>
      <c r="J16" s="60">
        <v>107826</v>
      </c>
      <c r="K16" s="60">
        <v>22596</v>
      </c>
      <c r="L16" s="60">
        <v>18053</v>
      </c>
      <c r="M16" s="60">
        <v>16750</v>
      </c>
      <c r="N16" s="60">
        <v>57399</v>
      </c>
      <c r="O16" s="60">
        <v>6114</v>
      </c>
      <c r="P16" s="60">
        <v>6012</v>
      </c>
      <c r="Q16" s="60">
        <v>5059</v>
      </c>
      <c r="R16" s="60">
        <v>17185</v>
      </c>
      <c r="S16" s="60">
        <v>33287</v>
      </c>
      <c r="T16" s="60">
        <v>50320</v>
      </c>
      <c r="U16" s="60">
        <v>35519</v>
      </c>
      <c r="V16" s="60">
        <v>119126</v>
      </c>
      <c r="W16" s="60">
        <v>301536</v>
      </c>
      <c r="X16" s="60">
        <v>258340</v>
      </c>
      <c r="Y16" s="60">
        <v>43196</v>
      </c>
      <c r="Z16" s="140">
        <v>16.72</v>
      </c>
      <c r="AA16" s="155">
        <v>258340</v>
      </c>
    </row>
    <row r="17" spans="1:27" ht="13.5">
      <c r="A17" s="138" t="s">
        <v>86</v>
      </c>
      <c r="B17" s="136"/>
      <c r="C17" s="155"/>
      <c r="D17" s="155"/>
      <c r="E17" s="156">
        <v>41021439</v>
      </c>
      <c r="F17" s="60">
        <v>49215659</v>
      </c>
      <c r="G17" s="60">
        <v>652413</v>
      </c>
      <c r="H17" s="60">
        <v>1468118</v>
      </c>
      <c r="I17" s="60">
        <v>204601</v>
      </c>
      <c r="J17" s="60">
        <v>2325132</v>
      </c>
      <c r="K17" s="60">
        <v>174395</v>
      </c>
      <c r="L17" s="60">
        <v>1369407</v>
      </c>
      <c r="M17" s="60">
        <v>66504</v>
      </c>
      <c r="N17" s="60">
        <v>1610306</v>
      </c>
      <c r="O17" s="60">
        <v>225963</v>
      </c>
      <c r="P17" s="60">
        <v>1584601</v>
      </c>
      <c r="Q17" s="60">
        <v>457788</v>
      </c>
      <c r="R17" s="60">
        <v>2268352</v>
      </c>
      <c r="S17" s="60">
        <v>547664</v>
      </c>
      <c r="T17" s="60">
        <v>297281</v>
      </c>
      <c r="U17" s="60">
        <v>202810</v>
      </c>
      <c r="V17" s="60">
        <v>1047755</v>
      </c>
      <c r="W17" s="60">
        <v>7251545</v>
      </c>
      <c r="X17" s="60">
        <v>49215659</v>
      </c>
      <c r="Y17" s="60">
        <v>-41964114</v>
      </c>
      <c r="Z17" s="140">
        <v>-85.27</v>
      </c>
      <c r="AA17" s="155">
        <v>49215659</v>
      </c>
    </row>
    <row r="18" spans="1:27" ht="13.5">
      <c r="A18" s="138" t="s">
        <v>87</v>
      </c>
      <c r="B18" s="136"/>
      <c r="C18" s="155"/>
      <c r="D18" s="155"/>
      <c r="E18" s="156">
        <v>1696620</v>
      </c>
      <c r="F18" s="60">
        <v>1973020</v>
      </c>
      <c r="G18" s="60">
        <v>104149</v>
      </c>
      <c r="H18" s="60">
        <v>33735</v>
      </c>
      <c r="I18" s="60">
        <v>102350</v>
      </c>
      <c r="J18" s="60">
        <v>240234</v>
      </c>
      <c r="K18" s="60">
        <v>102278</v>
      </c>
      <c r="L18" s="60">
        <v>120790</v>
      </c>
      <c r="M18" s="60">
        <v>94270</v>
      </c>
      <c r="N18" s="60">
        <v>317338</v>
      </c>
      <c r="O18" s="60">
        <v>93528</v>
      </c>
      <c r="P18" s="60">
        <v>70492</v>
      </c>
      <c r="Q18" s="60">
        <v>70383</v>
      </c>
      <c r="R18" s="60">
        <v>234403</v>
      </c>
      <c r="S18" s="60">
        <v>78097</v>
      </c>
      <c r="T18" s="60">
        <v>120227</v>
      </c>
      <c r="U18" s="60">
        <v>224985</v>
      </c>
      <c r="V18" s="60">
        <v>423309</v>
      </c>
      <c r="W18" s="60">
        <v>1215284</v>
      </c>
      <c r="X18" s="60">
        <v>1973020</v>
      </c>
      <c r="Y18" s="60">
        <v>-757736</v>
      </c>
      <c r="Z18" s="140">
        <v>-38.4</v>
      </c>
      <c r="AA18" s="155">
        <v>1973020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292886602</v>
      </c>
      <c r="F19" s="100">
        <f t="shared" si="3"/>
        <v>293807971</v>
      </c>
      <c r="G19" s="100">
        <f t="shared" si="3"/>
        <v>47408652</v>
      </c>
      <c r="H19" s="100">
        <f t="shared" si="3"/>
        <v>25415982</v>
      </c>
      <c r="I19" s="100">
        <f t="shared" si="3"/>
        <v>18176523</v>
      </c>
      <c r="J19" s="100">
        <f t="shared" si="3"/>
        <v>91001157</v>
      </c>
      <c r="K19" s="100">
        <f t="shared" si="3"/>
        <v>18105333</v>
      </c>
      <c r="L19" s="100">
        <f t="shared" si="3"/>
        <v>18220188</v>
      </c>
      <c r="M19" s="100">
        <f t="shared" si="3"/>
        <v>26709442</v>
      </c>
      <c r="N19" s="100">
        <f t="shared" si="3"/>
        <v>63034963</v>
      </c>
      <c r="O19" s="100">
        <f t="shared" si="3"/>
        <v>18159045</v>
      </c>
      <c r="P19" s="100">
        <f t="shared" si="3"/>
        <v>17561277</v>
      </c>
      <c r="Q19" s="100">
        <f t="shared" si="3"/>
        <v>25910567</v>
      </c>
      <c r="R19" s="100">
        <f t="shared" si="3"/>
        <v>61630889</v>
      </c>
      <c r="S19" s="100">
        <f t="shared" si="3"/>
        <v>16134954</v>
      </c>
      <c r="T19" s="100">
        <f t="shared" si="3"/>
        <v>17800039</v>
      </c>
      <c r="U19" s="100">
        <f t="shared" si="3"/>
        <v>24268955</v>
      </c>
      <c r="V19" s="100">
        <f t="shared" si="3"/>
        <v>58203948</v>
      </c>
      <c r="W19" s="100">
        <f t="shared" si="3"/>
        <v>273870957</v>
      </c>
      <c r="X19" s="100">
        <f t="shared" si="3"/>
        <v>293807971</v>
      </c>
      <c r="Y19" s="100">
        <f t="shared" si="3"/>
        <v>-19937014</v>
      </c>
      <c r="Z19" s="137">
        <f>+IF(X19&lt;&gt;0,+(Y19/X19)*100,0)</f>
        <v>-6.785729445032654</v>
      </c>
      <c r="AA19" s="153">
        <f>SUM(AA20:AA23)</f>
        <v>293807971</v>
      </c>
    </row>
    <row r="20" spans="1:27" ht="13.5">
      <c r="A20" s="138" t="s">
        <v>89</v>
      </c>
      <c r="B20" s="136"/>
      <c r="C20" s="155"/>
      <c r="D20" s="155"/>
      <c r="E20" s="156">
        <v>252807832</v>
      </c>
      <c r="F20" s="60">
        <v>252365872</v>
      </c>
      <c r="G20" s="60">
        <v>28923179</v>
      </c>
      <c r="H20" s="60">
        <v>25407083</v>
      </c>
      <c r="I20" s="60">
        <v>18160852</v>
      </c>
      <c r="J20" s="60">
        <v>72491114</v>
      </c>
      <c r="K20" s="60">
        <v>18092917</v>
      </c>
      <c r="L20" s="60">
        <v>18236410</v>
      </c>
      <c r="M20" s="60">
        <v>19914748</v>
      </c>
      <c r="N20" s="60">
        <v>56244075</v>
      </c>
      <c r="O20" s="60">
        <v>17296111</v>
      </c>
      <c r="P20" s="60">
        <v>17532205</v>
      </c>
      <c r="Q20" s="60">
        <v>20174209</v>
      </c>
      <c r="R20" s="60">
        <v>55002525</v>
      </c>
      <c r="S20" s="60">
        <v>16458481</v>
      </c>
      <c r="T20" s="60">
        <v>17770270</v>
      </c>
      <c r="U20" s="60">
        <v>24376558</v>
      </c>
      <c r="V20" s="60">
        <v>58605309</v>
      </c>
      <c r="W20" s="60">
        <v>242343023</v>
      </c>
      <c r="X20" s="60">
        <v>252365872</v>
      </c>
      <c r="Y20" s="60">
        <v>-10022849</v>
      </c>
      <c r="Z20" s="140">
        <v>-3.97</v>
      </c>
      <c r="AA20" s="155">
        <v>252365872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40078770</v>
      </c>
      <c r="F23" s="60">
        <v>41442099</v>
      </c>
      <c r="G23" s="60">
        <v>18485473</v>
      </c>
      <c r="H23" s="60">
        <v>8899</v>
      </c>
      <c r="I23" s="60">
        <v>15671</v>
      </c>
      <c r="J23" s="60">
        <v>18510043</v>
      </c>
      <c r="K23" s="60">
        <v>12416</v>
      </c>
      <c r="L23" s="60">
        <v>-16222</v>
      </c>
      <c r="M23" s="60">
        <v>6794694</v>
      </c>
      <c r="N23" s="60">
        <v>6790888</v>
      </c>
      <c r="O23" s="60">
        <v>862934</v>
      </c>
      <c r="P23" s="60">
        <v>29072</v>
      </c>
      <c r="Q23" s="60">
        <v>5736358</v>
      </c>
      <c r="R23" s="60">
        <v>6628364</v>
      </c>
      <c r="S23" s="60">
        <v>-323527</v>
      </c>
      <c r="T23" s="60">
        <v>29769</v>
      </c>
      <c r="U23" s="60">
        <v>-107603</v>
      </c>
      <c r="V23" s="60">
        <v>-401361</v>
      </c>
      <c r="W23" s="60">
        <v>31527934</v>
      </c>
      <c r="X23" s="60">
        <v>41442099</v>
      </c>
      <c r="Y23" s="60">
        <v>-9914165</v>
      </c>
      <c r="Z23" s="140">
        <v>-23.92</v>
      </c>
      <c r="AA23" s="155">
        <v>41442099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163680</v>
      </c>
      <c r="F24" s="100">
        <v>304680</v>
      </c>
      <c r="G24" s="100">
        <v>1476</v>
      </c>
      <c r="H24" s="100">
        <v>2646</v>
      </c>
      <c r="I24" s="100">
        <v>4904</v>
      </c>
      <c r="J24" s="100">
        <v>9026</v>
      </c>
      <c r="K24" s="100">
        <v>4228</v>
      </c>
      <c r="L24" s="100">
        <v>2228</v>
      </c>
      <c r="M24" s="100">
        <v>2536</v>
      </c>
      <c r="N24" s="100">
        <v>8992</v>
      </c>
      <c r="O24" s="100">
        <v>4058</v>
      </c>
      <c r="P24" s="100"/>
      <c r="Q24" s="100">
        <v>3092</v>
      </c>
      <c r="R24" s="100">
        <v>7150</v>
      </c>
      <c r="S24" s="100">
        <v>1147</v>
      </c>
      <c r="T24" s="100">
        <v>1734</v>
      </c>
      <c r="U24" s="100">
        <v>286742</v>
      </c>
      <c r="V24" s="100">
        <v>289623</v>
      </c>
      <c r="W24" s="100">
        <v>314791</v>
      </c>
      <c r="X24" s="100">
        <v>304680</v>
      </c>
      <c r="Y24" s="100">
        <v>10111</v>
      </c>
      <c r="Z24" s="137">
        <v>3.32</v>
      </c>
      <c r="AA24" s="153">
        <v>304680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632316729</v>
      </c>
      <c r="D25" s="168">
        <f>+D5+D9+D15+D19+D24</f>
        <v>0</v>
      </c>
      <c r="E25" s="169">
        <f t="shared" si="4"/>
        <v>583448900</v>
      </c>
      <c r="F25" s="73">
        <f t="shared" si="4"/>
        <v>608476134</v>
      </c>
      <c r="G25" s="73">
        <f t="shared" si="4"/>
        <v>197470386</v>
      </c>
      <c r="H25" s="73">
        <f t="shared" si="4"/>
        <v>29364773</v>
      </c>
      <c r="I25" s="73">
        <f t="shared" si="4"/>
        <v>19992430</v>
      </c>
      <c r="J25" s="73">
        <f t="shared" si="4"/>
        <v>246827589</v>
      </c>
      <c r="K25" s="73">
        <f t="shared" si="4"/>
        <v>20757855</v>
      </c>
      <c r="L25" s="73">
        <f t="shared" si="4"/>
        <v>21841992</v>
      </c>
      <c r="M25" s="73">
        <f t="shared" si="4"/>
        <v>51957138</v>
      </c>
      <c r="N25" s="73">
        <f t="shared" si="4"/>
        <v>94556985</v>
      </c>
      <c r="O25" s="73">
        <f t="shared" si="4"/>
        <v>21779675</v>
      </c>
      <c r="P25" s="73">
        <f t="shared" si="4"/>
        <v>20937547</v>
      </c>
      <c r="Q25" s="73">
        <f t="shared" si="4"/>
        <v>46844172</v>
      </c>
      <c r="R25" s="73">
        <f t="shared" si="4"/>
        <v>89561394</v>
      </c>
      <c r="S25" s="73">
        <f t="shared" si="4"/>
        <v>18579315</v>
      </c>
      <c r="T25" s="73">
        <f t="shared" si="4"/>
        <v>20395442</v>
      </c>
      <c r="U25" s="73">
        <f t="shared" si="4"/>
        <v>28239148</v>
      </c>
      <c r="V25" s="73">
        <f t="shared" si="4"/>
        <v>67213905</v>
      </c>
      <c r="W25" s="73">
        <f t="shared" si="4"/>
        <v>498159873</v>
      </c>
      <c r="X25" s="73">
        <f t="shared" si="4"/>
        <v>608476134</v>
      </c>
      <c r="Y25" s="73">
        <f t="shared" si="4"/>
        <v>-110316261</v>
      </c>
      <c r="Z25" s="170">
        <f>+IF(X25&lt;&gt;0,+(Y25/X25)*100,0)</f>
        <v>-18.129924057136478</v>
      </c>
      <c r="AA25" s="168">
        <f>+AA5+AA9+AA15+AA19+AA24</f>
        <v>608476134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553734745</v>
      </c>
      <c r="D28" s="153">
        <f>SUM(D29:D31)</f>
        <v>0</v>
      </c>
      <c r="E28" s="154">
        <f t="shared" si="5"/>
        <v>93518296</v>
      </c>
      <c r="F28" s="100">
        <f t="shared" si="5"/>
        <v>120040805</v>
      </c>
      <c r="G28" s="100">
        <f t="shared" si="5"/>
        <v>15036050</v>
      </c>
      <c r="H28" s="100">
        <f t="shared" si="5"/>
        <v>8159122</v>
      </c>
      <c r="I28" s="100">
        <f t="shared" si="5"/>
        <v>8377867</v>
      </c>
      <c r="J28" s="100">
        <f t="shared" si="5"/>
        <v>31573039</v>
      </c>
      <c r="K28" s="100">
        <f t="shared" si="5"/>
        <v>-7081756</v>
      </c>
      <c r="L28" s="100">
        <f t="shared" si="5"/>
        <v>2292474</v>
      </c>
      <c r="M28" s="100">
        <f t="shared" si="5"/>
        <v>9898816</v>
      </c>
      <c r="N28" s="100">
        <f t="shared" si="5"/>
        <v>5109534</v>
      </c>
      <c r="O28" s="100">
        <f t="shared" si="5"/>
        <v>8600453</v>
      </c>
      <c r="P28" s="100">
        <f t="shared" si="5"/>
        <v>9153285</v>
      </c>
      <c r="Q28" s="100">
        <f t="shared" si="5"/>
        <v>-2052083</v>
      </c>
      <c r="R28" s="100">
        <f t="shared" si="5"/>
        <v>15701655</v>
      </c>
      <c r="S28" s="100">
        <f t="shared" si="5"/>
        <v>10585157</v>
      </c>
      <c r="T28" s="100">
        <f t="shared" si="5"/>
        <v>5429036</v>
      </c>
      <c r="U28" s="100">
        <f t="shared" si="5"/>
        <v>5658200</v>
      </c>
      <c r="V28" s="100">
        <f t="shared" si="5"/>
        <v>21672393</v>
      </c>
      <c r="W28" s="100">
        <f t="shared" si="5"/>
        <v>74056621</v>
      </c>
      <c r="X28" s="100">
        <f t="shared" si="5"/>
        <v>120040805</v>
      </c>
      <c r="Y28" s="100">
        <f t="shared" si="5"/>
        <v>-45984184</v>
      </c>
      <c r="Z28" s="137">
        <f>+IF(X28&lt;&gt;0,+(Y28/X28)*100,0)</f>
        <v>-38.3071273139163</v>
      </c>
      <c r="AA28" s="153">
        <f>SUM(AA29:AA31)</f>
        <v>120040805</v>
      </c>
    </row>
    <row r="29" spans="1:27" ht="13.5">
      <c r="A29" s="138" t="s">
        <v>75</v>
      </c>
      <c r="B29" s="136"/>
      <c r="C29" s="155">
        <v>553734745</v>
      </c>
      <c r="D29" s="155"/>
      <c r="E29" s="156">
        <v>69407738</v>
      </c>
      <c r="F29" s="60">
        <v>87716210</v>
      </c>
      <c r="G29" s="60">
        <v>10997862</v>
      </c>
      <c r="H29" s="60">
        <v>3519291</v>
      </c>
      <c r="I29" s="60">
        <v>2600632</v>
      </c>
      <c r="J29" s="60">
        <v>17117785</v>
      </c>
      <c r="K29" s="60">
        <v>3209281</v>
      </c>
      <c r="L29" s="60">
        <v>3998430</v>
      </c>
      <c r="M29" s="60">
        <v>3869060</v>
      </c>
      <c r="N29" s="60">
        <v>11076771</v>
      </c>
      <c r="O29" s="60">
        <v>4190610</v>
      </c>
      <c r="P29" s="60">
        <v>4656800</v>
      </c>
      <c r="Q29" s="60">
        <v>4780794</v>
      </c>
      <c r="R29" s="60">
        <v>13628204</v>
      </c>
      <c r="S29" s="60">
        <v>9504733</v>
      </c>
      <c r="T29" s="60">
        <v>3320271</v>
      </c>
      <c r="U29" s="60">
        <v>3889170</v>
      </c>
      <c r="V29" s="60">
        <v>16714174</v>
      </c>
      <c r="W29" s="60">
        <v>58536934</v>
      </c>
      <c r="X29" s="60">
        <v>87716210</v>
      </c>
      <c r="Y29" s="60">
        <v>-29179276</v>
      </c>
      <c r="Z29" s="140">
        <v>-33.27</v>
      </c>
      <c r="AA29" s="155">
        <v>87716210</v>
      </c>
    </row>
    <row r="30" spans="1:27" ht="13.5">
      <c r="A30" s="138" t="s">
        <v>76</v>
      </c>
      <c r="B30" s="136"/>
      <c r="C30" s="157"/>
      <c r="D30" s="157"/>
      <c r="E30" s="158">
        <v>9486044</v>
      </c>
      <c r="F30" s="159">
        <v>21471347</v>
      </c>
      <c r="G30" s="159">
        <v>1595933</v>
      </c>
      <c r="H30" s="159">
        <v>1808355</v>
      </c>
      <c r="I30" s="159">
        <v>2320710</v>
      </c>
      <c r="J30" s="159">
        <v>5724998</v>
      </c>
      <c r="K30" s="159">
        <v>-3787524</v>
      </c>
      <c r="L30" s="159">
        <v>-847715</v>
      </c>
      <c r="M30" s="159">
        <v>1987395</v>
      </c>
      <c r="N30" s="159">
        <v>-2647844</v>
      </c>
      <c r="O30" s="159">
        <v>2031149</v>
      </c>
      <c r="P30" s="159">
        <v>2023512</v>
      </c>
      <c r="Q30" s="159">
        <v>-2217719</v>
      </c>
      <c r="R30" s="159">
        <v>1836942</v>
      </c>
      <c r="S30" s="159">
        <v>803830</v>
      </c>
      <c r="T30" s="159">
        <v>1891128</v>
      </c>
      <c r="U30" s="159">
        <v>1267978</v>
      </c>
      <c r="V30" s="159">
        <v>3962936</v>
      </c>
      <c r="W30" s="159">
        <v>8877032</v>
      </c>
      <c r="X30" s="159">
        <v>21471347</v>
      </c>
      <c r="Y30" s="159">
        <v>-12594315</v>
      </c>
      <c r="Z30" s="141">
        <v>-58.66</v>
      </c>
      <c r="AA30" s="157">
        <v>21471347</v>
      </c>
    </row>
    <row r="31" spans="1:27" ht="13.5">
      <c r="A31" s="138" t="s">
        <v>77</v>
      </c>
      <c r="B31" s="136"/>
      <c r="C31" s="155"/>
      <c r="D31" s="155"/>
      <c r="E31" s="156">
        <v>14624514</v>
      </c>
      <c r="F31" s="60">
        <v>10853248</v>
      </c>
      <c r="G31" s="60">
        <v>2442255</v>
      </c>
      <c r="H31" s="60">
        <v>2831476</v>
      </c>
      <c r="I31" s="60">
        <v>3456525</v>
      </c>
      <c r="J31" s="60">
        <v>8730256</v>
      </c>
      <c r="K31" s="60">
        <v>-6503513</v>
      </c>
      <c r="L31" s="60">
        <v>-858241</v>
      </c>
      <c r="M31" s="60">
        <v>4042361</v>
      </c>
      <c r="N31" s="60">
        <v>-3319393</v>
      </c>
      <c r="O31" s="60">
        <v>2378694</v>
      </c>
      <c r="P31" s="60">
        <v>2472973</v>
      </c>
      <c r="Q31" s="60">
        <v>-4615158</v>
      </c>
      <c r="R31" s="60">
        <v>236509</v>
      </c>
      <c r="S31" s="60">
        <v>276594</v>
      </c>
      <c r="T31" s="60">
        <v>217637</v>
      </c>
      <c r="U31" s="60">
        <v>501052</v>
      </c>
      <c r="V31" s="60">
        <v>995283</v>
      </c>
      <c r="W31" s="60">
        <v>6642655</v>
      </c>
      <c r="X31" s="60">
        <v>10853248</v>
      </c>
      <c r="Y31" s="60">
        <v>-4210593</v>
      </c>
      <c r="Z31" s="140">
        <v>-38.8</v>
      </c>
      <c r="AA31" s="155">
        <v>10853248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61637195</v>
      </c>
      <c r="F32" s="100">
        <f t="shared" si="6"/>
        <v>53204218</v>
      </c>
      <c r="G32" s="100">
        <f t="shared" si="6"/>
        <v>3404142</v>
      </c>
      <c r="H32" s="100">
        <f t="shared" si="6"/>
        <v>3775341</v>
      </c>
      <c r="I32" s="100">
        <f t="shared" si="6"/>
        <v>3776001</v>
      </c>
      <c r="J32" s="100">
        <f t="shared" si="6"/>
        <v>10955484</v>
      </c>
      <c r="K32" s="100">
        <f t="shared" si="6"/>
        <v>1314168</v>
      </c>
      <c r="L32" s="100">
        <f t="shared" si="6"/>
        <v>4268862</v>
      </c>
      <c r="M32" s="100">
        <f t="shared" si="6"/>
        <v>4343310</v>
      </c>
      <c r="N32" s="100">
        <f t="shared" si="6"/>
        <v>9926340</v>
      </c>
      <c r="O32" s="100">
        <f t="shared" si="6"/>
        <v>3647429</v>
      </c>
      <c r="P32" s="100">
        <f t="shared" si="6"/>
        <v>4040413</v>
      </c>
      <c r="Q32" s="100">
        <f t="shared" si="6"/>
        <v>4333360</v>
      </c>
      <c r="R32" s="100">
        <f t="shared" si="6"/>
        <v>12021202</v>
      </c>
      <c r="S32" s="100">
        <f t="shared" si="6"/>
        <v>4184423</v>
      </c>
      <c r="T32" s="100">
        <f t="shared" si="6"/>
        <v>3974625</v>
      </c>
      <c r="U32" s="100">
        <f t="shared" si="6"/>
        <v>5126640</v>
      </c>
      <c r="V32" s="100">
        <f t="shared" si="6"/>
        <v>13285688</v>
      </c>
      <c r="W32" s="100">
        <f t="shared" si="6"/>
        <v>46188714</v>
      </c>
      <c r="X32" s="100">
        <f t="shared" si="6"/>
        <v>53204218</v>
      </c>
      <c r="Y32" s="100">
        <f t="shared" si="6"/>
        <v>-7015504</v>
      </c>
      <c r="Z32" s="137">
        <f>+IF(X32&lt;&gt;0,+(Y32/X32)*100,0)</f>
        <v>-13.185992133180116</v>
      </c>
      <c r="AA32" s="153">
        <f>SUM(AA33:AA37)</f>
        <v>53204218</v>
      </c>
    </row>
    <row r="33" spans="1:27" ht="13.5">
      <c r="A33" s="138" t="s">
        <v>79</v>
      </c>
      <c r="B33" s="136"/>
      <c r="C33" s="155"/>
      <c r="D33" s="155"/>
      <c r="E33" s="156">
        <v>12927214</v>
      </c>
      <c r="F33" s="60">
        <v>9964450</v>
      </c>
      <c r="G33" s="60">
        <v>729769</v>
      </c>
      <c r="H33" s="60">
        <v>762579</v>
      </c>
      <c r="I33" s="60">
        <v>848634</v>
      </c>
      <c r="J33" s="60">
        <v>2340982</v>
      </c>
      <c r="K33" s="60">
        <v>-1800242</v>
      </c>
      <c r="L33" s="60">
        <v>922697</v>
      </c>
      <c r="M33" s="60">
        <v>850607</v>
      </c>
      <c r="N33" s="60">
        <v>-26938</v>
      </c>
      <c r="O33" s="60">
        <v>788208</v>
      </c>
      <c r="P33" s="60">
        <v>829737</v>
      </c>
      <c r="Q33" s="60">
        <v>1001096</v>
      </c>
      <c r="R33" s="60">
        <v>2619041</v>
      </c>
      <c r="S33" s="60">
        <v>927400</v>
      </c>
      <c r="T33" s="60">
        <v>764358</v>
      </c>
      <c r="U33" s="60">
        <v>1015226</v>
      </c>
      <c r="V33" s="60">
        <v>2706984</v>
      </c>
      <c r="W33" s="60">
        <v>7640069</v>
      </c>
      <c r="X33" s="60">
        <v>9964450</v>
      </c>
      <c r="Y33" s="60">
        <v>-2324381</v>
      </c>
      <c r="Z33" s="140">
        <v>-23.33</v>
      </c>
      <c r="AA33" s="155">
        <v>9964450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37483972</v>
      </c>
      <c r="F35" s="60">
        <v>32385822</v>
      </c>
      <c r="G35" s="60">
        <v>2059847</v>
      </c>
      <c r="H35" s="60">
        <v>2378910</v>
      </c>
      <c r="I35" s="60">
        <v>2212038</v>
      </c>
      <c r="J35" s="60">
        <v>6650795</v>
      </c>
      <c r="K35" s="60">
        <v>2414059</v>
      </c>
      <c r="L35" s="60">
        <v>2578092</v>
      </c>
      <c r="M35" s="60">
        <v>2736983</v>
      </c>
      <c r="N35" s="60">
        <v>7729134</v>
      </c>
      <c r="O35" s="60">
        <v>2274904</v>
      </c>
      <c r="P35" s="60">
        <v>2473689</v>
      </c>
      <c r="Q35" s="60">
        <v>2589101</v>
      </c>
      <c r="R35" s="60">
        <v>7337694</v>
      </c>
      <c r="S35" s="60">
        <v>2556319</v>
      </c>
      <c r="T35" s="60">
        <v>2465487</v>
      </c>
      <c r="U35" s="60">
        <v>3125594</v>
      </c>
      <c r="V35" s="60">
        <v>8147400</v>
      </c>
      <c r="W35" s="60">
        <v>29865023</v>
      </c>
      <c r="X35" s="60">
        <v>32385822</v>
      </c>
      <c r="Y35" s="60">
        <v>-2520799</v>
      </c>
      <c r="Z35" s="140">
        <v>-7.78</v>
      </c>
      <c r="AA35" s="155">
        <v>32385822</v>
      </c>
    </row>
    <row r="36" spans="1:27" ht="13.5">
      <c r="A36" s="138" t="s">
        <v>82</v>
      </c>
      <c r="B36" s="136"/>
      <c r="C36" s="155"/>
      <c r="D36" s="155"/>
      <c r="E36" s="156">
        <v>7490022</v>
      </c>
      <c r="F36" s="60">
        <v>8237123</v>
      </c>
      <c r="G36" s="60">
        <v>459559</v>
      </c>
      <c r="H36" s="60">
        <v>481647</v>
      </c>
      <c r="I36" s="60">
        <v>549596</v>
      </c>
      <c r="J36" s="60">
        <v>1490802</v>
      </c>
      <c r="K36" s="60">
        <v>558619</v>
      </c>
      <c r="L36" s="60">
        <v>628199</v>
      </c>
      <c r="M36" s="60">
        <v>613800</v>
      </c>
      <c r="N36" s="60">
        <v>1800618</v>
      </c>
      <c r="O36" s="60">
        <v>457298</v>
      </c>
      <c r="P36" s="60">
        <v>591604</v>
      </c>
      <c r="Q36" s="60">
        <v>610500</v>
      </c>
      <c r="R36" s="60">
        <v>1659402</v>
      </c>
      <c r="S36" s="60">
        <v>556144</v>
      </c>
      <c r="T36" s="60">
        <v>601164</v>
      </c>
      <c r="U36" s="60">
        <v>657838</v>
      </c>
      <c r="V36" s="60">
        <v>1815146</v>
      </c>
      <c r="W36" s="60">
        <v>6765968</v>
      </c>
      <c r="X36" s="60">
        <v>8237123</v>
      </c>
      <c r="Y36" s="60">
        <v>-1471155</v>
      </c>
      <c r="Z36" s="140">
        <v>-17.86</v>
      </c>
      <c r="AA36" s="155">
        <v>8237123</v>
      </c>
    </row>
    <row r="37" spans="1:27" ht="13.5">
      <c r="A37" s="138" t="s">
        <v>83</v>
      </c>
      <c r="B37" s="136"/>
      <c r="C37" s="157"/>
      <c r="D37" s="157"/>
      <c r="E37" s="158">
        <v>3735987</v>
      </c>
      <c r="F37" s="159">
        <v>2616823</v>
      </c>
      <c r="G37" s="159">
        <v>154967</v>
      </c>
      <c r="H37" s="159">
        <v>152205</v>
      </c>
      <c r="I37" s="159">
        <v>165733</v>
      </c>
      <c r="J37" s="159">
        <v>472905</v>
      </c>
      <c r="K37" s="159">
        <v>141732</v>
      </c>
      <c r="L37" s="159">
        <v>139874</v>
      </c>
      <c r="M37" s="159">
        <v>141920</v>
      </c>
      <c r="N37" s="159">
        <v>423526</v>
      </c>
      <c r="O37" s="159">
        <v>127019</v>
      </c>
      <c r="P37" s="159">
        <v>145383</v>
      </c>
      <c r="Q37" s="159">
        <v>132663</v>
      </c>
      <c r="R37" s="159">
        <v>405065</v>
      </c>
      <c r="S37" s="159">
        <v>144560</v>
      </c>
      <c r="T37" s="159">
        <v>143616</v>
      </c>
      <c r="U37" s="159">
        <v>327982</v>
      </c>
      <c r="V37" s="159">
        <v>616158</v>
      </c>
      <c r="W37" s="159">
        <v>1917654</v>
      </c>
      <c r="X37" s="159">
        <v>2616823</v>
      </c>
      <c r="Y37" s="159">
        <v>-699169</v>
      </c>
      <c r="Z37" s="141">
        <v>-26.72</v>
      </c>
      <c r="AA37" s="157">
        <v>2616823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144858555</v>
      </c>
      <c r="F38" s="100">
        <f t="shared" si="7"/>
        <v>147746357</v>
      </c>
      <c r="G38" s="100">
        <f t="shared" si="7"/>
        <v>6617012</v>
      </c>
      <c r="H38" s="100">
        <f t="shared" si="7"/>
        <v>6120885</v>
      </c>
      <c r="I38" s="100">
        <f t="shared" si="7"/>
        <v>8421134</v>
      </c>
      <c r="J38" s="100">
        <f t="shared" si="7"/>
        <v>21159031</v>
      </c>
      <c r="K38" s="100">
        <f t="shared" si="7"/>
        <v>9166399</v>
      </c>
      <c r="L38" s="100">
        <f t="shared" si="7"/>
        <v>7185997</v>
      </c>
      <c r="M38" s="100">
        <f t="shared" si="7"/>
        <v>10454878</v>
      </c>
      <c r="N38" s="100">
        <f t="shared" si="7"/>
        <v>26807274</v>
      </c>
      <c r="O38" s="100">
        <f t="shared" si="7"/>
        <v>5511204</v>
      </c>
      <c r="P38" s="100">
        <f t="shared" si="7"/>
        <v>6048653</v>
      </c>
      <c r="Q38" s="100">
        <f t="shared" si="7"/>
        <v>6480083</v>
      </c>
      <c r="R38" s="100">
        <f t="shared" si="7"/>
        <v>18039940</v>
      </c>
      <c r="S38" s="100">
        <f t="shared" si="7"/>
        <v>6613517</v>
      </c>
      <c r="T38" s="100">
        <f t="shared" si="7"/>
        <v>-4522249</v>
      </c>
      <c r="U38" s="100">
        <f t="shared" si="7"/>
        <v>7051768</v>
      </c>
      <c r="V38" s="100">
        <f t="shared" si="7"/>
        <v>9143036</v>
      </c>
      <c r="W38" s="100">
        <f t="shared" si="7"/>
        <v>75149281</v>
      </c>
      <c r="X38" s="100">
        <f t="shared" si="7"/>
        <v>147746357</v>
      </c>
      <c r="Y38" s="100">
        <f t="shared" si="7"/>
        <v>-72597076</v>
      </c>
      <c r="Z38" s="137">
        <f>+IF(X38&lt;&gt;0,+(Y38/X38)*100,0)</f>
        <v>-49.1362883485513</v>
      </c>
      <c r="AA38" s="153">
        <f>SUM(AA39:AA41)</f>
        <v>147746357</v>
      </c>
    </row>
    <row r="39" spans="1:27" ht="13.5">
      <c r="A39" s="138" t="s">
        <v>85</v>
      </c>
      <c r="B39" s="136"/>
      <c r="C39" s="155"/>
      <c r="D39" s="155"/>
      <c r="E39" s="156">
        <v>22181532</v>
      </c>
      <c r="F39" s="60">
        <v>18329862</v>
      </c>
      <c r="G39" s="60">
        <v>779872</v>
      </c>
      <c r="H39" s="60">
        <v>1174116</v>
      </c>
      <c r="I39" s="60">
        <v>993851</v>
      </c>
      <c r="J39" s="60">
        <v>2947839</v>
      </c>
      <c r="K39" s="60">
        <v>1501121</v>
      </c>
      <c r="L39" s="60">
        <v>1281021</v>
      </c>
      <c r="M39" s="60">
        <v>1554479</v>
      </c>
      <c r="N39" s="60">
        <v>4336621</v>
      </c>
      <c r="O39" s="60">
        <v>1116814</v>
      </c>
      <c r="P39" s="60">
        <v>1501048</v>
      </c>
      <c r="Q39" s="60">
        <v>1458344</v>
      </c>
      <c r="R39" s="60">
        <v>4076206</v>
      </c>
      <c r="S39" s="60">
        <v>1076299</v>
      </c>
      <c r="T39" s="60">
        <v>1434195</v>
      </c>
      <c r="U39" s="60">
        <v>1896278</v>
      </c>
      <c r="V39" s="60">
        <v>4406772</v>
      </c>
      <c r="W39" s="60">
        <v>15767438</v>
      </c>
      <c r="X39" s="60">
        <v>18329862</v>
      </c>
      <c r="Y39" s="60">
        <v>-2562424</v>
      </c>
      <c r="Z39" s="140">
        <v>-13.98</v>
      </c>
      <c r="AA39" s="155">
        <v>18329862</v>
      </c>
    </row>
    <row r="40" spans="1:27" ht="13.5">
      <c r="A40" s="138" t="s">
        <v>86</v>
      </c>
      <c r="B40" s="136"/>
      <c r="C40" s="155"/>
      <c r="D40" s="155"/>
      <c r="E40" s="156">
        <v>95058494</v>
      </c>
      <c r="F40" s="60">
        <v>99245499</v>
      </c>
      <c r="G40" s="60">
        <v>4674147</v>
      </c>
      <c r="H40" s="60">
        <v>3296644</v>
      </c>
      <c r="I40" s="60">
        <v>5806633</v>
      </c>
      <c r="J40" s="60">
        <v>13777424</v>
      </c>
      <c r="K40" s="60">
        <v>5561585</v>
      </c>
      <c r="L40" s="60">
        <v>3408615</v>
      </c>
      <c r="M40" s="60">
        <v>6544598</v>
      </c>
      <c r="N40" s="60">
        <v>15514798</v>
      </c>
      <c r="O40" s="60">
        <v>2344037</v>
      </c>
      <c r="P40" s="60">
        <v>2771219</v>
      </c>
      <c r="Q40" s="60">
        <v>3017877</v>
      </c>
      <c r="R40" s="60">
        <v>8133133</v>
      </c>
      <c r="S40" s="60">
        <v>3552058</v>
      </c>
      <c r="T40" s="60">
        <v>-7531779</v>
      </c>
      <c r="U40" s="60">
        <v>3093324</v>
      </c>
      <c r="V40" s="60">
        <v>-886397</v>
      </c>
      <c r="W40" s="60">
        <v>36538958</v>
      </c>
      <c r="X40" s="60">
        <v>99245499</v>
      </c>
      <c r="Y40" s="60">
        <v>-62706541</v>
      </c>
      <c r="Z40" s="140">
        <v>-63.18</v>
      </c>
      <c r="AA40" s="155">
        <v>99245499</v>
      </c>
    </row>
    <row r="41" spans="1:27" ht="13.5">
      <c r="A41" s="138" t="s">
        <v>87</v>
      </c>
      <c r="B41" s="136"/>
      <c r="C41" s="155"/>
      <c r="D41" s="155"/>
      <c r="E41" s="156">
        <v>27618529</v>
      </c>
      <c r="F41" s="60">
        <v>30170996</v>
      </c>
      <c r="G41" s="60">
        <v>1162993</v>
      </c>
      <c r="H41" s="60">
        <v>1650125</v>
      </c>
      <c r="I41" s="60">
        <v>1620650</v>
      </c>
      <c r="J41" s="60">
        <v>4433768</v>
      </c>
      <c r="K41" s="60">
        <v>2103693</v>
      </c>
      <c r="L41" s="60">
        <v>2496361</v>
      </c>
      <c r="M41" s="60">
        <v>2355801</v>
      </c>
      <c r="N41" s="60">
        <v>6955855</v>
      </c>
      <c r="O41" s="60">
        <v>2050353</v>
      </c>
      <c r="P41" s="60">
        <v>1776386</v>
      </c>
      <c r="Q41" s="60">
        <v>2003862</v>
      </c>
      <c r="R41" s="60">
        <v>5830601</v>
      </c>
      <c r="S41" s="60">
        <v>1985160</v>
      </c>
      <c r="T41" s="60">
        <v>1575335</v>
      </c>
      <c r="U41" s="60">
        <v>2062166</v>
      </c>
      <c r="V41" s="60">
        <v>5622661</v>
      </c>
      <c r="W41" s="60">
        <v>22842885</v>
      </c>
      <c r="X41" s="60">
        <v>30170996</v>
      </c>
      <c r="Y41" s="60">
        <v>-7328111</v>
      </c>
      <c r="Z41" s="140">
        <v>-24.29</v>
      </c>
      <c r="AA41" s="155">
        <v>30170996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265402665</v>
      </c>
      <c r="F42" s="100">
        <f t="shared" si="8"/>
        <v>264050562</v>
      </c>
      <c r="G42" s="100">
        <f t="shared" si="8"/>
        <v>4331732</v>
      </c>
      <c r="H42" s="100">
        <f t="shared" si="8"/>
        <v>25732510</v>
      </c>
      <c r="I42" s="100">
        <f t="shared" si="8"/>
        <v>23417533</v>
      </c>
      <c r="J42" s="100">
        <f t="shared" si="8"/>
        <v>53481775</v>
      </c>
      <c r="K42" s="100">
        <f t="shared" si="8"/>
        <v>17507485</v>
      </c>
      <c r="L42" s="100">
        <f t="shared" si="8"/>
        <v>16906503</v>
      </c>
      <c r="M42" s="100">
        <f t="shared" si="8"/>
        <v>15394896</v>
      </c>
      <c r="N42" s="100">
        <f t="shared" si="8"/>
        <v>49808884</v>
      </c>
      <c r="O42" s="100">
        <f t="shared" si="8"/>
        <v>14036278</v>
      </c>
      <c r="P42" s="100">
        <f t="shared" si="8"/>
        <v>15145745</v>
      </c>
      <c r="Q42" s="100">
        <f t="shared" si="8"/>
        <v>14597762</v>
      </c>
      <c r="R42" s="100">
        <f t="shared" si="8"/>
        <v>43779785</v>
      </c>
      <c r="S42" s="100">
        <f t="shared" si="8"/>
        <v>16661769</v>
      </c>
      <c r="T42" s="100">
        <f t="shared" si="8"/>
        <v>13553659</v>
      </c>
      <c r="U42" s="100">
        <f t="shared" si="8"/>
        <v>34749730</v>
      </c>
      <c r="V42" s="100">
        <f t="shared" si="8"/>
        <v>64965158</v>
      </c>
      <c r="W42" s="100">
        <f t="shared" si="8"/>
        <v>212035602</v>
      </c>
      <c r="X42" s="100">
        <f t="shared" si="8"/>
        <v>264050562</v>
      </c>
      <c r="Y42" s="100">
        <f t="shared" si="8"/>
        <v>-52014960</v>
      </c>
      <c r="Z42" s="137">
        <f>+IF(X42&lt;&gt;0,+(Y42/X42)*100,0)</f>
        <v>-19.69886358355867</v>
      </c>
      <c r="AA42" s="153">
        <f>SUM(AA43:AA46)</f>
        <v>264050562</v>
      </c>
    </row>
    <row r="43" spans="1:27" ht="13.5">
      <c r="A43" s="138" t="s">
        <v>89</v>
      </c>
      <c r="B43" s="136"/>
      <c r="C43" s="155"/>
      <c r="D43" s="155"/>
      <c r="E43" s="156">
        <v>230368207</v>
      </c>
      <c r="F43" s="60">
        <v>226022698</v>
      </c>
      <c r="G43" s="60">
        <v>2724685</v>
      </c>
      <c r="H43" s="60">
        <v>23314679</v>
      </c>
      <c r="I43" s="60">
        <v>21692762</v>
      </c>
      <c r="J43" s="60">
        <v>47732126</v>
      </c>
      <c r="K43" s="60">
        <v>15079912</v>
      </c>
      <c r="L43" s="60">
        <v>14344141</v>
      </c>
      <c r="M43" s="60">
        <v>13253360</v>
      </c>
      <c r="N43" s="60">
        <v>42677413</v>
      </c>
      <c r="O43" s="60">
        <v>11711261</v>
      </c>
      <c r="P43" s="60">
        <v>12867958</v>
      </c>
      <c r="Q43" s="60">
        <v>12268899</v>
      </c>
      <c r="R43" s="60">
        <v>36848118</v>
      </c>
      <c r="S43" s="60">
        <v>14091363</v>
      </c>
      <c r="T43" s="60">
        <v>11299531</v>
      </c>
      <c r="U43" s="60">
        <v>32389427</v>
      </c>
      <c r="V43" s="60">
        <v>57780321</v>
      </c>
      <c r="W43" s="60">
        <v>185037978</v>
      </c>
      <c r="X43" s="60">
        <v>226022698</v>
      </c>
      <c r="Y43" s="60">
        <v>-40984720</v>
      </c>
      <c r="Z43" s="140">
        <v>-18.13</v>
      </c>
      <c r="AA43" s="155">
        <v>226022698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35034458</v>
      </c>
      <c r="F46" s="60">
        <v>38027864</v>
      </c>
      <c r="G46" s="60">
        <v>1607047</v>
      </c>
      <c r="H46" s="60">
        <v>2417831</v>
      </c>
      <c r="I46" s="60">
        <v>1724771</v>
      </c>
      <c r="J46" s="60">
        <v>5749649</v>
      </c>
      <c r="K46" s="60">
        <v>2427573</v>
      </c>
      <c r="L46" s="60">
        <v>2562362</v>
      </c>
      <c r="M46" s="60">
        <v>2141536</v>
      </c>
      <c r="N46" s="60">
        <v>7131471</v>
      </c>
      <c r="O46" s="60">
        <v>2325017</v>
      </c>
      <c r="P46" s="60">
        <v>2277787</v>
      </c>
      <c r="Q46" s="60">
        <v>2328863</v>
      </c>
      <c r="R46" s="60">
        <v>6931667</v>
      </c>
      <c r="S46" s="60">
        <v>2570406</v>
      </c>
      <c r="T46" s="60">
        <v>2254128</v>
      </c>
      <c r="U46" s="60">
        <v>2360303</v>
      </c>
      <c r="V46" s="60">
        <v>7184837</v>
      </c>
      <c r="W46" s="60">
        <v>26997624</v>
      </c>
      <c r="X46" s="60">
        <v>38027864</v>
      </c>
      <c r="Y46" s="60">
        <v>-11030240</v>
      </c>
      <c r="Z46" s="140">
        <v>-29.01</v>
      </c>
      <c r="AA46" s="155">
        <v>38027864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14298764</v>
      </c>
      <c r="F47" s="100">
        <v>13284008</v>
      </c>
      <c r="G47" s="100">
        <v>282079</v>
      </c>
      <c r="H47" s="100">
        <v>377496</v>
      </c>
      <c r="I47" s="100">
        <v>347899</v>
      </c>
      <c r="J47" s="100">
        <v>1007474</v>
      </c>
      <c r="K47" s="100">
        <v>410322</v>
      </c>
      <c r="L47" s="100">
        <v>470559</v>
      </c>
      <c r="M47" s="100">
        <v>385946</v>
      </c>
      <c r="N47" s="100">
        <v>1266827</v>
      </c>
      <c r="O47" s="100">
        <v>328942</v>
      </c>
      <c r="P47" s="100">
        <v>329680</v>
      </c>
      <c r="Q47" s="100">
        <v>327875</v>
      </c>
      <c r="R47" s="100">
        <v>986497</v>
      </c>
      <c r="S47" s="100">
        <v>369547</v>
      </c>
      <c r="T47" s="100">
        <v>331501</v>
      </c>
      <c r="U47" s="100">
        <v>552588</v>
      </c>
      <c r="V47" s="100">
        <v>1253636</v>
      </c>
      <c r="W47" s="100">
        <v>4514434</v>
      </c>
      <c r="X47" s="100">
        <v>13284008</v>
      </c>
      <c r="Y47" s="100">
        <v>-8769574</v>
      </c>
      <c r="Z47" s="137">
        <v>-66.02</v>
      </c>
      <c r="AA47" s="153">
        <v>13284008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553734745</v>
      </c>
      <c r="D48" s="168">
        <f>+D28+D32+D38+D42+D47</f>
        <v>0</v>
      </c>
      <c r="E48" s="169">
        <f t="shared" si="9"/>
        <v>579715475</v>
      </c>
      <c r="F48" s="73">
        <f t="shared" si="9"/>
        <v>598325950</v>
      </c>
      <c r="G48" s="73">
        <f t="shared" si="9"/>
        <v>29671015</v>
      </c>
      <c r="H48" s="73">
        <f t="shared" si="9"/>
        <v>44165354</v>
      </c>
      <c r="I48" s="73">
        <f t="shared" si="9"/>
        <v>44340434</v>
      </c>
      <c r="J48" s="73">
        <f t="shared" si="9"/>
        <v>118176803</v>
      </c>
      <c r="K48" s="73">
        <f t="shared" si="9"/>
        <v>21316618</v>
      </c>
      <c r="L48" s="73">
        <f t="shared" si="9"/>
        <v>31124395</v>
      </c>
      <c r="M48" s="73">
        <f t="shared" si="9"/>
        <v>40477846</v>
      </c>
      <c r="N48" s="73">
        <f t="shared" si="9"/>
        <v>92918859</v>
      </c>
      <c r="O48" s="73">
        <f t="shared" si="9"/>
        <v>32124306</v>
      </c>
      <c r="P48" s="73">
        <f t="shared" si="9"/>
        <v>34717776</v>
      </c>
      <c r="Q48" s="73">
        <f t="shared" si="9"/>
        <v>23686997</v>
      </c>
      <c r="R48" s="73">
        <f t="shared" si="9"/>
        <v>90529079</v>
      </c>
      <c r="S48" s="73">
        <f t="shared" si="9"/>
        <v>38414413</v>
      </c>
      <c r="T48" s="73">
        <f t="shared" si="9"/>
        <v>18766572</v>
      </c>
      <c r="U48" s="73">
        <f t="shared" si="9"/>
        <v>53138926</v>
      </c>
      <c r="V48" s="73">
        <f t="shared" si="9"/>
        <v>110319911</v>
      </c>
      <c r="W48" s="73">
        <f t="shared" si="9"/>
        <v>411944652</v>
      </c>
      <c r="X48" s="73">
        <f t="shared" si="9"/>
        <v>598325950</v>
      </c>
      <c r="Y48" s="73">
        <f t="shared" si="9"/>
        <v>-186381298</v>
      </c>
      <c r="Z48" s="170">
        <f>+IF(X48&lt;&gt;0,+(Y48/X48)*100,0)</f>
        <v>-31.150462051662643</v>
      </c>
      <c r="AA48" s="168">
        <f>+AA28+AA32+AA38+AA42+AA47</f>
        <v>598325950</v>
      </c>
    </row>
    <row r="49" spans="1:27" ht="13.5">
      <c r="A49" s="148" t="s">
        <v>49</v>
      </c>
      <c r="B49" s="149"/>
      <c r="C49" s="171">
        <f aca="true" t="shared" si="10" ref="C49:Y49">+C25-C48</f>
        <v>78581984</v>
      </c>
      <c r="D49" s="171">
        <f>+D25-D48</f>
        <v>0</v>
      </c>
      <c r="E49" s="172">
        <f t="shared" si="10"/>
        <v>3733425</v>
      </c>
      <c r="F49" s="173">
        <f t="shared" si="10"/>
        <v>10150184</v>
      </c>
      <c r="G49" s="173">
        <f t="shared" si="10"/>
        <v>167799371</v>
      </c>
      <c r="H49" s="173">
        <f t="shared" si="10"/>
        <v>-14800581</v>
      </c>
      <c r="I49" s="173">
        <f t="shared" si="10"/>
        <v>-24348004</v>
      </c>
      <c r="J49" s="173">
        <f t="shared" si="10"/>
        <v>128650786</v>
      </c>
      <c r="K49" s="173">
        <f t="shared" si="10"/>
        <v>-558763</v>
      </c>
      <c r="L49" s="173">
        <f t="shared" si="10"/>
        <v>-9282403</v>
      </c>
      <c r="M49" s="173">
        <f t="shared" si="10"/>
        <v>11479292</v>
      </c>
      <c r="N49" s="173">
        <f t="shared" si="10"/>
        <v>1638126</v>
      </c>
      <c r="O49" s="173">
        <f t="shared" si="10"/>
        <v>-10344631</v>
      </c>
      <c r="P49" s="173">
        <f t="shared" si="10"/>
        <v>-13780229</v>
      </c>
      <c r="Q49" s="173">
        <f t="shared" si="10"/>
        <v>23157175</v>
      </c>
      <c r="R49" s="173">
        <f t="shared" si="10"/>
        <v>-967685</v>
      </c>
      <c r="S49" s="173">
        <f t="shared" si="10"/>
        <v>-19835098</v>
      </c>
      <c r="T49" s="173">
        <f t="shared" si="10"/>
        <v>1628870</v>
      </c>
      <c r="U49" s="173">
        <f t="shared" si="10"/>
        <v>-24899778</v>
      </c>
      <c r="V49" s="173">
        <f t="shared" si="10"/>
        <v>-43106006</v>
      </c>
      <c r="W49" s="173">
        <f t="shared" si="10"/>
        <v>86215221</v>
      </c>
      <c r="X49" s="173">
        <f>IF(F25=F48,0,X25-X48)</f>
        <v>10150184</v>
      </c>
      <c r="Y49" s="173">
        <f t="shared" si="10"/>
        <v>76065037</v>
      </c>
      <c r="Z49" s="174">
        <f>+IF(X49&lt;&gt;0,+(Y49/X49)*100,0)</f>
        <v>749.3956464237496</v>
      </c>
      <c r="AA49" s="171">
        <f>+AA25-AA48</f>
        <v>10150184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112765228</v>
      </c>
      <c r="D5" s="155">
        <v>0</v>
      </c>
      <c r="E5" s="156">
        <v>123566451</v>
      </c>
      <c r="F5" s="60">
        <v>117761992</v>
      </c>
      <c r="G5" s="60">
        <v>121678781</v>
      </c>
      <c r="H5" s="60">
        <v>-26877</v>
      </c>
      <c r="I5" s="60">
        <v>-669</v>
      </c>
      <c r="J5" s="60">
        <v>121651235</v>
      </c>
      <c r="K5" s="60">
        <v>-31599</v>
      </c>
      <c r="L5" s="60">
        <v>-875749</v>
      </c>
      <c r="M5" s="60">
        <v>1826535</v>
      </c>
      <c r="N5" s="60">
        <v>919187</v>
      </c>
      <c r="O5" s="60">
        <v>-522048</v>
      </c>
      <c r="P5" s="60">
        <v>0</v>
      </c>
      <c r="Q5" s="60">
        <v>432691</v>
      </c>
      <c r="R5" s="60">
        <v>-89357</v>
      </c>
      <c r="S5" s="60">
        <v>-30955</v>
      </c>
      <c r="T5" s="60">
        <v>-32126</v>
      </c>
      <c r="U5" s="60">
        <v>550</v>
      </c>
      <c r="V5" s="60">
        <v>-62531</v>
      </c>
      <c r="W5" s="60">
        <v>122418534</v>
      </c>
      <c r="X5" s="60">
        <v>117761992</v>
      </c>
      <c r="Y5" s="60">
        <v>4656542</v>
      </c>
      <c r="Z5" s="140">
        <v>3.95</v>
      </c>
      <c r="AA5" s="155">
        <v>117761992</v>
      </c>
    </row>
    <row r="6" spans="1:27" ht="13.5">
      <c r="A6" s="181" t="s">
        <v>102</v>
      </c>
      <c r="B6" s="182"/>
      <c r="C6" s="155">
        <v>4106159</v>
      </c>
      <c r="D6" s="155">
        <v>0</v>
      </c>
      <c r="E6" s="156">
        <v>3000000</v>
      </c>
      <c r="F6" s="60">
        <v>6902732</v>
      </c>
      <c r="G6" s="60">
        <v>325519</v>
      </c>
      <c r="H6" s="60">
        <v>667920</v>
      </c>
      <c r="I6" s="60">
        <v>366953</v>
      </c>
      <c r="J6" s="60">
        <v>1360392</v>
      </c>
      <c r="K6" s="60">
        <v>1020341</v>
      </c>
      <c r="L6" s="60">
        <v>607717</v>
      </c>
      <c r="M6" s="60">
        <v>471444</v>
      </c>
      <c r="N6" s="60">
        <v>2099502</v>
      </c>
      <c r="O6" s="60">
        <v>132661</v>
      </c>
      <c r="P6" s="60">
        <v>612395</v>
      </c>
      <c r="Q6" s="60">
        <v>575726</v>
      </c>
      <c r="R6" s="60">
        <v>1320782</v>
      </c>
      <c r="S6" s="60">
        <v>585947</v>
      </c>
      <c r="T6" s="60">
        <v>582334</v>
      </c>
      <c r="U6" s="60">
        <v>694104</v>
      </c>
      <c r="V6" s="60">
        <v>1862385</v>
      </c>
      <c r="W6" s="60">
        <v>6643061</v>
      </c>
      <c r="X6" s="60">
        <v>6902732</v>
      </c>
      <c r="Y6" s="60">
        <v>-259671</v>
      </c>
      <c r="Z6" s="140">
        <v>-3.76</v>
      </c>
      <c r="AA6" s="155">
        <v>6902732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238649722</v>
      </c>
      <c r="F7" s="60">
        <v>238162762</v>
      </c>
      <c r="G7" s="60">
        <v>24203479</v>
      </c>
      <c r="H7" s="60">
        <v>25329490</v>
      </c>
      <c r="I7" s="60">
        <v>18066000</v>
      </c>
      <c r="J7" s="60">
        <v>67598969</v>
      </c>
      <c r="K7" s="60">
        <v>17974189</v>
      </c>
      <c r="L7" s="60">
        <v>18278624</v>
      </c>
      <c r="M7" s="60">
        <v>15837862</v>
      </c>
      <c r="N7" s="60">
        <v>52090675</v>
      </c>
      <c r="O7" s="60">
        <v>16712911</v>
      </c>
      <c r="P7" s="60">
        <v>17460352</v>
      </c>
      <c r="Q7" s="60">
        <v>16720690</v>
      </c>
      <c r="R7" s="60">
        <v>50893953</v>
      </c>
      <c r="S7" s="60">
        <v>16525925</v>
      </c>
      <c r="T7" s="60">
        <v>17721377</v>
      </c>
      <c r="U7" s="60">
        <v>24305327</v>
      </c>
      <c r="V7" s="60">
        <v>58552629</v>
      </c>
      <c r="W7" s="60">
        <v>229136226</v>
      </c>
      <c r="X7" s="60">
        <v>238162762</v>
      </c>
      <c r="Y7" s="60">
        <v>-9026536</v>
      </c>
      <c r="Z7" s="140">
        <v>-3.79</v>
      </c>
      <c r="AA7" s="155">
        <v>238162762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15871320</v>
      </c>
      <c r="F10" s="54">
        <v>17234649</v>
      </c>
      <c r="G10" s="54">
        <v>10592075</v>
      </c>
      <c r="H10" s="54">
        <v>-2253</v>
      </c>
      <c r="I10" s="54">
        <v>2194</v>
      </c>
      <c r="J10" s="54">
        <v>10592016</v>
      </c>
      <c r="K10" s="54">
        <v>-2327</v>
      </c>
      <c r="L10" s="54">
        <v>-39203</v>
      </c>
      <c r="M10" s="54">
        <v>-10052</v>
      </c>
      <c r="N10" s="54">
        <v>-51582</v>
      </c>
      <c r="O10" s="54">
        <v>-7586</v>
      </c>
      <c r="P10" s="54">
        <v>-297</v>
      </c>
      <c r="Q10" s="54">
        <v>-29279</v>
      </c>
      <c r="R10" s="54">
        <v>-37162</v>
      </c>
      <c r="S10" s="54">
        <v>-91061</v>
      </c>
      <c r="T10" s="54">
        <v>-7013</v>
      </c>
      <c r="U10" s="54">
        <v>-139641</v>
      </c>
      <c r="V10" s="54">
        <v>-237715</v>
      </c>
      <c r="W10" s="54">
        <v>10265557</v>
      </c>
      <c r="X10" s="54">
        <v>17234649</v>
      </c>
      <c r="Y10" s="54">
        <v>-6969092</v>
      </c>
      <c r="Z10" s="184">
        <v>-40.44</v>
      </c>
      <c r="AA10" s="130">
        <v>17234649</v>
      </c>
    </row>
    <row r="11" spans="1:27" ht="13.5">
      <c r="A11" s="183" t="s">
        <v>107</v>
      </c>
      <c r="B11" s="185"/>
      <c r="C11" s="155">
        <v>232535667</v>
      </c>
      <c r="D11" s="155">
        <v>0</v>
      </c>
      <c r="E11" s="156">
        <v>1086740</v>
      </c>
      <c r="F11" s="60">
        <v>396740</v>
      </c>
      <c r="G11" s="60">
        <v>30009</v>
      </c>
      <c r="H11" s="60">
        <v>28978</v>
      </c>
      <c r="I11" s="60">
        <v>29078</v>
      </c>
      <c r="J11" s="60">
        <v>88065</v>
      </c>
      <c r="K11" s="60">
        <v>25102</v>
      </c>
      <c r="L11" s="60">
        <v>35745</v>
      </c>
      <c r="M11" s="60">
        <v>18253</v>
      </c>
      <c r="N11" s="60">
        <v>79100</v>
      </c>
      <c r="O11" s="60">
        <v>31554</v>
      </c>
      <c r="P11" s="60">
        <v>24150</v>
      </c>
      <c r="Q11" s="60">
        <v>20438</v>
      </c>
      <c r="R11" s="60">
        <v>76142</v>
      </c>
      <c r="S11" s="60">
        <v>23246</v>
      </c>
      <c r="T11" s="60">
        <v>46897</v>
      </c>
      <c r="U11" s="60">
        <v>49974</v>
      </c>
      <c r="V11" s="60">
        <v>120117</v>
      </c>
      <c r="W11" s="60">
        <v>363424</v>
      </c>
      <c r="X11" s="60">
        <v>396740</v>
      </c>
      <c r="Y11" s="60">
        <v>-33316</v>
      </c>
      <c r="Z11" s="140">
        <v>-8.4</v>
      </c>
      <c r="AA11" s="155">
        <v>396740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1164020</v>
      </c>
      <c r="F12" s="60">
        <v>2198944</v>
      </c>
      <c r="G12" s="60">
        <v>74334</v>
      </c>
      <c r="H12" s="60">
        <v>52347</v>
      </c>
      <c r="I12" s="60">
        <v>61892</v>
      </c>
      <c r="J12" s="60">
        <v>188573</v>
      </c>
      <c r="K12" s="60">
        <v>745377</v>
      </c>
      <c r="L12" s="60">
        <v>58753</v>
      </c>
      <c r="M12" s="60">
        <v>33570</v>
      </c>
      <c r="N12" s="60">
        <v>837700</v>
      </c>
      <c r="O12" s="60">
        <v>25641</v>
      </c>
      <c r="P12" s="60">
        <v>13527</v>
      </c>
      <c r="Q12" s="60">
        <v>30351</v>
      </c>
      <c r="R12" s="60">
        <v>69519</v>
      </c>
      <c r="S12" s="60">
        <v>47581</v>
      </c>
      <c r="T12" s="60">
        <v>63111</v>
      </c>
      <c r="U12" s="60">
        <v>12692</v>
      </c>
      <c r="V12" s="60">
        <v>123384</v>
      </c>
      <c r="W12" s="60">
        <v>1219176</v>
      </c>
      <c r="X12" s="60">
        <v>2198944</v>
      </c>
      <c r="Y12" s="60">
        <v>-979768</v>
      </c>
      <c r="Z12" s="140">
        <v>-44.56</v>
      </c>
      <c r="AA12" s="155">
        <v>2198944</v>
      </c>
    </row>
    <row r="13" spans="1:27" ht="13.5">
      <c r="A13" s="181" t="s">
        <v>109</v>
      </c>
      <c r="B13" s="185"/>
      <c r="C13" s="155">
        <v>8631950</v>
      </c>
      <c r="D13" s="155">
        <v>0</v>
      </c>
      <c r="E13" s="156">
        <v>1622000</v>
      </c>
      <c r="F13" s="60">
        <v>1622000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1622000</v>
      </c>
      <c r="Y13" s="60">
        <v>-1622000</v>
      </c>
      <c r="Z13" s="140">
        <v>-100</v>
      </c>
      <c r="AA13" s="155">
        <v>1622000</v>
      </c>
    </row>
    <row r="14" spans="1:27" ht="13.5">
      <c r="A14" s="181" t="s">
        <v>110</v>
      </c>
      <c r="B14" s="185"/>
      <c r="C14" s="155">
        <v>882852</v>
      </c>
      <c r="D14" s="155">
        <v>0</v>
      </c>
      <c r="E14" s="156">
        <v>8932430</v>
      </c>
      <c r="F14" s="60">
        <v>8977430</v>
      </c>
      <c r="G14" s="60">
        <v>839706</v>
      </c>
      <c r="H14" s="60">
        <v>185528</v>
      </c>
      <c r="I14" s="60">
        <v>525675</v>
      </c>
      <c r="J14" s="60">
        <v>1550909</v>
      </c>
      <c r="K14" s="60">
        <v>146874</v>
      </c>
      <c r="L14" s="60">
        <v>1379977</v>
      </c>
      <c r="M14" s="60">
        <v>139991</v>
      </c>
      <c r="N14" s="60">
        <v>1666842</v>
      </c>
      <c r="O14" s="60">
        <v>377171</v>
      </c>
      <c r="P14" s="60">
        <v>532548</v>
      </c>
      <c r="Q14" s="60">
        <v>202753</v>
      </c>
      <c r="R14" s="60">
        <v>1112472</v>
      </c>
      <c r="S14" s="60">
        <v>14583</v>
      </c>
      <c r="T14" s="60">
        <v>523819</v>
      </c>
      <c r="U14" s="60">
        <v>647163</v>
      </c>
      <c r="V14" s="60">
        <v>1185565</v>
      </c>
      <c r="W14" s="60">
        <v>5515788</v>
      </c>
      <c r="X14" s="60">
        <v>8977430</v>
      </c>
      <c r="Y14" s="60">
        <v>-3461642</v>
      </c>
      <c r="Z14" s="140">
        <v>-38.56</v>
      </c>
      <c r="AA14" s="155">
        <v>8977430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5980091</v>
      </c>
      <c r="D16" s="155">
        <v>0</v>
      </c>
      <c r="E16" s="156">
        <v>6483447</v>
      </c>
      <c r="F16" s="60">
        <v>6483447</v>
      </c>
      <c r="G16" s="60">
        <v>355137</v>
      </c>
      <c r="H16" s="60">
        <v>249567</v>
      </c>
      <c r="I16" s="60">
        <v>218243</v>
      </c>
      <c r="J16" s="60">
        <v>822947</v>
      </c>
      <c r="K16" s="60">
        <v>237628</v>
      </c>
      <c r="L16" s="60">
        <v>425611</v>
      </c>
      <c r="M16" s="60">
        <v>299313</v>
      </c>
      <c r="N16" s="60">
        <v>962552</v>
      </c>
      <c r="O16" s="60">
        <v>366812</v>
      </c>
      <c r="P16" s="60">
        <v>259878</v>
      </c>
      <c r="Q16" s="60">
        <v>389606</v>
      </c>
      <c r="R16" s="60">
        <v>1016296</v>
      </c>
      <c r="S16" s="60">
        <v>439600</v>
      </c>
      <c r="T16" s="60">
        <v>381754</v>
      </c>
      <c r="U16" s="60">
        <v>347768</v>
      </c>
      <c r="V16" s="60">
        <v>1169122</v>
      </c>
      <c r="W16" s="60">
        <v>3970917</v>
      </c>
      <c r="X16" s="60">
        <v>6483447</v>
      </c>
      <c r="Y16" s="60">
        <v>-2512530</v>
      </c>
      <c r="Z16" s="140">
        <v>-38.75</v>
      </c>
      <c r="AA16" s="155">
        <v>6483447</v>
      </c>
    </row>
    <row r="17" spans="1:27" ht="13.5">
      <c r="A17" s="181" t="s">
        <v>113</v>
      </c>
      <c r="B17" s="185"/>
      <c r="C17" s="155">
        <v>6572089</v>
      </c>
      <c r="D17" s="155">
        <v>0</v>
      </c>
      <c r="E17" s="156">
        <v>6919438</v>
      </c>
      <c r="F17" s="60">
        <v>7164438</v>
      </c>
      <c r="G17" s="60">
        <v>579011</v>
      </c>
      <c r="H17" s="60">
        <v>434103</v>
      </c>
      <c r="I17" s="60">
        <v>256079</v>
      </c>
      <c r="J17" s="60">
        <v>1269193</v>
      </c>
      <c r="K17" s="60">
        <v>413165</v>
      </c>
      <c r="L17" s="60">
        <v>710709</v>
      </c>
      <c r="M17" s="60">
        <v>232486</v>
      </c>
      <c r="N17" s="60">
        <v>1356360</v>
      </c>
      <c r="O17" s="60">
        <v>375913</v>
      </c>
      <c r="P17" s="60">
        <v>833440</v>
      </c>
      <c r="Q17" s="60">
        <v>352206</v>
      </c>
      <c r="R17" s="60">
        <v>1561559</v>
      </c>
      <c r="S17" s="60">
        <v>675249</v>
      </c>
      <c r="T17" s="60">
        <v>425664</v>
      </c>
      <c r="U17" s="60">
        <v>482518</v>
      </c>
      <c r="V17" s="60">
        <v>1583431</v>
      </c>
      <c r="W17" s="60">
        <v>5770543</v>
      </c>
      <c r="X17" s="60">
        <v>7164438</v>
      </c>
      <c r="Y17" s="60">
        <v>-1393895</v>
      </c>
      <c r="Z17" s="140">
        <v>-19.46</v>
      </c>
      <c r="AA17" s="155">
        <v>7164438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114584565</v>
      </c>
      <c r="D19" s="155">
        <v>0</v>
      </c>
      <c r="E19" s="156">
        <v>120012000</v>
      </c>
      <c r="F19" s="60">
        <v>120826000</v>
      </c>
      <c r="G19" s="60">
        <v>38392357</v>
      </c>
      <c r="H19" s="60">
        <v>933525</v>
      </c>
      <c r="I19" s="60">
        <v>-97091</v>
      </c>
      <c r="J19" s="60">
        <v>39228791</v>
      </c>
      <c r="K19" s="60">
        <v>-303396</v>
      </c>
      <c r="L19" s="60">
        <v>-44835</v>
      </c>
      <c r="M19" s="60">
        <v>32815660</v>
      </c>
      <c r="N19" s="60">
        <v>32467429</v>
      </c>
      <c r="O19" s="60">
        <v>3890842</v>
      </c>
      <c r="P19" s="60">
        <v>-159335</v>
      </c>
      <c r="Q19" s="60">
        <v>27415160</v>
      </c>
      <c r="R19" s="60">
        <v>31146667</v>
      </c>
      <c r="S19" s="60">
        <v>-225490</v>
      </c>
      <c r="T19" s="60">
        <v>-221384</v>
      </c>
      <c r="U19" s="60">
        <v>111939</v>
      </c>
      <c r="V19" s="60">
        <v>-334935</v>
      </c>
      <c r="W19" s="60">
        <v>102507952</v>
      </c>
      <c r="X19" s="60">
        <v>120826000</v>
      </c>
      <c r="Y19" s="60">
        <v>-18318048</v>
      </c>
      <c r="Z19" s="140">
        <v>-15.16</v>
      </c>
      <c r="AA19" s="155">
        <v>120826000</v>
      </c>
    </row>
    <row r="20" spans="1:27" ht="13.5">
      <c r="A20" s="181" t="s">
        <v>35</v>
      </c>
      <c r="B20" s="185"/>
      <c r="C20" s="155">
        <v>26095010</v>
      </c>
      <c r="D20" s="155">
        <v>0</v>
      </c>
      <c r="E20" s="156">
        <v>18179332</v>
      </c>
      <c r="F20" s="54">
        <v>22677000</v>
      </c>
      <c r="G20" s="54">
        <v>399978</v>
      </c>
      <c r="H20" s="54">
        <v>554550</v>
      </c>
      <c r="I20" s="54">
        <v>564076</v>
      </c>
      <c r="J20" s="54">
        <v>1518604</v>
      </c>
      <c r="K20" s="54">
        <v>532501</v>
      </c>
      <c r="L20" s="54">
        <v>586222</v>
      </c>
      <c r="M20" s="54">
        <v>292076</v>
      </c>
      <c r="N20" s="54">
        <v>1410799</v>
      </c>
      <c r="O20" s="54">
        <v>395804</v>
      </c>
      <c r="P20" s="54">
        <v>542889</v>
      </c>
      <c r="Q20" s="54">
        <v>499146</v>
      </c>
      <c r="R20" s="54">
        <v>1437839</v>
      </c>
      <c r="S20" s="54">
        <v>614690</v>
      </c>
      <c r="T20" s="54">
        <v>911009</v>
      </c>
      <c r="U20" s="54">
        <v>1726754</v>
      </c>
      <c r="V20" s="54">
        <v>3252453</v>
      </c>
      <c r="W20" s="54">
        <v>7619695</v>
      </c>
      <c r="X20" s="54">
        <v>22677000</v>
      </c>
      <c r="Y20" s="54">
        <v>-15057305</v>
      </c>
      <c r="Z20" s="184">
        <v>-66.4</v>
      </c>
      <c r="AA20" s="130">
        <v>22677000</v>
      </c>
    </row>
    <row r="21" spans="1:27" ht="13.5">
      <c r="A21" s="181" t="s">
        <v>115</v>
      </c>
      <c r="B21" s="185"/>
      <c r="C21" s="155">
        <v>28203866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540357477</v>
      </c>
      <c r="D22" s="188">
        <f>SUM(D5:D21)</f>
        <v>0</v>
      </c>
      <c r="E22" s="189">
        <f t="shared" si="0"/>
        <v>545486900</v>
      </c>
      <c r="F22" s="190">
        <f t="shared" si="0"/>
        <v>550408134</v>
      </c>
      <c r="G22" s="190">
        <f t="shared" si="0"/>
        <v>197470386</v>
      </c>
      <c r="H22" s="190">
        <f t="shared" si="0"/>
        <v>28406878</v>
      </c>
      <c r="I22" s="190">
        <f t="shared" si="0"/>
        <v>19992430</v>
      </c>
      <c r="J22" s="190">
        <f t="shared" si="0"/>
        <v>245869694</v>
      </c>
      <c r="K22" s="190">
        <f t="shared" si="0"/>
        <v>20757855</v>
      </c>
      <c r="L22" s="190">
        <f t="shared" si="0"/>
        <v>21123571</v>
      </c>
      <c r="M22" s="190">
        <f t="shared" si="0"/>
        <v>51957138</v>
      </c>
      <c r="N22" s="190">
        <f t="shared" si="0"/>
        <v>93838564</v>
      </c>
      <c r="O22" s="190">
        <f t="shared" si="0"/>
        <v>21779675</v>
      </c>
      <c r="P22" s="190">
        <f t="shared" si="0"/>
        <v>20119547</v>
      </c>
      <c r="Q22" s="190">
        <f t="shared" si="0"/>
        <v>46609488</v>
      </c>
      <c r="R22" s="190">
        <f t="shared" si="0"/>
        <v>88508710</v>
      </c>
      <c r="S22" s="190">
        <f t="shared" si="0"/>
        <v>18579315</v>
      </c>
      <c r="T22" s="190">
        <f t="shared" si="0"/>
        <v>20395442</v>
      </c>
      <c r="U22" s="190">
        <f t="shared" si="0"/>
        <v>28239148</v>
      </c>
      <c r="V22" s="190">
        <f t="shared" si="0"/>
        <v>67213905</v>
      </c>
      <c r="W22" s="190">
        <f t="shared" si="0"/>
        <v>495430873</v>
      </c>
      <c r="X22" s="190">
        <f t="shared" si="0"/>
        <v>550408134</v>
      </c>
      <c r="Y22" s="190">
        <f t="shared" si="0"/>
        <v>-54977261</v>
      </c>
      <c r="Z22" s="191">
        <f>+IF(X22&lt;&gt;0,+(Y22/X22)*100,0)</f>
        <v>-9.988453586334536</v>
      </c>
      <c r="AA22" s="188">
        <f>SUM(AA5:AA21)</f>
        <v>550408134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132108363</v>
      </c>
      <c r="D25" s="155">
        <v>0</v>
      </c>
      <c r="E25" s="156">
        <v>158434448</v>
      </c>
      <c r="F25" s="60">
        <v>162207845</v>
      </c>
      <c r="G25" s="60">
        <v>14003051</v>
      </c>
      <c r="H25" s="60">
        <v>12158428</v>
      </c>
      <c r="I25" s="60">
        <v>13583311</v>
      </c>
      <c r="J25" s="60">
        <v>39744790</v>
      </c>
      <c r="K25" s="60">
        <v>-1869913</v>
      </c>
      <c r="L25" s="60">
        <v>6200513</v>
      </c>
      <c r="M25" s="60">
        <v>14187669</v>
      </c>
      <c r="N25" s="60">
        <v>18518269</v>
      </c>
      <c r="O25" s="60">
        <v>13364170</v>
      </c>
      <c r="P25" s="60">
        <v>13624127</v>
      </c>
      <c r="Q25" s="60">
        <v>2530657</v>
      </c>
      <c r="R25" s="60">
        <v>29518954</v>
      </c>
      <c r="S25" s="60">
        <v>10207743</v>
      </c>
      <c r="T25" s="60">
        <v>10464661</v>
      </c>
      <c r="U25" s="60">
        <v>8880551</v>
      </c>
      <c r="V25" s="60">
        <v>29552955</v>
      </c>
      <c r="W25" s="60">
        <v>117334968</v>
      </c>
      <c r="X25" s="60">
        <v>162207845</v>
      </c>
      <c r="Y25" s="60">
        <v>-44872877</v>
      </c>
      <c r="Z25" s="140">
        <v>-27.66</v>
      </c>
      <c r="AA25" s="155">
        <v>162207845</v>
      </c>
    </row>
    <row r="26" spans="1:27" ht="13.5">
      <c r="A26" s="183" t="s">
        <v>38</v>
      </c>
      <c r="B26" s="182"/>
      <c r="C26" s="155">
        <v>13131617</v>
      </c>
      <c r="D26" s="155">
        <v>0</v>
      </c>
      <c r="E26" s="156">
        <v>14809248</v>
      </c>
      <c r="F26" s="60">
        <v>15364248</v>
      </c>
      <c r="G26" s="60">
        <v>1110393</v>
      </c>
      <c r="H26" s="60">
        <v>1110393</v>
      </c>
      <c r="I26" s="60">
        <v>1092603</v>
      </c>
      <c r="J26" s="60">
        <v>3313389</v>
      </c>
      <c r="K26" s="60">
        <v>1217739</v>
      </c>
      <c r="L26" s="60">
        <v>1092603</v>
      </c>
      <c r="M26" s="60">
        <v>1092603</v>
      </c>
      <c r="N26" s="60">
        <v>3402945</v>
      </c>
      <c r="O26" s="60">
        <v>1109452</v>
      </c>
      <c r="P26" s="60">
        <v>1872215</v>
      </c>
      <c r="Q26" s="60">
        <v>1220998</v>
      </c>
      <c r="R26" s="60">
        <v>4202665</v>
      </c>
      <c r="S26" s="60">
        <v>1196438</v>
      </c>
      <c r="T26" s="60">
        <v>1196438</v>
      </c>
      <c r="U26" s="60">
        <v>1196988</v>
      </c>
      <c r="V26" s="60">
        <v>3589864</v>
      </c>
      <c r="W26" s="60">
        <v>14508863</v>
      </c>
      <c r="X26" s="60">
        <v>15364248</v>
      </c>
      <c r="Y26" s="60">
        <v>-855385</v>
      </c>
      <c r="Z26" s="140">
        <v>-5.57</v>
      </c>
      <c r="AA26" s="155">
        <v>15364248</v>
      </c>
    </row>
    <row r="27" spans="1:27" ht="13.5">
      <c r="A27" s="183" t="s">
        <v>118</v>
      </c>
      <c r="B27" s="182"/>
      <c r="C27" s="155">
        <v>9816435</v>
      </c>
      <c r="D27" s="155">
        <v>0</v>
      </c>
      <c r="E27" s="156">
        <v>9186120</v>
      </c>
      <c r="F27" s="60">
        <v>11000000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11000000</v>
      </c>
      <c r="Y27" s="60">
        <v>-11000000</v>
      </c>
      <c r="Z27" s="140">
        <v>-100</v>
      </c>
      <c r="AA27" s="155">
        <v>11000000</v>
      </c>
    </row>
    <row r="28" spans="1:27" ht="13.5">
      <c r="A28" s="183" t="s">
        <v>39</v>
      </c>
      <c r="B28" s="182"/>
      <c r="C28" s="155">
        <v>57656139</v>
      </c>
      <c r="D28" s="155">
        <v>0</v>
      </c>
      <c r="E28" s="156">
        <v>66504883</v>
      </c>
      <c r="F28" s="60">
        <v>68426366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68426366</v>
      </c>
      <c r="Y28" s="60">
        <v>-68426366</v>
      </c>
      <c r="Z28" s="140">
        <v>-100</v>
      </c>
      <c r="AA28" s="155">
        <v>68426366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691992</v>
      </c>
      <c r="F29" s="60">
        <v>691992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39693</v>
      </c>
      <c r="M29" s="60">
        <v>0</v>
      </c>
      <c r="N29" s="60">
        <v>39693</v>
      </c>
      <c r="O29" s="60">
        <v>39263</v>
      </c>
      <c r="P29" s="60">
        <v>0</v>
      </c>
      <c r="Q29" s="60">
        <v>38948</v>
      </c>
      <c r="R29" s="60">
        <v>78211</v>
      </c>
      <c r="S29" s="60">
        <v>0</v>
      </c>
      <c r="T29" s="60">
        <v>76200</v>
      </c>
      <c r="U29" s="60">
        <v>37259</v>
      </c>
      <c r="V29" s="60">
        <v>113459</v>
      </c>
      <c r="W29" s="60">
        <v>231363</v>
      </c>
      <c r="X29" s="60">
        <v>691992</v>
      </c>
      <c r="Y29" s="60">
        <v>-460629</v>
      </c>
      <c r="Z29" s="140">
        <v>-66.57</v>
      </c>
      <c r="AA29" s="155">
        <v>691992</v>
      </c>
    </row>
    <row r="30" spans="1:27" ht="13.5">
      <c r="A30" s="183" t="s">
        <v>119</v>
      </c>
      <c r="B30" s="182"/>
      <c r="C30" s="155">
        <v>154749980</v>
      </c>
      <c r="D30" s="155">
        <v>0</v>
      </c>
      <c r="E30" s="156">
        <v>168975057</v>
      </c>
      <c r="F30" s="60">
        <v>165975057</v>
      </c>
      <c r="G30" s="60">
        <v>0</v>
      </c>
      <c r="H30" s="60">
        <v>20551612</v>
      </c>
      <c r="I30" s="60">
        <v>17787128</v>
      </c>
      <c r="J30" s="60">
        <v>38338740</v>
      </c>
      <c r="K30" s="60">
        <v>10755901</v>
      </c>
      <c r="L30" s="60">
        <v>11081138</v>
      </c>
      <c r="M30" s="60">
        <v>10188171</v>
      </c>
      <c r="N30" s="60">
        <v>32025210</v>
      </c>
      <c r="O30" s="60">
        <v>9389087</v>
      </c>
      <c r="P30" s="60">
        <v>10111513</v>
      </c>
      <c r="Q30" s="60">
        <v>9587491</v>
      </c>
      <c r="R30" s="60">
        <v>29088091</v>
      </c>
      <c r="S30" s="60">
        <v>10779877</v>
      </c>
      <c r="T30" s="60">
        <v>10016959</v>
      </c>
      <c r="U30" s="60">
        <v>28815755</v>
      </c>
      <c r="V30" s="60">
        <v>49612591</v>
      </c>
      <c r="W30" s="60">
        <v>149064632</v>
      </c>
      <c r="X30" s="60">
        <v>165975057</v>
      </c>
      <c r="Y30" s="60">
        <v>-16910425</v>
      </c>
      <c r="Z30" s="140">
        <v>-10.19</v>
      </c>
      <c r="AA30" s="155">
        <v>165975057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22122893</v>
      </c>
      <c r="F32" s="60">
        <v>11215511</v>
      </c>
      <c r="G32" s="60">
        <v>2710486</v>
      </c>
      <c r="H32" s="60">
        <v>324614</v>
      </c>
      <c r="I32" s="60">
        <v>1898303</v>
      </c>
      <c r="J32" s="60">
        <v>4933403</v>
      </c>
      <c r="K32" s="60">
        <v>-1105368</v>
      </c>
      <c r="L32" s="60">
        <v>1446311</v>
      </c>
      <c r="M32" s="60">
        <v>4756965</v>
      </c>
      <c r="N32" s="60">
        <v>5097908</v>
      </c>
      <c r="O32" s="60">
        <v>615527</v>
      </c>
      <c r="P32" s="60">
        <v>646865</v>
      </c>
      <c r="Q32" s="60">
        <v>999912</v>
      </c>
      <c r="R32" s="60">
        <v>2262304</v>
      </c>
      <c r="S32" s="60">
        <v>1554842</v>
      </c>
      <c r="T32" s="60">
        <v>-2602463</v>
      </c>
      <c r="U32" s="60">
        <v>2449275</v>
      </c>
      <c r="V32" s="60">
        <v>1401654</v>
      </c>
      <c r="W32" s="60">
        <v>13695269</v>
      </c>
      <c r="X32" s="60">
        <v>11215511</v>
      </c>
      <c r="Y32" s="60">
        <v>2479758</v>
      </c>
      <c r="Z32" s="140">
        <v>22.11</v>
      </c>
      <c r="AA32" s="155">
        <v>11215511</v>
      </c>
    </row>
    <row r="33" spans="1:27" ht="13.5">
      <c r="A33" s="183" t="s">
        <v>42</v>
      </c>
      <c r="B33" s="182"/>
      <c r="C33" s="155">
        <v>22482200</v>
      </c>
      <c r="D33" s="155">
        <v>0</v>
      </c>
      <c r="E33" s="156">
        <v>15228370</v>
      </c>
      <c r="F33" s="60">
        <v>22351971</v>
      </c>
      <c r="G33" s="60">
        <v>855182</v>
      </c>
      <c r="H33" s="60">
        <v>306321</v>
      </c>
      <c r="I33" s="60">
        <v>30593</v>
      </c>
      <c r="J33" s="60">
        <v>1192096</v>
      </c>
      <c r="K33" s="60">
        <v>269437</v>
      </c>
      <c r="L33" s="60">
        <v>341971</v>
      </c>
      <c r="M33" s="60">
        <v>170271</v>
      </c>
      <c r="N33" s="60">
        <v>781679</v>
      </c>
      <c r="O33" s="60">
        <v>1792259</v>
      </c>
      <c r="P33" s="60">
        <v>204549</v>
      </c>
      <c r="Q33" s="60">
        <v>939134</v>
      </c>
      <c r="R33" s="60">
        <v>2935942</v>
      </c>
      <c r="S33" s="60">
        <v>5262256</v>
      </c>
      <c r="T33" s="60">
        <v>353503</v>
      </c>
      <c r="U33" s="60">
        <v>243491</v>
      </c>
      <c r="V33" s="60">
        <v>5859250</v>
      </c>
      <c r="W33" s="60">
        <v>10768967</v>
      </c>
      <c r="X33" s="60">
        <v>22351971</v>
      </c>
      <c r="Y33" s="60">
        <v>-11583004</v>
      </c>
      <c r="Z33" s="140">
        <v>-51.82</v>
      </c>
      <c r="AA33" s="155">
        <v>22351971</v>
      </c>
    </row>
    <row r="34" spans="1:27" ht="13.5">
      <c r="A34" s="183" t="s">
        <v>43</v>
      </c>
      <c r="B34" s="182"/>
      <c r="C34" s="155">
        <v>159498109</v>
      </c>
      <c r="D34" s="155">
        <v>0</v>
      </c>
      <c r="E34" s="156">
        <v>123762464</v>
      </c>
      <c r="F34" s="60">
        <v>141092960</v>
      </c>
      <c r="G34" s="60">
        <v>10991903</v>
      </c>
      <c r="H34" s="60">
        <v>9713986</v>
      </c>
      <c r="I34" s="60">
        <v>9948496</v>
      </c>
      <c r="J34" s="60">
        <v>30654385</v>
      </c>
      <c r="K34" s="60">
        <v>12048822</v>
      </c>
      <c r="L34" s="60">
        <v>10922166</v>
      </c>
      <c r="M34" s="60">
        <v>10082167</v>
      </c>
      <c r="N34" s="60">
        <v>33053155</v>
      </c>
      <c r="O34" s="60">
        <v>5814548</v>
      </c>
      <c r="P34" s="60">
        <v>8258507</v>
      </c>
      <c r="Q34" s="60">
        <v>8369857</v>
      </c>
      <c r="R34" s="60">
        <v>22442912</v>
      </c>
      <c r="S34" s="60">
        <v>9413257</v>
      </c>
      <c r="T34" s="60">
        <v>-738726</v>
      </c>
      <c r="U34" s="60">
        <v>11515607</v>
      </c>
      <c r="V34" s="60">
        <v>20190138</v>
      </c>
      <c r="W34" s="60">
        <v>106340590</v>
      </c>
      <c r="X34" s="60">
        <v>141092960</v>
      </c>
      <c r="Y34" s="60">
        <v>-34752370</v>
      </c>
      <c r="Z34" s="140">
        <v>-24.63</v>
      </c>
      <c r="AA34" s="155">
        <v>141092960</v>
      </c>
    </row>
    <row r="35" spans="1:27" ht="13.5">
      <c r="A35" s="181" t="s">
        <v>122</v>
      </c>
      <c r="B35" s="185"/>
      <c r="C35" s="155">
        <v>4291902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553734745</v>
      </c>
      <c r="D36" s="188">
        <f>SUM(D25:D35)</f>
        <v>0</v>
      </c>
      <c r="E36" s="189">
        <f t="shared" si="1"/>
        <v>579715475</v>
      </c>
      <c r="F36" s="190">
        <f t="shared" si="1"/>
        <v>598325950</v>
      </c>
      <c r="G36" s="190">
        <f t="shared" si="1"/>
        <v>29671015</v>
      </c>
      <c r="H36" s="190">
        <f t="shared" si="1"/>
        <v>44165354</v>
      </c>
      <c r="I36" s="190">
        <f t="shared" si="1"/>
        <v>44340434</v>
      </c>
      <c r="J36" s="190">
        <f t="shared" si="1"/>
        <v>118176803</v>
      </c>
      <c r="K36" s="190">
        <f t="shared" si="1"/>
        <v>21316618</v>
      </c>
      <c r="L36" s="190">
        <f t="shared" si="1"/>
        <v>31124395</v>
      </c>
      <c r="M36" s="190">
        <f t="shared" si="1"/>
        <v>40477846</v>
      </c>
      <c r="N36" s="190">
        <f t="shared" si="1"/>
        <v>92918859</v>
      </c>
      <c r="O36" s="190">
        <f t="shared" si="1"/>
        <v>32124306</v>
      </c>
      <c r="P36" s="190">
        <f t="shared" si="1"/>
        <v>34717776</v>
      </c>
      <c r="Q36" s="190">
        <f t="shared" si="1"/>
        <v>23686997</v>
      </c>
      <c r="R36" s="190">
        <f t="shared" si="1"/>
        <v>90529079</v>
      </c>
      <c r="S36" s="190">
        <f t="shared" si="1"/>
        <v>38414413</v>
      </c>
      <c r="T36" s="190">
        <f t="shared" si="1"/>
        <v>18766572</v>
      </c>
      <c r="U36" s="190">
        <f t="shared" si="1"/>
        <v>53138926</v>
      </c>
      <c r="V36" s="190">
        <f t="shared" si="1"/>
        <v>110319911</v>
      </c>
      <c r="W36" s="190">
        <f t="shared" si="1"/>
        <v>411944652</v>
      </c>
      <c r="X36" s="190">
        <f t="shared" si="1"/>
        <v>598325950</v>
      </c>
      <c r="Y36" s="190">
        <f t="shared" si="1"/>
        <v>-186381298</v>
      </c>
      <c r="Z36" s="191">
        <f>+IF(X36&lt;&gt;0,+(Y36/X36)*100,0)</f>
        <v>-31.150462051662643</v>
      </c>
      <c r="AA36" s="188">
        <f>SUM(AA25:AA35)</f>
        <v>598325950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-13377268</v>
      </c>
      <c r="D38" s="199">
        <f>+D22-D36</f>
        <v>0</v>
      </c>
      <c r="E38" s="200">
        <f t="shared" si="2"/>
        <v>-34228575</v>
      </c>
      <c r="F38" s="106">
        <f t="shared" si="2"/>
        <v>-47917816</v>
      </c>
      <c r="G38" s="106">
        <f t="shared" si="2"/>
        <v>167799371</v>
      </c>
      <c r="H38" s="106">
        <f t="shared" si="2"/>
        <v>-15758476</v>
      </c>
      <c r="I38" s="106">
        <f t="shared" si="2"/>
        <v>-24348004</v>
      </c>
      <c r="J38" s="106">
        <f t="shared" si="2"/>
        <v>127692891</v>
      </c>
      <c r="K38" s="106">
        <f t="shared" si="2"/>
        <v>-558763</v>
      </c>
      <c r="L38" s="106">
        <f t="shared" si="2"/>
        <v>-10000824</v>
      </c>
      <c r="M38" s="106">
        <f t="shared" si="2"/>
        <v>11479292</v>
      </c>
      <c r="N38" s="106">
        <f t="shared" si="2"/>
        <v>919705</v>
      </c>
      <c r="O38" s="106">
        <f t="shared" si="2"/>
        <v>-10344631</v>
      </c>
      <c r="P38" s="106">
        <f t="shared" si="2"/>
        <v>-14598229</v>
      </c>
      <c r="Q38" s="106">
        <f t="shared" si="2"/>
        <v>22922491</v>
      </c>
      <c r="R38" s="106">
        <f t="shared" si="2"/>
        <v>-2020369</v>
      </c>
      <c r="S38" s="106">
        <f t="shared" si="2"/>
        <v>-19835098</v>
      </c>
      <c r="T38" s="106">
        <f t="shared" si="2"/>
        <v>1628870</v>
      </c>
      <c r="U38" s="106">
        <f t="shared" si="2"/>
        <v>-24899778</v>
      </c>
      <c r="V38" s="106">
        <f t="shared" si="2"/>
        <v>-43106006</v>
      </c>
      <c r="W38" s="106">
        <f t="shared" si="2"/>
        <v>83486221</v>
      </c>
      <c r="X38" s="106">
        <f>IF(F22=F36,0,X22-X36)</f>
        <v>-47917816</v>
      </c>
      <c r="Y38" s="106">
        <f t="shared" si="2"/>
        <v>131404037</v>
      </c>
      <c r="Z38" s="201">
        <f>+IF(X38&lt;&gt;0,+(Y38/X38)*100,0)</f>
        <v>-274.2279343449209</v>
      </c>
      <c r="AA38" s="199">
        <f>+AA22-AA36</f>
        <v>-47917816</v>
      </c>
    </row>
    <row r="39" spans="1:27" ht="13.5">
      <c r="A39" s="181" t="s">
        <v>46</v>
      </c>
      <c r="B39" s="185"/>
      <c r="C39" s="155">
        <v>91959252</v>
      </c>
      <c r="D39" s="155">
        <v>0</v>
      </c>
      <c r="E39" s="156">
        <v>37962000</v>
      </c>
      <c r="F39" s="60">
        <v>58068000</v>
      </c>
      <c r="G39" s="60">
        <v>0</v>
      </c>
      <c r="H39" s="60">
        <v>957895</v>
      </c>
      <c r="I39" s="60">
        <v>0</v>
      </c>
      <c r="J39" s="60">
        <v>957895</v>
      </c>
      <c r="K39" s="60">
        <v>0</v>
      </c>
      <c r="L39" s="60">
        <v>718421</v>
      </c>
      <c r="M39" s="60">
        <v>0</v>
      </c>
      <c r="N39" s="60">
        <v>718421</v>
      </c>
      <c r="O39" s="60">
        <v>0</v>
      </c>
      <c r="P39" s="60">
        <v>818000</v>
      </c>
      <c r="Q39" s="60">
        <v>234684</v>
      </c>
      <c r="R39" s="60">
        <v>1052684</v>
      </c>
      <c r="S39" s="60">
        <v>0</v>
      </c>
      <c r="T39" s="60">
        <v>0</v>
      </c>
      <c r="U39" s="60">
        <v>0</v>
      </c>
      <c r="V39" s="60">
        <v>0</v>
      </c>
      <c r="W39" s="60">
        <v>2729000</v>
      </c>
      <c r="X39" s="60">
        <v>58068000</v>
      </c>
      <c r="Y39" s="60">
        <v>-55339000</v>
      </c>
      <c r="Z39" s="140">
        <v>-95.3</v>
      </c>
      <c r="AA39" s="155">
        <v>58068000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78581984</v>
      </c>
      <c r="D42" s="206">
        <f>SUM(D38:D41)</f>
        <v>0</v>
      </c>
      <c r="E42" s="207">
        <f t="shared" si="3"/>
        <v>3733425</v>
      </c>
      <c r="F42" s="88">
        <f t="shared" si="3"/>
        <v>10150184</v>
      </c>
      <c r="G42" s="88">
        <f t="shared" si="3"/>
        <v>167799371</v>
      </c>
      <c r="H42" s="88">
        <f t="shared" si="3"/>
        <v>-14800581</v>
      </c>
      <c r="I42" s="88">
        <f t="shared" si="3"/>
        <v>-24348004</v>
      </c>
      <c r="J42" s="88">
        <f t="shared" si="3"/>
        <v>128650786</v>
      </c>
      <c r="K42" s="88">
        <f t="shared" si="3"/>
        <v>-558763</v>
      </c>
      <c r="L42" s="88">
        <f t="shared" si="3"/>
        <v>-9282403</v>
      </c>
      <c r="M42" s="88">
        <f t="shared" si="3"/>
        <v>11479292</v>
      </c>
      <c r="N42" s="88">
        <f t="shared" si="3"/>
        <v>1638126</v>
      </c>
      <c r="O42" s="88">
        <f t="shared" si="3"/>
        <v>-10344631</v>
      </c>
      <c r="P42" s="88">
        <f t="shared" si="3"/>
        <v>-13780229</v>
      </c>
      <c r="Q42" s="88">
        <f t="shared" si="3"/>
        <v>23157175</v>
      </c>
      <c r="R42" s="88">
        <f t="shared" si="3"/>
        <v>-967685</v>
      </c>
      <c r="S42" s="88">
        <f t="shared" si="3"/>
        <v>-19835098</v>
      </c>
      <c r="T42" s="88">
        <f t="shared" si="3"/>
        <v>1628870</v>
      </c>
      <c r="U42" s="88">
        <f t="shared" si="3"/>
        <v>-24899778</v>
      </c>
      <c r="V42" s="88">
        <f t="shared" si="3"/>
        <v>-43106006</v>
      </c>
      <c r="W42" s="88">
        <f t="shared" si="3"/>
        <v>86215221</v>
      </c>
      <c r="X42" s="88">
        <f t="shared" si="3"/>
        <v>10150184</v>
      </c>
      <c r="Y42" s="88">
        <f t="shared" si="3"/>
        <v>76065037</v>
      </c>
      <c r="Z42" s="208">
        <f>+IF(X42&lt;&gt;0,+(Y42/X42)*100,0)</f>
        <v>749.3956464237496</v>
      </c>
      <c r="AA42" s="206">
        <f>SUM(AA38:AA41)</f>
        <v>10150184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78581984</v>
      </c>
      <c r="D44" s="210">
        <f>+D42-D43</f>
        <v>0</v>
      </c>
      <c r="E44" s="211">
        <f t="shared" si="4"/>
        <v>3733425</v>
      </c>
      <c r="F44" s="77">
        <f t="shared" si="4"/>
        <v>10150184</v>
      </c>
      <c r="G44" s="77">
        <f t="shared" si="4"/>
        <v>167799371</v>
      </c>
      <c r="H44" s="77">
        <f t="shared" si="4"/>
        <v>-14800581</v>
      </c>
      <c r="I44" s="77">
        <f t="shared" si="4"/>
        <v>-24348004</v>
      </c>
      <c r="J44" s="77">
        <f t="shared" si="4"/>
        <v>128650786</v>
      </c>
      <c r="K44" s="77">
        <f t="shared" si="4"/>
        <v>-558763</v>
      </c>
      <c r="L44" s="77">
        <f t="shared" si="4"/>
        <v>-9282403</v>
      </c>
      <c r="M44" s="77">
        <f t="shared" si="4"/>
        <v>11479292</v>
      </c>
      <c r="N44" s="77">
        <f t="shared" si="4"/>
        <v>1638126</v>
      </c>
      <c r="O44" s="77">
        <f t="shared" si="4"/>
        <v>-10344631</v>
      </c>
      <c r="P44" s="77">
        <f t="shared" si="4"/>
        <v>-13780229</v>
      </c>
      <c r="Q44" s="77">
        <f t="shared" si="4"/>
        <v>23157175</v>
      </c>
      <c r="R44" s="77">
        <f t="shared" si="4"/>
        <v>-967685</v>
      </c>
      <c r="S44" s="77">
        <f t="shared" si="4"/>
        <v>-19835098</v>
      </c>
      <c r="T44" s="77">
        <f t="shared" si="4"/>
        <v>1628870</v>
      </c>
      <c r="U44" s="77">
        <f t="shared" si="4"/>
        <v>-24899778</v>
      </c>
      <c r="V44" s="77">
        <f t="shared" si="4"/>
        <v>-43106006</v>
      </c>
      <c r="W44" s="77">
        <f t="shared" si="4"/>
        <v>86215221</v>
      </c>
      <c r="X44" s="77">
        <f t="shared" si="4"/>
        <v>10150184</v>
      </c>
      <c r="Y44" s="77">
        <f t="shared" si="4"/>
        <v>76065037</v>
      </c>
      <c r="Z44" s="212">
        <f>+IF(X44&lt;&gt;0,+(Y44/X44)*100,0)</f>
        <v>749.3956464237496</v>
      </c>
      <c r="AA44" s="210">
        <f>+AA42-AA43</f>
        <v>10150184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78581984</v>
      </c>
      <c r="D46" s="206">
        <f>SUM(D44:D45)</f>
        <v>0</v>
      </c>
      <c r="E46" s="207">
        <f t="shared" si="5"/>
        <v>3733425</v>
      </c>
      <c r="F46" s="88">
        <f t="shared" si="5"/>
        <v>10150184</v>
      </c>
      <c r="G46" s="88">
        <f t="shared" si="5"/>
        <v>167799371</v>
      </c>
      <c r="H46" s="88">
        <f t="shared" si="5"/>
        <v>-14800581</v>
      </c>
      <c r="I46" s="88">
        <f t="shared" si="5"/>
        <v>-24348004</v>
      </c>
      <c r="J46" s="88">
        <f t="shared" si="5"/>
        <v>128650786</v>
      </c>
      <c r="K46" s="88">
        <f t="shared" si="5"/>
        <v>-558763</v>
      </c>
      <c r="L46" s="88">
        <f t="shared" si="5"/>
        <v>-9282403</v>
      </c>
      <c r="M46" s="88">
        <f t="shared" si="5"/>
        <v>11479292</v>
      </c>
      <c r="N46" s="88">
        <f t="shared" si="5"/>
        <v>1638126</v>
      </c>
      <c r="O46" s="88">
        <f t="shared" si="5"/>
        <v>-10344631</v>
      </c>
      <c r="P46" s="88">
        <f t="shared" si="5"/>
        <v>-13780229</v>
      </c>
      <c r="Q46" s="88">
        <f t="shared" si="5"/>
        <v>23157175</v>
      </c>
      <c r="R46" s="88">
        <f t="shared" si="5"/>
        <v>-967685</v>
      </c>
      <c r="S46" s="88">
        <f t="shared" si="5"/>
        <v>-19835098</v>
      </c>
      <c r="T46" s="88">
        <f t="shared" si="5"/>
        <v>1628870</v>
      </c>
      <c r="U46" s="88">
        <f t="shared" si="5"/>
        <v>-24899778</v>
      </c>
      <c r="V46" s="88">
        <f t="shared" si="5"/>
        <v>-43106006</v>
      </c>
      <c r="W46" s="88">
        <f t="shared" si="5"/>
        <v>86215221</v>
      </c>
      <c r="X46" s="88">
        <f t="shared" si="5"/>
        <v>10150184</v>
      </c>
      <c r="Y46" s="88">
        <f t="shared" si="5"/>
        <v>76065037</v>
      </c>
      <c r="Z46" s="208">
        <f>+IF(X46&lt;&gt;0,+(Y46/X46)*100,0)</f>
        <v>749.3956464237496</v>
      </c>
      <c r="AA46" s="206">
        <f>SUM(AA44:AA45)</f>
        <v>10150184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78581984</v>
      </c>
      <c r="D48" s="217">
        <f>SUM(D46:D47)</f>
        <v>0</v>
      </c>
      <c r="E48" s="218">
        <f t="shared" si="6"/>
        <v>3733425</v>
      </c>
      <c r="F48" s="219">
        <f t="shared" si="6"/>
        <v>10150184</v>
      </c>
      <c r="G48" s="219">
        <f t="shared" si="6"/>
        <v>167799371</v>
      </c>
      <c r="H48" s="220">
        <f t="shared" si="6"/>
        <v>-14800581</v>
      </c>
      <c r="I48" s="220">
        <f t="shared" si="6"/>
        <v>-24348004</v>
      </c>
      <c r="J48" s="220">
        <f t="shared" si="6"/>
        <v>128650786</v>
      </c>
      <c r="K48" s="220">
        <f t="shared" si="6"/>
        <v>-558763</v>
      </c>
      <c r="L48" s="220">
        <f t="shared" si="6"/>
        <v>-9282403</v>
      </c>
      <c r="M48" s="219">
        <f t="shared" si="6"/>
        <v>11479292</v>
      </c>
      <c r="N48" s="219">
        <f t="shared" si="6"/>
        <v>1638126</v>
      </c>
      <c r="O48" s="220">
        <f t="shared" si="6"/>
        <v>-10344631</v>
      </c>
      <c r="P48" s="220">
        <f t="shared" si="6"/>
        <v>-13780229</v>
      </c>
      <c r="Q48" s="220">
        <f t="shared" si="6"/>
        <v>23157175</v>
      </c>
      <c r="R48" s="220">
        <f t="shared" si="6"/>
        <v>-967685</v>
      </c>
      <c r="S48" s="220">
        <f t="shared" si="6"/>
        <v>-19835098</v>
      </c>
      <c r="T48" s="219">
        <f t="shared" si="6"/>
        <v>1628870</v>
      </c>
      <c r="U48" s="219">
        <f t="shared" si="6"/>
        <v>-24899778</v>
      </c>
      <c r="V48" s="220">
        <f t="shared" si="6"/>
        <v>-43106006</v>
      </c>
      <c r="W48" s="220">
        <f t="shared" si="6"/>
        <v>86215221</v>
      </c>
      <c r="X48" s="220">
        <f t="shared" si="6"/>
        <v>10150184</v>
      </c>
      <c r="Y48" s="220">
        <f t="shared" si="6"/>
        <v>76065037</v>
      </c>
      <c r="Z48" s="221">
        <f>+IF(X48&lt;&gt;0,+(Y48/X48)*100,0)</f>
        <v>749.3956464237496</v>
      </c>
      <c r="AA48" s="222">
        <f>SUM(AA46:AA47)</f>
        <v>10150184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2117809</v>
      </c>
      <c r="D5" s="153">
        <f>SUM(D6:D8)</f>
        <v>0</v>
      </c>
      <c r="E5" s="154">
        <f t="shared" si="0"/>
        <v>5950000</v>
      </c>
      <c r="F5" s="100">
        <f t="shared" si="0"/>
        <v>5950000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796</v>
      </c>
      <c r="L5" s="100">
        <f t="shared" si="0"/>
        <v>145274</v>
      </c>
      <c r="M5" s="100">
        <f t="shared" si="0"/>
        <v>165032</v>
      </c>
      <c r="N5" s="100">
        <f t="shared" si="0"/>
        <v>311102</v>
      </c>
      <c r="O5" s="100">
        <f t="shared" si="0"/>
        <v>167218</v>
      </c>
      <c r="P5" s="100">
        <f t="shared" si="0"/>
        <v>178748</v>
      </c>
      <c r="Q5" s="100">
        <f t="shared" si="0"/>
        <v>698220</v>
      </c>
      <c r="R5" s="100">
        <f t="shared" si="0"/>
        <v>1044186</v>
      </c>
      <c r="S5" s="100">
        <f t="shared" si="0"/>
        <v>995000</v>
      </c>
      <c r="T5" s="100">
        <f t="shared" si="0"/>
        <v>0</v>
      </c>
      <c r="U5" s="100">
        <f t="shared" si="0"/>
        <v>2300000</v>
      </c>
      <c r="V5" s="100">
        <f t="shared" si="0"/>
        <v>3295000</v>
      </c>
      <c r="W5" s="100">
        <f t="shared" si="0"/>
        <v>4650288</v>
      </c>
      <c r="X5" s="100">
        <f t="shared" si="0"/>
        <v>5950000</v>
      </c>
      <c r="Y5" s="100">
        <f t="shared" si="0"/>
        <v>-1299712</v>
      </c>
      <c r="Z5" s="137">
        <f>+IF(X5&lt;&gt;0,+(Y5/X5)*100,0)</f>
        <v>-21.843899159663867</v>
      </c>
      <c r="AA5" s="153">
        <f>SUM(AA6:AA8)</f>
        <v>5950000</v>
      </c>
    </row>
    <row r="6" spans="1:27" ht="13.5">
      <c r="A6" s="138" t="s">
        <v>75</v>
      </c>
      <c r="B6" s="136"/>
      <c r="C6" s="155">
        <v>1153600</v>
      </c>
      <c r="D6" s="155"/>
      <c r="E6" s="156">
        <v>5000000</v>
      </c>
      <c r="F6" s="60">
        <v>5000000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695000</v>
      </c>
      <c r="R6" s="60">
        <v>695000</v>
      </c>
      <c r="S6" s="60">
        <v>995000</v>
      </c>
      <c r="T6" s="60"/>
      <c r="U6" s="60">
        <v>2300000</v>
      </c>
      <c r="V6" s="60">
        <v>3295000</v>
      </c>
      <c r="W6" s="60">
        <v>3990000</v>
      </c>
      <c r="X6" s="60">
        <v>5000000</v>
      </c>
      <c r="Y6" s="60">
        <v>-1010000</v>
      </c>
      <c r="Z6" s="140">
        <v>-20.2</v>
      </c>
      <c r="AA6" s="62">
        <v>5000000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964209</v>
      </c>
      <c r="D8" s="155"/>
      <c r="E8" s="156">
        <v>950000</v>
      </c>
      <c r="F8" s="60">
        <v>950000</v>
      </c>
      <c r="G8" s="60"/>
      <c r="H8" s="60"/>
      <c r="I8" s="60"/>
      <c r="J8" s="60"/>
      <c r="K8" s="60">
        <v>796</v>
      </c>
      <c r="L8" s="60">
        <v>145274</v>
      </c>
      <c r="M8" s="60">
        <v>165032</v>
      </c>
      <c r="N8" s="60">
        <v>311102</v>
      </c>
      <c r="O8" s="60">
        <v>167218</v>
      </c>
      <c r="P8" s="60">
        <v>178748</v>
      </c>
      <c r="Q8" s="60">
        <v>3220</v>
      </c>
      <c r="R8" s="60">
        <v>349186</v>
      </c>
      <c r="S8" s="60"/>
      <c r="T8" s="60"/>
      <c r="U8" s="60"/>
      <c r="V8" s="60"/>
      <c r="W8" s="60">
        <v>660288</v>
      </c>
      <c r="X8" s="60">
        <v>950000</v>
      </c>
      <c r="Y8" s="60">
        <v>-289712</v>
      </c>
      <c r="Z8" s="140">
        <v>-30.5</v>
      </c>
      <c r="AA8" s="62">
        <v>950000</v>
      </c>
    </row>
    <row r="9" spans="1:27" ht="13.5">
      <c r="A9" s="135" t="s">
        <v>78</v>
      </c>
      <c r="B9" s="136"/>
      <c r="C9" s="153">
        <f aca="true" t="shared" si="1" ref="C9:Y9">SUM(C10:C14)</f>
        <v>10000000</v>
      </c>
      <c r="D9" s="153">
        <f>SUM(D10:D14)</f>
        <v>0</v>
      </c>
      <c r="E9" s="154">
        <f t="shared" si="1"/>
        <v>5000000</v>
      </c>
      <c r="F9" s="100">
        <f t="shared" si="1"/>
        <v>6000000</v>
      </c>
      <c r="G9" s="100">
        <f t="shared" si="1"/>
        <v>158</v>
      </c>
      <c r="H9" s="100">
        <f t="shared" si="1"/>
        <v>889288</v>
      </c>
      <c r="I9" s="100">
        <f t="shared" si="1"/>
        <v>503440</v>
      </c>
      <c r="J9" s="100">
        <f t="shared" si="1"/>
        <v>1392886</v>
      </c>
      <c r="K9" s="100">
        <f t="shared" si="1"/>
        <v>798169</v>
      </c>
      <c r="L9" s="100">
        <f t="shared" si="1"/>
        <v>749685</v>
      </c>
      <c r="M9" s="100">
        <f t="shared" si="1"/>
        <v>0</v>
      </c>
      <c r="N9" s="100">
        <f t="shared" si="1"/>
        <v>1547854</v>
      </c>
      <c r="O9" s="100">
        <f t="shared" si="1"/>
        <v>0</v>
      </c>
      <c r="P9" s="100">
        <f t="shared" si="1"/>
        <v>0</v>
      </c>
      <c r="Q9" s="100">
        <f t="shared" si="1"/>
        <v>41694</v>
      </c>
      <c r="R9" s="100">
        <f t="shared" si="1"/>
        <v>41694</v>
      </c>
      <c r="S9" s="100">
        <f t="shared" si="1"/>
        <v>1182662</v>
      </c>
      <c r="T9" s="100">
        <f t="shared" si="1"/>
        <v>663137</v>
      </c>
      <c r="U9" s="100">
        <f t="shared" si="1"/>
        <v>989589</v>
      </c>
      <c r="V9" s="100">
        <f t="shared" si="1"/>
        <v>2835388</v>
      </c>
      <c r="W9" s="100">
        <f t="shared" si="1"/>
        <v>5817822</v>
      </c>
      <c r="X9" s="100">
        <f t="shared" si="1"/>
        <v>6000000</v>
      </c>
      <c r="Y9" s="100">
        <f t="shared" si="1"/>
        <v>-182178</v>
      </c>
      <c r="Z9" s="137">
        <f>+IF(X9&lt;&gt;0,+(Y9/X9)*100,0)</f>
        <v>-3.0363</v>
      </c>
      <c r="AA9" s="102">
        <f>SUM(AA10:AA14)</f>
        <v>6000000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158</v>
      </c>
      <c r="H10" s="60"/>
      <c r="I10" s="60">
        <v>95667</v>
      </c>
      <c r="J10" s="60">
        <v>95825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95825</v>
      </c>
      <c r="X10" s="60"/>
      <c r="Y10" s="60">
        <v>95825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3000000</v>
      </c>
      <c r="D12" s="155"/>
      <c r="E12" s="156">
        <v>5000000</v>
      </c>
      <c r="F12" s="60">
        <v>5000000</v>
      </c>
      <c r="G12" s="60"/>
      <c r="H12" s="60">
        <v>889288</v>
      </c>
      <c r="I12" s="60">
        <v>407773</v>
      </c>
      <c r="J12" s="60">
        <v>1297061</v>
      </c>
      <c r="K12" s="60">
        <v>798169</v>
      </c>
      <c r="L12" s="60">
        <v>749685</v>
      </c>
      <c r="M12" s="60"/>
      <c r="N12" s="60">
        <v>1547854</v>
      </c>
      <c r="O12" s="60"/>
      <c r="P12" s="60"/>
      <c r="Q12" s="60">
        <v>41212</v>
      </c>
      <c r="R12" s="60">
        <v>41212</v>
      </c>
      <c r="S12" s="60">
        <v>706634</v>
      </c>
      <c r="T12" s="60">
        <v>663137</v>
      </c>
      <c r="U12" s="60">
        <v>989589</v>
      </c>
      <c r="V12" s="60">
        <v>2359360</v>
      </c>
      <c r="W12" s="60">
        <v>5245487</v>
      </c>
      <c r="X12" s="60">
        <v>5000000</v>
      </c>
      <c r="Y12" s="60">
        <v>245487</v>
      </c>
      <c r="Z12" s="140">
        <v>4.91</v>
      </c>
      <c r="AA12" s="62">
        <v>5000000</v>
      </c>
    </row>
    <row r="13" spans="1:27" ht="13.5">
      <c r="A13" s="138" t="s">
        <v>82</v>
      </c>
      <c r="B13" s="136"/>
      <c r="C13" s="155">
        <v>7000000</v>
      </c>
      <c r="D13" s="155"/>
      <c r="E13" s="156"/>
      <c r="F13" s="60">
        <v>1000000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1000000</v>
      </c>
      <c r="Y13" s="60">
        <v>-1000000</v>
      </c>
      <c r="Z13" s="140">
        <v>-100</v>
      </c>
      <c r="AA13" s="62">
        <v>1000000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482</v>
      </c>
      <c r="R14" s="159">
        <v>482</v>
      </c>
      <c r="S14" s="159">
        <v>476028</v>
      </c>
      <c r="T14" s="159"/>
      <c r="U14" s="159"/>
      <c r="V14" s="159">
        <v>476028</v>
      </c>
      <c r="W14" s="159">
        <v>476510</v>
      </c>
      <c r="X14" s="159"/>
      <c r="Y14" s="159">
        <v>476510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85446759</v>
      </c>
      <c r="D15" s="153">
        <f>SUM(D16:D18)</f>
        <v>0</v>
      </c>
      <c r="E15" s="154">
        <f t="shared" si="2"/>
        <v>93662000</v>
      </c>
      <c r="F15" s="100">
        <f t="shared" si="2"/>
        <v>104736350</v>
      </c>
      <c r="G15" s="100">
        <f t="shared" si="2"/>
        <v>3838870</v>
      </c>
      <c r="H15" s="100">
        <f t="shared" si="2"/>
        <v>3674755</v>
      </c>
      <c r="I15" s="100">
        <f t="shared" si="2"/>
        <v>5659091</v>
      </c>
      <c r="J15" s="100">
        <f t="shared" si="2"/>
        <v>13172716</v>
      </c>
      <c r="K15" s="100">
        <f t="shared" si="2"/>
        <v>5216839</v>
      </c>
      <c r="L15" s="100">
        <f t="shared" si="2"/>
        <v>6057792</v>
      </c>
      <c r="M15" s="100">
        <f t="shared" si="2"/>
        <v>8182339</v>
      </c>
      <c r="N15" s="100">
        <f t="shared" si="2"/>
        <v>19456970</v>
      </c>
      <c r="O15" s="100">
        <f t="shared" si="2"/>
        <v>1581233</v>
      </c>
      <c r="P15" s="100">
        <f t="shared" si="2"/>
        <v>6524932</v>
      </c>
      <c r="Q15" s="100">
        <f t="shared" si="2"/>
        <v>6654672</v>
      </c>
      <c r="R15" s="100">
        <f t="shared" si="2"/>
        <v>14760837</v>
      </c>
      <c r="S15" s="100">
        <f t="shared" si="2"/>
        <v>5249569</v>
      </c>
      <c r="T15" s="100">
        <f t="shared" si="2"/>
        <v>17213896</v>
      </c>
      <c r="U15" s="100">
        <f t="shared" si="2"/>
        <v>15798948</v>
      </c>
      <c r="V15" s="100">
        <f t="shared" si="2"/>
        <v>38262413</v>
      </c>
      <c r="W15" s="100">
        <f t="shared" si="2"/>
        <v>85652936</v>
      </c>
      <c r="X15" s="100">
        <f t="shared" si="2"/>
        <v>104736350</v>
      </c>
      <c r="Y15" s="100">
        <f t="shared" si="2"/>
        <v>-19083414</v>
      </c>
      <c r="Z15" s="137">
        <f>+IF(X15&lt;&gt;0,+(Y15/X15)*100,0)</f>
        <v>-18.22043063368162</v>
      </c>
      <c r="AA15" s="102">
        <f>SUM(AA16:AA18)</f>
        <v>104736350</v>
      </c>
    </row>
    <row r="16" spans="1:27" ht="13.5">
      <c r="A16" s="138" t="s">
        <v>85</v>
      </c>
      <c r="B16" s="136"/>
      <c r="C16" s="155">
        <v>26483093</v>
      </c>
      <c r="D16" s="155"/>
      <c r="E16" s="156"/>
      <c r="F16" s="60"/>
      <c r="G16" s="60"/>
      <c r="H16" s="60">
        <v>67800</v>
      </c>
      <c r="I16" s="60"/>
      <c r="J16" s="60">
        <v>67800</v>
      </c>
      <c r="K16" s="60"/>
      <c r="L16" s="60">
        <v>28189</v>
      </c>
      <c r="M16" s="60"/>
      <c r="N16" s="60">
        <v>28189</v>
      </c>
      <c r="O16" s="60"/>
      <c r="P16" s="60"/>
      <c r="Q16" s="60"/>
      <c r="R16" s="60"/>
      <c r="S16" s="60"/>
      <c r="T16" s="60"/>
      <c r="U16" s="60"/>
      <c r="V16" s="60"/>
      <c r="W16" s="60">
        <v>95989</v>
      </c>
      <c r="X16" s="60"/>
      <c r="Y16" s="60">
        <v>95989</v>
      </c>
      <c r="Z16" s="140"/>
      <c r="AA16" s="62"/>
    </row>
    <row r="17" spans="1:27" ht="13.5">
      <c r="A17" s="138" t="s">
        <v>86</v>
      </c>
      <c r="B17" s="136"/>
      <c r="C17" s="155">
        <v>58963666</v>
      </c>
      <c r="D17" s="155"/>
      <c r="E17" s="156">
        <v>93662000</v>
      </c>
      <c r="F17" s="60">
        <v>104736350</v>
      </c>
      <c r="G17" s="60">
        <v>3838870</v>
      </c>
      <c r="H17" s="60">
        <v>3606955</v>
      </c>
      <c r="I17" s="60">
        <v>5659091</v>
      </c>
      <c r="J17" s="60">
        <v>13104916</v>
      </c>
      <c r="K17" s="60">
        <v>5216839</v>
      </c>
      <c r="L17" s="60">
        <v>6029603</v>
      </c>
      <c r="M17" s="60">
        <v>8182339</v>
      </c>
      <c r="N17" s="60">
        <v>19428781</v>
      </c>
      <c r="O17" s="60">
        <v>1581233</v>
      </c>
      <c r="P17" s="60">
        <v>6524932</v>
      </c>
      <c r="Q17" s="60">
        <v>6654672</v>
      </c>
      <c r="R17" s="60">
        <v>14760837</v>
      </c>
      <c r="S17" s="60">
        <v>5249569</v>
      </c>
      <c r="T17" s="60">
        <v>17213896</v>
      </c>
      <c r="U17" s="60">
        <v>15798948</v>
      </c>
      <c r="V17" s="60">
        <v>38262413</v>
      </c>
      <c r="W17" s="60">
        <v>85556947</v>
      </c>
      <c r="X17" s="60">
        <v>104736350</v>
      </c>
      <c r="Y17" s="60">
        <v>-19179403</v>
      </c>
      <c r="Z17" s="140">
        <v>-18.31</v>
      </c>
      <c r="AA17" s="62">
        <v>104736350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15291629</v>
      </c>
      <c r="D19" s="153">
        <f>SUM(D20:D23)</f>
        <v>0</v>
      </c>
      <c r="E19" s="154">
        <f t="shared" si="3"/>
        <v>24800000</v>
      </c>
      <c r="F19" s="100">
        <f t="shared" si="3"/>
        <v>34553000</v>
      </c>
      <c r="G19" s="100">
        <f t="shared" si="3"/>
        <v>198071</v>
      </c>
      <c r="H19" s="100">
        <f t="shared" si="3"/>
        <v>3268632</v>
      </c>
      <c r="I19" s="100">
        <f t="shared" si="3"/>
        <v>4293517</v>
      </c>
      <c r="J19" s="100">
        <f t="shared" si="3"/>
        <v>7760220</v>
      </c>
      <c r="K19" s="100">
        <f t="shared" si="3"/>
        <v>6922148</v>
      </c>
      <c r="L19" s="100">
        <f t="shared" si="3"/>
        <v>4593394</v>
      </c>
      <c r="M19" s="100">
        <f t="shared" si="3"/>
        <v>3142410</v>
      </c>
      <c r="N19" s="100">
        <f t="shared" si="3"/>
        <v>14657952</v>
      </c>
      <c r="O19" s="100">
        <f t="shared" si="3"/>
        <v>1209705</v>
      </c>
      <c r="P19" s="100">
        <f t="shared" si="3"/>
        <v>4777382</v>
      </c>
      <c r="Q19" s="100">
        <f t="shared" si="3"/>
        <v>2017720</v>
      </c>
      <c r="R19" s="100">
        <f t="shared" si="3"/>
        <v>8004807</v>
      </c>
      <c r="S19" s="100">
        <f t="shared" si="3"/>
        <v>3531117</v>
      </c>
      <c r="T19" s="100">
        <f t="shared" si="3"/>
        <v>3215917</v>
      </c>
      <c r="U19" s="100">
        <f t="shared" si="3"/>
        <v>4276361</v>
      </c>
      <c r="V19" s="100">
        <f t="shared" si="3"/>
        <v>11023395</v>
      </c>
      <c r="W19" s="100">
        <f t="shared" si="3"/>
        <v>41446374</v>
      </c>
      <c r="X19" s="100">
        <f t="shared" si="3"/>
        <v>34553000</v>
      </c>
      <c r="Y19" s="100">
        <f t="shared" si="3"/>
        <v>6893374</v>
      </c>
      <c r="Z19" s="137">
        <f>+IF(X19&lt;&gt;0,+(Y19/X19)*100,0)</f>
        <v>19.95014615228779</v>
      </c>
      <c r="AA19" s="102">
        <f>SUM(AA20:AA23)</f>
        <v>34553000</v>
      </c>
    </row>
    <row r="20" spans="1:27" ht="13.5">
      <c r="A20" s="138" t="s">
        <v>89</v>
      </c>
      <c r="B20" s="136"/>
      <c r="C20" s="155">
        <v>15291629</v>
      </c>
      <c r="D20" s="155"/>
      <c r="E20" s="156">
        <v>24700000</v>
      </c>
      <c r="F20" s="60">
        <v>34453000</v>
      </c>
      <c r="G20" s="60">
        <v>198071</v>
      </c>
      <c r="H20" s="60">
        <v>3268632</v>
      </c>
      <c r="I20" s="60">
        <v>4293517</v>
      </c>
      <c r="J20" s="60">
        <v>7760220</v>
      </c>
      <c r="K20" s="60">
        <v>6922148</v>
      </c>
      <c r="L20" s="60">
        <v>4593394</v>
      </c>
      <c r="M20" s="60">
        <v>3142410</v>
      </c>
      <c r="N20" s="60">
        <v>14657952</v>
      </c>
      <c r="O20" s="60">
        <v>1209705</v>
      </c>
      <c r="P20" s="60">
        <v>4777382</v>
      </c>
      <c r="Q20" s="60">
        <v>2017720</v>
      </c>
      <c r="R20" s="60">
        <v>8004807</v>
      </c>
      <c r="S20" s="60">
        <v>3531117</v>
      </c>
      <c r="T20" s="60">
        <v>3215917</v>
      </c>
      <c r="U20" s="60">
        <v>4276361</v>
      </c>
      <c r="V20" s="60">
        <v>11023395</v>
      </c>
      <c r="W20" s="60">
        <v>41446374</v>
      </c>
      <c r="X20" s="60">
        <v>34453000</v>
      </c>
      <c r="Y20" s="60">
        <v>6993374</v>
      </c>
      <c r="Z20" s="140">
        <v>20.3</v>
      </c>
      <c r="AA20" s="62">
        <v>34453000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100000</v>
      </c>
      <c r="Y23" s="60">
        <v>-100000</v>
      </c>
      <c r="Z23" s="140">
        <v>-100</v>
      </c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112856197</v>
      </c>
      <c r="D25" s="217">
        <f>+D5+D9+D15+D19+D24</f>
        <v>0</v>
      </c>
      <c r="E25" s="230">
        <f t="shared" si="4"/>
        <v>129412000</v>
      </c>
      <c r="F25" s="219">
        <f t="shared" si="4"/>
        <v>151239350</v>
      </c>
      <c r="G25" s="219">
        <f t="shared" si="4"/>
        <v>4037099</v>
      </c>
      <c r="H25" s="219">
        <f t="shared" si="4"/>
        <v>7832675</v>
      </c>
      <c r="I25" s="219">
        <f t="shared" si="4"/>
        <v>10456048</v>
      </c>
      <c r="J25" s="219">
        <f t="shared" si="4"/>
        <v>22325822</v>
      </c>
      <c r="K25" s="219">
        <f t="shared" si="4"/>
        <v>12937952</v>
      </c>
      <c r="L25" s="219">
        <f t="shared" si="4"/>
        <v>11546145</v>
      </c>
      <c r="M25" s="219">
        <f t="shared" si="4"/>
        <v>11489781</v>
      </c>
      <c r="N25" s="219">
        <f t="shared" si="4"/>
        <v>35973878</v>
      </c>
      <c r="O25" s="219">
        <f t="shared" si="4"/>
        <v>2958156</v>
      </c>
      <c r="P25" s="219">
        <f t="shared" si="4"/>
        <v>11481062</v>
      </c>
      <c r="Q25" s="219">
        <f t="shared" si="4"/>
        <v>9412306</v>
      </c>
      <c r="R25" s="219">
        <f t="shared" si="4"/>
        <v>23851524</v>
      </c>
      <c r="S25" s="219">
        <f t="shared" si="4"/>
        <v>10958348</v>
      </c>
      <c r="T25" s="219">
        <f t="shared" si="4"/>
        <v>21092950</v>
      </c>
      <c r="U25" s="219">
        <f t="shared" si="4"/>
        <v>23364898</v>
      </c>
      <c r="V25" s="219">
        <f t="shared" si="4"/>
        <v>55416196</v>
      </c>
      <c r="W25" s="219">
        <f t="shared" si="4"/>
        <v>137567420</v>
      </c>
      <c r="X25" s="219">
        <f t="shared" si="4"/>
        <v>151239350</v>
      </c>
      <c r="Y25" s="219">
        <f t="shared" si="4"/>
        <v>-13671930</v>
      </c>
      <c r="Z25" s="231">
        <f>+IF(X25&lt;&gt;0,+(Y25/X25)*100,0)</f>
        <v>-9.039929092527837</v>
      </c>
      <c r="AA25" s="232">
        <f>+AA5+AA9+AA15+AA19+AA24</f>
        <v>151239350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72800000</v>
      </c>
      <c r="D28" s="155"/>
      <c r="E28" s="156">
        <v>37962000</v>
      </c>
      <c r="F28" s="60">
        <v>58068000</v>
      </c>
      <c r="G28" s="60">
        <v>879594</v>
      </c>
      <c r="H28" s="60"/>
      <c r="I28" s="60">
        <v>2583214</v>
      </c>
      <c r="J28" s="60">
        <v>3462808</v>
      </c>
      <c r="K28" s="60">
        <v>5082428</v>
      </c>
      <c r="L28" s="60">
        <v>4710832</v>
      </c>
      <c r="M28" s="60">
        <v>3625819</v>
      </c>
      <c r="N28" s="60">
        <v>13419079</v>
      </c>
      <c r="O28" s="60">
        <v>1327497</v>
      </c>
      <c r="P28" s="60">
        <v>2972812</v>
      </c>
      <c r="Q28" s="60">
        <v>2570692</v>
      </c>
      <c r="R28" s="60">
        <v>6871001</v>
      </c>
      <c r="S28" s="60">
        <v>2245366</v>
      </c>
      <c r="T28" s="60">
        <v>8270993</v>
      </c>
      <c r="U28" s="60">
        <v>9532500</v>
      </c>
      <c r="V28" s="60">
        <v>20048859</v>
      </c>
      <c r="W28" s="60">
        <v>43801747</v>
      </c>
      <c r="X28" s="60">
        <v>58068000</v>
      </c>
      <c r="Y28" s="60">
        <v>-14266253</v>
      </c>
      <c r="Z28" s="140">
        <v>-24.57</v>
      </c>
      <c r="AA28" s="155">
        <v>58068000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93171350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93171350</v>
      </c>
      <c r="Y31" s="60">
        <v>-93171350</v>
      </c>
      <c r="Z31" s="140">
        <v>-100</v>
      </c>
      <c r="AA31" s="62">
        <v>93171350</v>
      </c>
    </row>
    <row r="32" spans="1:27" ht="13.5">
      <c r="A32" s="236" t="s">
        <v>46</v>
      </c>
      <c r="B32" s="136"/>
      <c r="C32" s="210">
        <f aca="true" t="shared" si="5" ref="C32:Y32">SUM(C28:C31)</f>
        <v>72800000</v>
      </c>
      <c r="D32" s="210">
        <f>SUM(D28:D31)</f>
        <v>0</v>
      </c>
      <c r="E32" s="211">
        <f t="shared" si="5"/>
        <v>37962000</v>
      </c>
      <c r="F32" s="77">
        <f t="shared" si="5"/>
        <v>151239350</v>
      </c>
      <c r="G32" s="77">
        <f t="shared" si="5"/>
        <v>879594</v>
      </c>
      <c r="H32" s="77">
        <f t="shared" si="5"/>
        <v>0</v>
      </c>
      <c r="I32" s="77">
        <f t="shared" si="5"/>
        <v>2583214</v>
      </c>
      <c r="J32" s="77">
        <f t="shared" si="5"/>
        <v>3462808</v>
      </c>
      <c r="K32" s="77">
        <f t="shared" si="5"/>
        <v>5082428</v>
      </c>
      <c r="L32" s="77">
        <f t="shared" si="5"/>
        <v>4710832</v>
      </c>
      <c r="M32" s="77">
        <f t="shared" si="5"/>
        <v>3625819</v>
      </c>
      <c r="N32" s="77">
        <f t="shared" si="5"/>
        <v>13419079</v>
      </c>
      <c r="O32" s="77">
        <f t="shared" si="5"/>
        <v>1327497</v>
      </c>
      <c r="P32" s="77">
        <f t="shared" si="5"/>
        <v>2972812</v>
      </c>
      <c r="Q32" s="77">
        <f t="shared" si="5"/>
        <v>2570692</v>
      </c>
      <c r="R32" s="77">
        <f t="shared" si="5"/>
        <v>6871001</v>
      </c>
      <c r="S32" s="77">
        <f t="shared" si="5"/>
        <v>2245366</v>
      </c>
      <c r="T32" s="77">
        <f t="shared" si="5"/>
        <v>8270993</v>
      </c>
      <c r="U32" s="77">
        <f t="shared" si="5"/>
        <v>9532500</v>
      </c>
      <c r="V32" s="77">
        <f t="shared" si="5"/>
        <v>20048859</v>
      </c>
      <c r="W32" s="77">
        <f t="shared" si="5"/>
        <v>43801747</v>
      </c>
      <c r="X32" s="77">
        <f t="shared" si="5"/>
        <v>151239350</v>
      </c>
      <c r="Y32" s="77">
        <f t="shared" si="5"/>
        <v>-107437603</v>
      </c>
      <c r="Z32" s="212">
        <f>+IF(X32&lt;&gt;0,+(Y32/X32)*100,0)</f>
        <v>-71.03812797396974</v>
      </c>
      <c r="AA32" s="79">
        <f>SUM(AA28:AA31)</f>
        <v>151239350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40056197</v>
      </c>
      <c r="D35" s="155"/>
      <c r="E35" s="156">
        <v>91450000</v>
      </c>
      <c r="F35" s="60"/>
      <c r="G35" s="60">
        <v>3157505</v>
      </c>
      <c r="H35" s="60">
        <v>7832675</v>
      </c>
      <c r="I35" s="60">
        <v>7872834</v>
      </c>
      <c r="J35" s="60">
        <v>18863014</v>
      </c>
      <c r="K35" s="60">
        <v>7855524</v>
      </c>
      <c r="L35" s="60">
        <v>6835313</v>
      </c>
      <c r="M35" s="60">
        <v>7863962</v>
      </c>
      <c r="N35" s="60">
        <v>22554799</v>
      </c>
      <c r="O35" s="60">
        <v>1630659</v>
      </c>
      <c r="P35" s="60">
        <v>8508250</v>
      </c>
      <c r="Q35" s="60">
        <v>6841614</v>
      </c>
      <c r="R35" s="60">
        <v>16980523</v>
      </c>
      <c r="S35" s="60">
        <v>8712982</v>
      </c>
      <c r="T35" s="60">
        <v>12821957</v>
      </c>
      <c r="U35" s="60">
        <v>13832398</v>
      </c>
      <c r="V35" s="60">
        <v>35367337</v>
      </c>
      <c r="W35" s="60">
        <v>93765673</v>
      </c>
      <c r="X35" s="60"/>
      <c r="Y35" s="60">
        <v>93765673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112856197</v>
      </c>
      <c r="D36" s="222">
        <f>SUM(D32:D35)</f>
        <v>0</v>
      </c>
      <c r="E36" s="218">
        <f t="shared" si="6"/>
        <v>129412000</v>
      </c>
      <c r="F36" s="220">
        <f t="shared" si="6"/>
        <v>151239350</v>
      </c>
      <c r="G36" s="220">
        <f t="shared" si="6"/>
        <v>4037099</v>
      </c>
      <c r="H36" s="220">
        <f t="shared" si="6"/>
        <v>7832675</v>
      </c>
      <c r="I36" s="220">
        <f t="shared" si="6"/>
        <v>10456048</v>
      </c>
      <c r="J36" s="220">
        <f t="shared" si="6"/>
        <v>22325822</v>
      </c>
      <c r="K36" s="220">
        <f t="shared" si="6"/>
        <v>12937952</v>
      </c>
      <c r="L36" s="220">
        <f t="shared" si="6"/>
        <v>11546145</v>
      </c>
      <c r="M36" s="220">
        <f t="shared" si="6"/>
        <v>11489781</v>
      </c>
      <c r="N36" s="220">
        <f t="shared" si="6"/>
        <v>35973878</v>
      </c>
      <c r="O36" s="220">
        <f t="shared" si="6"/>
        <v>2958156</v>
      </c>
      <c r="P36" s="220">
        <f t="shared" si="6"/>
        <v>11481062</v>
      </c>
      <c r="Q36" s="220">
        <f t="shared" si="6"/>
        <v>9412306</v>
      </c>
      <c r="R36" s="220">
        <f t="shared" si="6"/>
        <v>23851524</v>
      </c>
      <c r="S36" s="220">
        <f t="shared" si="6"/>
        <v>10958348</v>
      </c>
      <c r="T36" s="220">
        <f t="shared" si="6"/>
        <v>21092950</v>
      </c>
      <c r="U36" s="220">
        <f t="shared" si="6"/>
        <v>23364898</v>
      </c>
      <c r="V36" s="220">
        <f t="shared" si="6"/>
        <v>55416196</v>
      </c>
      <c r="W36" s="220">
        <f t="shared" si="6"/>
        <v>137567420</v>
      </c>
      <c r="X36" s="220">
        <f t="shared" si="6"/>
        <v>151239350</v>
      </c>
      <c r="Y36" s="220">
        <f t="shared" si="6"/>
        <v>-13671930</v>
      </c>
      <c r="Z36" s="221">
        <f>+IF(X36&lt;&gt;0,+(Y36/X36)*100,0)</f>
        <v>-9.039929092527837</v>
      </c>
      <c r="AA36" s="239">
        <f>SUM(AA32:AA35)</f>
        <v>151239350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164652860</v>
      </c>
      <c r="H6" s="60"/>
      <c r="I6" s="60">
        <v>14478867</v>
      </c>
      <c r="J6" s="60">
        <v>14478867</v>
      </c>
      <c r="K6" s="60"/>
      <c r="L6" s="60">
        <v>22830707</v>
      </c>
      <c r="M6" s="60"/>
      <c r="N6" s="60"/>
      <c r="O6" s="60">
        <v>40514831</v>
      </c>
      <c r="P6" s="60"/>
      <c r="Q6" s="60"/>
      <c r="R6" s="60"/>
      <c r="S6" s="60">
        <v>14478867</v>
      </c>
      <c r="T6" s="60">
        <v>14478867</v>
      </c>
      <c r="U6" s="60">
        <v>106461325</v>
      </c>
      <c r="V6" s="60">
        <v>106461325</v>
      </c>
      <c r="W6" s="60">
        <v>106461325</v>
      </c>
      <c r="X6" s="60"/>
      <c r="Y6" s="60">
        <v>106461325</v>
      </c>
      <c r="Z6" s="140"/>
      <c r="AA6" s="62"/>
    </row>
    <row r="7" spans="1:27" ht="13.5">
      <c r="A7" s="249" t="s">
        <v>144</v>
      </c>
      <c r="B7" s="182"/>
      <c r="C7" s="155">
        <v>95301130</v>
      </c>
      <c r="D7" s="155"/>
      <c r="E7" s="59">
        <v>138407176</v>
      </c>
      <c r="F7" s="60">
        <v>102488000</v>
      </c>
      <c r="G7" s="60"/>
      <c r="H7" s="60"/>
      <c r="I7" s="60">
        <v>176257097</v>
      </c>
      <c r="J7" s="60">
        <v>176257097</v>
      </c>
      <c r="K7" s="60">
        <v>22616926</v>
      </c>
      <c r="L7" s="60">
        <v>-20000000</v>
      </c>
      <c r="M7" s="60"/>
      <c r="N7" s="60"/>
      <c r="O7" s="60">
        <v>-8843534</v>
      </c>
      <c r="P7" s="60"/>
      <c r="Q7" s="60"/>
      <c r="R7" s="60"/>
      <c r="S7" s="60">
        <v>176257097</v>
      </c>
      <c r="T7" s="60">
        <v>176257097</v>
      </c>
      <c r="U7" s="60">
        <v>176257097</v>
      </c>
      <c r="V7" s="60">
        <v>176257097</v>
      </c>
      <c r="W7" s="60">
        <v>176257097</v>
      </c>
      <c r="X7" s="60">
        <v>102488000</v>
      </c>
      <c r="Y7" s="60">
        <v>73769097</v>
      </c>
      <c r="Z7" s="140">
        <v>71.98</v>
      </c>
      <c r="AA7" s="62">
        <v>102488000</v>
      </c>
    </row>
    <row r="8" spans="1:27" ht="13.5">
      <c r="A8" s="249" t="s">
        <v>145</v>
      </c>
      <c r="B8" s="182"/>
      <c r="C8" s="155">
        <v>22366249</v>
      </c>
      <c r="D8" s="155"/>
      <c r="E8" s="59">
        <v>32621347</v>
      </c>
      <c r="F8" s="60">
        <v>178253000</v>
      </c>
      <c r="G8" s="60"/>
      <c r="H8" s="60">
        <v>13430126</v>
      </c>
      <c r="I8" s="60">
        <v>22366279</v>
      </c>
      <c r="J8" s="60">
        <v>22366279</v>
      </c>
      <c r="K8" s="60">
        <v>-1480921</v>
      </c>
      <c r="L8" s="60">
        <v>-10640285</v>
      </c>
      <c r="M8" s="60">
        <v>-10709370</v>
      </c>
      <c r="N8" s="60">
        <v>-10709370</v>
      </c>
      <c r="O8" s="60">
        <v>63128817</v>
      </c>
      <c r="P8" s="60"/>
      <c r="Q8" s="60"/>
      <c r="R8" s="60"/>
      <c r="S8" s="60">
        <v>22366279</v>
      </c>
      <c r="T8" s="60">
        <v>22366279</v>
      </c>
      <c r="U8" s="60">
        <v>67673584</v>
      </c>
      <c r="V8" s="60">
        <v>67673584</v>
      </c>
      <c r="W8" s="60">
        <v>67673584</v>
      </c>
      <c r="X8" s="60">
        <v>178253000</v>
      </c>
      <c r="Y8" s="60">
        <v>-110579416</v>
      </c>
      <c r="Z8" s="140">
        <v>-62.04</v>
      </c>
      <c r="AA8" s="62">
        <v>178253000</v>
      </c>
    </row>
    <row r="9" spans="1:27" ht="13.5">
      <c r="A9" s="249" t="s">
        <v>146</v>
      </c>
      <c r="B9" s="182"/>
      <c r="C9" s="155">
        <v>36764442</v>
      </c>
      <c r="D9" s="155"/>
      <c r="E9" s="59">
        <v>15882966</v>
      </c>
      <c r="F9" s="60"/>
      <c r="G9" s="60">
        <v>3126</v>
      </c>
      <c r="H9" s="60">
        <v>31801</v>
      </c>
      <c r="I9" s="60">
        <v>36622768</v>
      </c>
      <c r="J9" s="60">
        <v>36622768</v>
      </c>
      <c r="K9" s="60">
        <v>-2747692</v>
      </c>
      <c r="L9" s="60">
        <v>-7274454</v>
      </c>
      <c r="M9" s="60">
        <v>-1125022</v>
      </c>
      <c r="N9" s="60">
        <v>-1125022</v>
      </c>
      <c r="O9" s="60">
        <v>-24906499</v>
      </c>
      <c r="P9" s="60"/>
      <c r="Q9" s="60"/>
      <c r="R9" s="60"/>
      <c r="S9" s="60">
        <v>36622768</v>
      </c>
      <c r="T9" s="60">
        <v>36622768</v>
      </c>
      <c r="U9" s="60">
        <v>1456170</v>
      </c>
      <c r="V9" s="60">
        <v>1456170</v>
      </c>
      <c r="W9" s="60">
        <v>1456170</v>
      </c>
      <c r="X9" s="60"/>
      <c r="Y9" s="60">
        <v>1456170</v>
      </c>
      <c r="Z9" s="140"/>
      <c r="AA9" s="62"/>
    </row>
    <row r="10" spans="1:27" ht="13.5">
      <c r="A10" s="249" t="s">
        <v>147</v>
      </c>
      <c r="B10" s="182"/>
      <c r="C10" s="155">
        <v>95437065</v>
      </c>
      <c r="D10" s="155"/>
      <c r="E10" s="59">
        <v>5000</v>
      </c>
      <c r="F10" s="60"/>
      <c r="G10" s="159"/>
      <c r="H10" s="159"/>
      <c r="I10" s="159">
        <v>2233</v>
      </c>
      <c r="J10" s="60">
        <v>2233</v>
      </c>
      <c r="K10" s="159"/>
      <c r="L10" s="159"/>
      <c r="M10" s="60"/>
      <c r="N10" s="159"/>
      <c r="O10" s="159"/>
      <c r="P10" s="159"/>
      <c r="Q10" s="60"/>
      <c r="R10" s="159"/>
      <c r="S10" s="159">
        <v>2233</v>
      </c>
      <c r="T10" s="60">
        <v>2233</v>
      </c>
      <c r="U10" s="159">
        <v>2233</v>
      </c>
      <c r="V10" s="159">
        <v>2233</v>
      </c>
      <c r="W10" s="159">
        <v>2233</v>
      </c>
      <c r="X10" s="60"/>
      <c r="Y10" s="159">
        <v>2233</v>
      </c>
      <c r="Z10" s="141"/>
      <c r="AA10" s="225"/>
    </row>
    <row r="11" spans="1:27" ht="13.5">
      <c r="A11" s="249" t="s">
        <v>148</v>
      </c>
      <c r="B11" s="182"/>
      <c r="C11" s="155">
        <v>32296944</v>
      </c>
      <c r="D11" s="155"/>
      <c r="E11" s="59">
        <v>11921943</v>
      </c>
      <c r="F11" s="60"/>
      <c r="G11" s="60"/>
      <c r="H11" s="60"/>
      <c r="I11" s="60">
        <v>32296944</v>
      </c>
      <c r="J11" s="60">
        <v>32296944</v>
      </c>
      <c r="K11" s="60">
        <v>1695779</v>
      </c>
      <c r="L11" s="60">
        <v>468991</v>
      </c>
      <c r="M11" s="60">
        <v>824014</v>
      </c>
      <c r="N11" s="60">
        <v>824014</v>
      </c>
      <c r="O11" s="60">
        <v>2959313</v>
      </c>
      <c r="P11" s="60"/>
      <c r="Q11" s="60"/>
      <c r="R11" s="60"/>
      <c r="S11" s="60">
        <v>32296944</v>
      </c>
      <c r="T11" s="60">
        <v>32296944</v>
      </c>
      <c r="U11" s="60">
        <v>32296944</v>
      </c>
      <c r="V11" s="60">
        <v>32296944</v>
      </c>
      <c r="W11" s="60">
        <v>32296944</v>
      </c>
      <c r="X11" s="60"/>
      <c r="Y11" s="60">
        <v>32296944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282165830</v>
      </c>
      <c r="D12" s="168">
        <f>SUM(D6:D11)</f>
        <v>0</v>
      </c>
      <c r="E12" s="72">
        <f t="shared" si="0"/>
        <v>198838432</v>
      </c>
      <c r="F12" s="73">
        <f t="shared" si="0"/>
        <v>280741000</v>
      </c>
      <c r="G12" s="73">
        <f t="shared" si="0"/>
        <v>164655986</v>
      </c>
      <c r="H12" s="73">
        <f t="shared" si="0"/>
        <v>13461927</v>
      </c>
      <c r="I12" s="73">
        <f t="shared" si="0"/>
        <v>282024188</v>
      </c>
      <c r="J12" s="73">
        <f t="shared" si="0"/>
        <v>282024188</v>
      </c>
      <c r="K12" s="73">
        <f t="shared" si="0"/>
        <v>20084092</v>
      </c>
      <c r="L12" s="73">
        <f t="shared" si="0"/>
        <v>-14615041</v>
      </c>
      <c r="M12" s="73">
        <f t="shared" si="0"/>
        <v>-11010378</v>
      </c>
      <c r="N12" s="73">
        <f t="shared" si="0"/>
        <v>-11010378</v>
      </c>
      <c r="O12" s="73">
        <f t="shared" si="0"/>
        <v>72852928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282024188</v>
      </c>
      <c r="T12" s="73">
        <f t="shared" si="0"/>
        <v>282024188</v>
      </c>
      <c r="U12" s="73">
        <f t="shared" si="0"/>
        <v>384147353</v>
      </c>
      <c r="V12" s="73">
        <f t="shared" si="0"/>
        <v>384147353</v>
      </c>
      <c r="W12" s="73">
        <f t="shared" si="0"/>
        <v>384147353</v>
      </c>
      <c r="X12" s="73">
        <f t="shared" si="0"/>
        <v>280741000</v>
      </c>
      <c r="Y12" s="73">
        <f t="shared" si="0"/>
        <v>103406353</v>
      </c>
      <c r="Z12" s="170">
        <f>+IF(X12&lt;&gt;0,+(Y12/X12)*100,0)</f>
        <v>36.83336349161683</v>
      </c>
      <c r="AA12" s="74">
        <f>SUM(AA6:AA11)</f>
        <v>280741000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63543469</v>
      </c>
      <c r="D17" s="155"/>
      <c r="E17" s="59">
        <v>56960000</v>
      </c>
      <c r="F17" s="60"/>
      <c r="G17" s="60"/>
      <c r="H17" s="60"/>
      <c r="I17" s="60">
        <v>63543469</v>
      </c>
      <c r="J17" s="60">
        <v>63543469</v>
      </c>
      <c r="K17" s="60"/>
      <c r="L17" s="60"/>
      <c r="M17" s="60"/>
      <c r="N17" s="60"/>
      <c r="O17" s="60"/>
      <c r="P17" s="60"/>
      <c r="Q17" s="60"/>
      <c r="R17" s="60"/>
      <c r="S17" s="60">
        <v>63543469</v>
      </c>
      <c r="T17" s="60">
        <v>63543469</v>
      </c>
      <c r="U17" s="60">
        <v>63543469</v>
      </c>
      <c r="V17" s="60">
        <v>63543469</v>
      </c>
      <c r="W17" s="60">
        <v>63543469</v>
      </c>
      <c r="X17" s="60"/>
      <c r="Y17" s="60">
        <v>63543469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804154776</v>
      </c>
      <c r="D19" s="155"/>
      <c r="E19" s="59">
        <v>731374440</v>
      </c>
      <c r="F19" s="60">
        <v>731375000</v>
      </c>
      <c r="G19" s="60">
        <v>3133927</v>
      </c>
      <c r="H19" s="60">
        <v>3088652</v>
      </c>
      <c r="I19" s="60">
        <v>803921386</v>
      </c>
      <c r="J19" s="60">
        <v>803921386</v>
      </c>
      <c r="K19" s="60">
        <v>4605461</v>
      </c>
      <c r="L19" s="60">
        <v>3449434</v>
      </c>
      <c r="M19" s="60">
        <v>6509659</v>
      </c>
      <c r="N19" s="60">
        <v>6509659</v>
      </c>
      <c r="O19" s="60">
        <v>-6693440</v>
      </c>
      <c r="P19" s="60"/>
      <c r="Q19" s="60"/>
      <c r="R19" s="60"/>
      <c r="S19" s="60">
        <v>803921386</v>
      </c>
      <c r="T19" s="60">
        <v>803921386</v>
      </c>
      <c r="U19" s="60">
        <v>803921386</v>
      </c>
      <c r="V19" s="60">
        <v>803921386</v>
      </c>
      <c r="W19" s="60">
        <v>803921386</v>
      </c>
      <c r="X19" s="60">
        <v>731375000</v>
      </c>
      <c r="Y19" s="60">
        <v>72546386</v>
      </c>
      <c r="Z19" s="140">
        <v>9.92</v>
      </c>
      <c r="AA19" s="62">
        <v>731375000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939071</v>
      </c>
      <c r="D22" s="155"/>
      <c r="E22" s="59">
        <v>158000</v>
      </c>
      <c r="F22" s="60"/>
      <c r="G22" s="60"/>
      <c r="H22" s="60"/>
      <c r="I22" s="60">
        <v>242760</v>
      </c>
      <c r="J22" s="60">
        <v>242760</v>
      </c>
      <c r="K22" s="60"/>
      <c r="L22" s="60"/>
      <c r="M22" s="60"/>
      <c r="N22" s="60"/>
      <c r="O22" s="60"/>
      <c r="P22" s="60"/>
      <c r="Q22" s="60"/>
      <c r="R22" s="60"/>
      <c r="S22" s="60">
        <v>242760</v>
      </c>
      <c r="T22" s="60">
        <v>242760</v>
      </c>
      <c r="U22" s="60">
        <v>242760</v>
      </c>
      <c r="V22" s="60">
        <v>242760</v>
      </c>
      <c r="W22" s="60">
        <v>242760</v>
      </c>
      <c r="X22" s="60"/>
      <c r="Y22" s="60">
        <v>242760</v>
      </c>
      <c r="Z22" s="140"/>
      <c r="AA22" s="62"/>
    </row>
    <row r="23" spans="1:27" ht="13.5">
      <c r="A23" s="249" t="s">
        <v>158</v>
      </c>
      <c r="B23" s="182"/>
      <c r="C23" s="155">
        <v>19186</v>
      </c>
      <c r="D23" s="155"/>
      <c r="E23" s="59">
        <v>176672</v>
      </c>
      <c r="F23" s="60"/>
      <c r="G23" s="159"/>
      <c r="H23" s="159"/>
      <c r="I23" s="159">
        <v>19186</v>
      </c>
      <c r="J23" s="60">
        <v>19186</v>
      </c>
      <c r="K23" s="159"/>
      <c r="L23" s="159"/>
      <c r="M23" s="60"/>
      <c r="N23" s="159"/>
      <c r="O23" s="159"/>
      <c r="P23" s="159"/>
      <c r="Q23" s="60"/>
      <c r="R23" s="159"/>
      <c r="S23" s="159">
        <v>19186</v>
      </c>
      <c r="T23" s="60">
        <v>19186</v>
      </c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868656502</v>
      </c>
      <c r="D24" s="168">
        <f>SUM(D15:D23)</f>
        <v>0</v>
      </c>
      <c r="E24" s="76">
        <f t="shared" si="1"/>
        <v>788669112</v>
      </c>
      <c r="F24" s="77">
        <f t="shared" si="1"/>
        <v>731375000</v>
      </c>
      <c r="G24" s="77">
        <f t="shared" si="1"/>
        <v>3133927</v>
      </c>
      <c r="H24" s="77">
        <f t="shared" si="1"/>
        <v>3088652</v>
      </c>
      <c r="I24" s="77">
        <f t="shared" si="1"/>
        <v>867726801</v>
      </c>
      <c r="J24" s="77">
        <f t="shared" si="1"/>
        <v>867726801</v>
      </c>
      <c r="K24" s="77">
        <f t="shared" si="1"/>
        <v>4605461</v>
      </c>
      <c r="L24" s="77">
        <f t="shared" si="1"/>
        <v>3449434</v>
      </c>
      <c r="M24" s="77">
        <f t="shared" si="1"/>
        <v>6509659</v>
      </c>
      <c r="N24" s="77">
        <f t="shared" si="1"/>
        <v>6509659</v>
      </c>
      <c r="O24" s="77">
        <f t="shared" si="1"/>
        <v>-6693440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867726801</v>
      </c>
      <c r="T24" s="77">
        <f t="shared" si="1"/>
        <v>867726801</v>
      </c>
      <c r="U24" s="77">
        <f t="shared" si="1"/>
        <v>867707615</v>
      </c>
      <c r="V24" s="77">
        <f t="shared" si="1"/>
        <v>867707615</v>
      </c>
      <c r="W24" s="77">
        <f t="shared" si="1"/>
        <v>867707615</v>
      </c>
      <c r="X24" s="77">
        <f t="shared" si="1"/>
        <v>731375000</v>
      </c>
      <c r="Y24" s="77">
        <f t="shared" si="1"/>
        <v>136332615</v>
      </c>
      <c r="Z24" s="212">
        <f>+IF(X24&lt;&gt;0,+(Y24/X24)*100,0)</f>
        <v>18.640589984618014</v>
      </c>
      <c r="AA24" s="79">
        <f>SUM(AA15:AA23)</f>
        <v>731375000</v>
      </c>
    </row>
    <row r="25" spans="1:27" ht="13.5">
      <c r="A25" s="250" t="s">
        <v>159</v>
      </c>
      <c r="B25" s="251"/>
      <c r="C25" s="168">
        <f aca="true" t="shared" si="2" ref="C25:Y25">+C12+C24</f>
        <v>1150822332</v>
      </c>
      <c r="D25" s="168">
        <f>+D12+D24</f>
        <v>0</v>
      </c>
      <c r="E25" s="72">
        <f t="shared" si="2"/>
        <v>987507544</v>
      </c>
      <c r="F25" s="73">
        <f t="shared" si="2"/>
        <v>1012116000</v>
      </c>
      <c r="G25" s="73">
        <f t="shared" si="2"/>
        <v>167789913</v>
      </c>
      <c r="H25" s="73">
        <f t="shared" si="2"/>
        <v>16550579</v>
      </c>
      <c r="I25" s="73">
        <f t="shared" si="2"/>
        <v>1149750989</v>
      </c>
      <c r="J25" s="73">
        <f t="shared" si="2"/>
        <v>1149750989</v>
      </c>
      <c r="K25" s="73">
        <f t="shared" si="2"/>
        <v>24689553</v>
      </c>
      <c r="L25" s="73">
        <f t="shared" si="2"/>
        <v>-11165607</v>
      </c>
      <c r="M25" s="73">
        <f t="shared" si="2"/>
        <v>-4500719</v>
      </c>
      <c r="N25" s="73">
        <f t="shared" si="2"/>
        <v>-4500719</v>
      </c>
      <c r="O25" s="73">
        <f t="shared" si="2"/>
        <v>66159488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1149750989</v>
      </c>
      <c r="T25" s="73">
        <f t="shared" si="2"/>
        <v>1149750989</v>
      </c>
      <c r="U25" s="73">
        <f t="shared" si="2"/>
        <v>1251854968</v>
      </c>
      <c r="V25" s="73">
        <f t="shared" si="2"/>
        <v>1251854968</v>
      </c>
      <c r="W25" s="73">
        <f t="shared" si="2"/>
        <v>1251854968</v>
      </c>
      <c r="X25" s="73">
        <f t="shared" si="2"/>
        <v>1012116000</v>
      </c>
      <c r="Y25" s="73">
        <f t="shared" si="2"/>
        <v>239738968</v>
      </c>
      <c r="Z25" s="170">
        <f>+IF(X25&lt;&gt;0,+(Y25/X25)*100,0)</f>
        <v>23.68690624394832</v>
      </c>
      <c r="AA25" s="74">
        <f>+AA12+AA24</f>
        <v>1012116000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29314433</v>
      </c>
      <c r="D29" s="155"/>
      <c r="E29" s="59"/>
      <c r="F29" s="60"/>
      <c r="G29" s="60"/>
      <c r="H29" s="60"/>
      <c r="I29" s="60">
        <v>29314433</v>
      </c>
      <c r="J29" s="60">
        <v>29314433</v>
      </c>
      <c r="K29" s="60">
        <v>22335228</v>
      </c>
      <c r="L29" s="60"/>
      <c r="M29" s="60">
        <v>10644854</v>
      </c>
      <c r="N29" s="60">
        <v>10644854</v>
      </c>
      <c r="O29" s="60"/>
      <c r="P29" s="60"/>
      <c r="Q29" s="60"/>
      <c r="R29" s="60"/>
      <c r="S29" s="60">
        <v>29314433</v>
      </c>
      <c r="T29" s="60">
        <v>29314433</v>
      </c>
      <c r="U29" s="60">
        <v>29314433</v>
      </c>
      <c r="V29" s="60">
        <v>29314433</v>
      </c>
      <c r="W29" s="60">
        <v>29314433</v>
      </c>
      <c r="X29" s="60"/>
      <c r="Y29" s="60">
        <v>29314433</v>
      </c>
      <c r="Z29" s="140"/>
      <c r="AA29" s="62"/>
    </row>
    <row r="30" spans="1:27" ht="13.5">
      <c r="A30" s="249" t="s">
        <v>52</v>
      </c>
      <c r="B30" s="182"/>
      <c r="C30" s="155">
        <v>228970</v>
      </c>
      <c r="D30" s="155"/>
      <c r="E30" s="59">
        <v>692000</v>
      </c>
      <c r="F30" s="60">
        <v>692000</v>
      </c>
      <c r="G30" s="60"/>
      <c r="H30" s="60"/>
      <c r="I30" s="60">
        <v>229002</v>
      </c>
      <c r="J30" s="60">
        <v>229002</v>
      </c>
      <c r="K30" s="60"/>
      <c r="L30" s="60"/>
      <c r="M30" s="60"/>
      <c r="N30" s="60"/>
      <c r="O30" s="60"/>
      <c r="P30" s="60"/>
      <c r="Q30" s="60"/>
      <c r="R30" s="60"/>
      <c r="S30" s="60">
        <v>229002</v>
      </c>
      <c r="T30" s="60">
        <v>229002</v>
      </c>
      <c r="U30" s="60">
        <v>3918754</v>
      </c>
      <c r="V30" s="60">
        <v>3918754</v>
      </c>
      <c r="W30" s="60">
        <v>3918754</v>
      </c>
      <c r="X30" s="60">
        <v>692000</v>
      </c>
      <c r="Y30" s="60">
        <v>3226754</v>
      </c>
      <c r="Z30" s="140">
        <v>466.29</v>
      </c>
      <c r="AA30" s="62">
        <v>692000</v>
      </c>
    </row>
    <row r="31" spans="1:27" ht="13.5">
      <c r="A31" s="249" t="s">
        <v>163</v>
      </c>
      <c r="B31" s="182"/>
      <c r="C31" s="155">
        <v>8045469</v>
      </c>
      <c r="D31" s="155"/>
      <c r="E31" s="59">
        <v>7919239</v>
      </c>
      <c r="F31" s="60"/>
      <c r="G31" s="60"/>
      <c r="H31" s="60"/>
      <c r="I31" s="60">
        <v>8045469</v>
      </c>
      <c r="J31" s="60">
        <v>8045469</v>
      </c>
      <c r="K31" s="60">
        <v>2947</v>
      </c>
      <c r="L31" s="60">
        <v>190839</v>
      </c>
      <c r="M31" s="60">
        <v>-18393</v>
      </c>
      <c r="N31" s="60">
        <v>-18393</v>
      </c>
      <c r="O31" s="60">
        <v>110395</v>
      </c>
      <c r="P31" s="60"/>
      <c r="Q31" s="60"/>
      <c r="R31" s="60"/>
      <c r="S31" s="60">
        <v>8045469</v>
      </c>
      <c r="T31" s="60">
        <v>8045469</v>
      </c>
      <c r="U31" s="60">
        <v>8591237</v>
      </c>
      <c r="V31" s="60">
        <v>8591237</v>
      </c>
      <c r="W31" s="60">
        <v>8591237</v>
      </c>
      <c r="X31" s="60"/>
      <c r="Y31" s="60">
        <v>8591237</v>
      </c>
      <c r="Z31" s="140"/>
      <c r="AA31" s="62"/>
    </row>
    <row r="32" spans="1:27" ht="13.5">
      <c r="A32" s="249" t="s">
        <v>164</v>
      </c>
      <c r="B32" s="182"/>
      <c r="C32" s="155">
        <v>107051734</v>
      </c>
      <c r="D32" s="155"/>
      <c r="E32" s="59">
        <v>81171403</v>
      </c>
      <c r="F32" s="60">
        <v>73871000</v>
      </c>
      <c r="G32" s="60">
        <v>-9459</v>
      </c>
      <c r="H32" s="60"/>
      <c r="I32" s="60">
        <v>107021390</v>
      </c>
      <c r="J32" s="60">
        <v>107021390</v>
      </c>
      <c r="K32" s="60">
        <v>17948916</v>
      </c>
      <c r="L32" s="60">
        <v>5154634</v>
      </c>
      <c r="M32" s="60">
        <v>-26454561</v>
      </c>
      <c r="N32" s="60">
        <v>-26454561</v>
      </c>
      <c r="O32" s="60">
        <v>-14981514</v>
      </c>
      <c r="P32" s="60"/>
      <c r="Q32" s="60"/>
      <c r="R32" s="60"/>
      <c r="S32" s="60">
        <v>107021390</v>
      </c>
      <c r="T32" s="60">
        <v>107021390</v>
      </c>
      <c r="U32" s="60">
        <v>125817184</v>
      </c>
      <c r="V32" s="60">
        <v>125817184</v>
      </c>
      <c r="W32" s="60">
        <v>125817184</v>
      </c>
      <c r="X32" s="60">
        <v>73871000</v>
      </c>
      <c r="Y32" s="60">
        <v>51946184</v>
      </c>
      <c r="Z32" s="140">
        <v>70.32</v>
      </c>
      <c r="AA32" s="62">
        <v>73871000</v>
      </c>
    </row>
    <row r="33" spans="1:27" ht="13.5">
      <c r="A33" s="249" t="s">
        <v>165</v>
      </c>
      <c r="B33" s="182"/>
      <c r="C33" s="155">
        <v>21479574</v>
      </c>
      <c r="D33" s="155"/>
      <c r="E33" s="59">
        <v>13108739</v>
      </c>
      <c r="F33" s="60"/>
      <c r="G33" s="60"/>
      <c r="H33" s="60"/>
      <c r="I33" s="60">
        <v>21479574</v>
      </c>
      <c r="J33" s="60">
        <v>21479574</v>
      </c>
      <c r="K33" s="60"/>
      <c r="L33" s="60">
        <v>3520</v>
      </c>
      <c r="M33" s="60"/>
      <c r="N33" s="60"/>
      <c r="O33" s="60">
        <v>-830572</v>
      </c>
      <c r="P33" s="60"/>
      <c r="Q33" s="60"/>
      <c r="R33" s="60"/>
      <c r="S33" s="60">
        <v>21479574</v>
      </c>
      <c r="T33" s="60">
        <v>21479574</v>
      </c>
      <c r="U33" s="60">
        <v>22310146</v>
      </c>
      <c r="V33" s="60">
        <v>22310146</v>
      </c>
      <c r="W33" s="60">
        <v>22310146</v>
      </c>
      <c r="X33" s="60"/>
      <c r="Y33" s="60">
        <v>22310146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166120180</v>
      </c>
      <c r="D34" s="168">
        <f>SUM(D29:D33)</f>
        <v>0</v>
      </c>
      <c r="E34" s="72">
        <f t="shared" si="3"/>
        <v>102891381</v>
      </c>
      <c r="F34" s="73">
        <f t="shared" si="3"/>
        <v>74563000</v>
      </c>
      <c r="G34" s="73">
        <f t="shared" si="3"/>
        <v>-9459</v>
      </c>
      <c r="H34" s="73">
        <f t="shared" si="3"/>
        <v>0</v>
      </c>
      <c r="I34" s="73">
        <f t="shared" si="3"/>
        <v>166089868</v>
      </c>
      <c r="J34" s="73">
        <f t="shared" si="3"/>
        <v>166089868</v>
      </c>
      <c r="K34" s="73">
        <f t="shared" si="3"/>
        <v>40287091</v>
      </c>
      <c r="L34" s="73">
        <f t="shared" si="3"/>
        <v>5348993</v>
      </c>
      <c r="M34" s="73">
        <f t="shared" si="3"/>
        <v>-15828100</v>
      </c>
      <c r="N34" s="73">
        <f t="shared" si="3"/>
        <v>-15828100</v>
      </c>
      <c r="O34" s="73">
        <f t="shared" si="3"/>
        <v>-15701691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166089868</v>
      </c>
      <c r="T34" s="73">
        <f t="shared" si="3"/>
        <v>166089868</v>
      </c>
      <c r="U34" s="73">
        <f t="shared" si="3"/>
        <v>189951754</v>
      </c>
      <c r="V34" s="73">
        <f t="shared" si="3"/>
        <v>189951754</v>
      </c>
      <c r="W34" s="73">
        <f t="shared" si="3"/>
        <v>189951754</v>
      </c>
      <c r="X34" s="73">
        <f t="shared" si="3"/>
        <v>74563000</v>
      </c>
      <c r="Y34" s="73">
        <f t="shared" si="3"/>
        <v>115388754</v>
      </c>
      <c r="Z34" s="170">
        <f>+IF(X34&lt;&gt;0,+(Y34/X34)*100,0)</f>
        <v>154.75336829258478</v>
      </c>
      <c r="AA34" s="74">
        <f>SUM(AA29:AA33)</f>
        <v>74563000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4961135</v>
      </c>
      <c r="D37" s="155"/>
      <c r="E37" s="59">
        <v>5263305</v>
      </c>
      <c r="F37" s="60">
        <v>5263000</v>
      </c>
      <c r="G37" s="60"/>
      <c r="H37" s="60"/>
      <c r="I37" s="60">
        <v>4961135</v>
      </c>
      <c r="J37" s="60">
        <v>4961135</v>
      </c>
      <c r="K37" s="60">
        <v>-9</v>
      </c>
      <c r="L37" s="60">
        <v>-37834</v>
      </c>
      <c r="M37" s="60"/>
      <c r="N37" s="60"/>
      <c r="O37" s="60">
        <v>-56417</v>
      </c>
      <c r="P37" s="60"/>
      <c r="Q37" s="60"/>
      <c r="R37" s="60"/>
      <c r="S37" s="60">
        <v>4961135</v>
      </c>
      <c r="T37" s="60">
        <v>4961135</v>
      </c>
      <c r="U37" s="60">
        <v>4958235</v>
      </c>
      <c r="V37" s="60">
        <v>4958235</v>
      </c>
      <c r="W37" s="60">
        <v>4958235</v>
      </c>
      <c r="X37" s="60">
        <v>5263000</v>
      </c>
      <c r="Y37" s="60">
        <v>-304765</v>
      </c>
      <c r="Z37" s="140">
        <v>-5.79</v>
      </c>
      <c r="AA37" s="62">
        <v>5263000</v>
      </c>
    </row>
    <row r="38" spans="1:27" ht="13.5">
      <c r="A38" s="249" t="s">
        <v>165</v>
      </c>
      <c r="B38" s="182"/>
      <c r="C38" s="155">
        <v>34618639</v>
      </c>
      <c r="D38" s="155"/>
      <c r="E38" s="59">
        <v>32932000</v>
      </c>
      <c r="F38" s="60">
        <v>29432000</v>
      </c>
      <c r="G38" s="60"/>
      <c r="H38" s="60"/>
      <c r="I38" s="60">
        <v>34618639</v>
      </c>
      <c r="J38" s="60">
        <v>34618639</v>
      </c>
      <c r="K38" s="60"/>
      <c r="L38" s="60"/>
      <c r="M38" s="60"/>
      <c r="N38" s="60"/>
      <c r="O38" s="60"/>
      <c r="P38" s="60"/>
      <c r="Q38" s="60"/>
      <c r="R38" s="60"/>
      <c r="S38" s="60">
        <v>34618639</v>
      </c>
      <c r="T38" s="60">
        <v>34618639</v>
      </c>
      <c r="U38" s="60">
        <v>34618639</v>
      </c>
      <c r="V38" s="60">
        <v>34618639</v>
      </c>
      <c r="W38" s="60">
        <v>34618639</v>
      </c>
      <c r="X38" s="60">
        <v>29432000</v>
      </c>
      <c r="Y38" s="60">
        <v>5186639</v>
      </c>
      <c r="Z38" s="140">
        <v>17.62</v>
      </c>
      <c r="AA38" s="62">
        <v>29432000</v>
      </c>
    </row>
    <row r="39" spans="1:27" ht="13.5">
      <c r="A39" s="250" t="s">
        <v>59</v>
      </c>
      <c r="B39" s="253"/>
      <c r="C39" s="168">
        <f aca="true" t="shared" si="4" ref="C39:Y39">SUM(C37:C38)</f>
        <v>39579774</v>
      </c>
      <c r="D39" s="168">
        <f>SUM(D37:D38)</f>
        <v>0</v>
      </c>
      <c r="E39" s="76">
        <f t="shared" si="4"/>
        <v>38195305</v>
      </c>
      <c r="F39" s="77">
        <f t="shared" si="4"/>
        <v>34695000</v>
      </c>
      <c r="G39" s="77">
        <f t="shared" si="4"/>
        <v>0</v>
      </c>
      <c r="H39" s="77">
        <f t="shared" si="4"/>
        <v>0</v>
      </c>
      <c r="I39" s="77">
        <f t="shared" si="4"/>
        <v>39579774</v>
      </c>
      <c r="J39" s="77">
        <f t="shared" si="4"/>
        <v>39579774</v>
      </c>
      <c r="K39" s="77">
        <f t="shared" si="4"/>
        <v>-9</v>
      </c>
      <c r="L39" s="77">
        <f t="shared" si="4"/>
        <v>-37834</v>
      </c>
      <c r="M39" s="77">
        <f t="shared" si="4"/>
        <v>0</v>
      </c>
      <c r="N39" s="77">
        <f t="shared" si="4"/>
        <v>0</v>
      </c>
      <c r="O39" s="77">
        <f t="shared" si="4"/>
        <v>-56417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39579774</v>
      </c>
      <c r="T39" s="77">
        <f t="shared" si="4"/>
        <v>39579774</v>
      </c>
      <c r="U39" s="77">
        <f t="shared" si="4"/>
        <v>39576874</v>
      </c>
      <c r="V39" s="77">
        <f t="shared" si="4"/>
        <v>39576874</v>
      </c>
      <c r="W39" s="77">
        <f t="shared" si="4"/>
        <v>39576874</v>
      </c>
      <c r="X39" s="77">
        <f t="shared" si="4"/>
        <v>34695000</v>
      </c>
      <c r="Y39" s="77">
        <f t="shared" si="4"/>
        <v>4881874</v>
      </c>
      <c r="Z39" s="212">
        <f>+IF(X39&lt;&gt;0,+(Y39/X39)*100,0)</f>
        <v>14.070828649661335</v>
      </c>
      <c r="AA39" s="79">
        <f>SUM(AA37:AA38)</f>
        <v>34695000</v>
      </c>
    </row>
    <row r="40" spans="1:27" ht="13.5">
      <c r="A40" s="250" t="s">
        <v>167</v>
      </c>
      <c r="B40" s="251"/>
      <c r="C40" s="168">
        <f aca="true" t="shared" si="5" ref="C40:Y40">+C34+C39</f>
        <v>205699954</v>
      </c>
      <c r="D40" s="168">
        <f>+D34+D39</f>
        <v>0</v>
      </c>
      <c r="E40" s="72">
        <f t="shared" si="5"/>
        <v>141086686</v>
      </c>
      <c r="F40" s="73">
        <f t="shared" si="5"/>
        <v>109258000</v>
      </c>
      <c r="G40" s="73">
        <f t="shared" si="5"/>
        <v>-9459</v>
      </c>
      <c r="H40" s="73">
        <f t="shared" si="5"/>
        <v>0</v>
      </c>
      <c r="I40" s="73">
        <f t="shared" si="5"/>
        <v>205669642</v>
      </c>
      <c r="J40" s="73">
        <f t="shared" si="5"/>
        <v>205669642</v>
      </c>
      <c r="K40" s="73">
        <f t="shared" si="5"/>
        <v>40287082</v>
      </c>
      <c r="L40" s="73">
        <f t="shared" si="5"/>
        <v>5311159</v>
      </c>
      <c r="M40" s="73">
        <f t="shared" si="5"/>
        <v>-15828100</v>
      </c>
      <c r="N40" s="73">
        <f t="shared" si="5"/>
        <v>-15828100</v>
      </c>
      <c r="O40" s="73">
        <f t="shared" si="5"/>
        <v>-15758108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205669642</v>
      </c>
      <c r="T40" s="73">
        <f t="shared" si="5"/>
        <v>205669642</v>
      </c>
      <c r="U40" s="73">
        <f t="shared" si="5"/>
        <v>229528628</v>
      </c>
      <c r="V40" s="73">
        <f t="shared" si="5"/>
        <v>229528628</v>
      </c>
      <c r="W40" s="73">
        <f t="shared" si="5"/>
        <v>229528628</v>
      </c>
      <c r="X40" s="73">
        <f t="shared" si="5"/>
        <v>109258000</v>
      </c>
      <c r="Y40" s="73">
        <f t="shared" si="5"/>
        <v>120270628</v>
      </c>
      <c r="Z40" s="170">
        <f>+IF(X40&lt;&gt;0,+(Y40/X40)*100,0)</f>
        <v>110.07947061084771</v>
      </c>
      <c r="AA40" s="74">
        <f>+AA34+AA39</f>
        <v>109258000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945122378</v>
      </c>
      <c r="D42" s="257">
        <f>+D25-D40</f>
        <v>0</v>
      </c>
      <c r="E42" s="258">
        <f t="shared" si="6"/>
        <v>846420858</v>
      </c>
      <c r="F42" s="259">
        <f t="shared" si="6"/>
        <v>902858000</v>
      </c>
      <c r="G42" s="259">
        <f t="shared" si="6"/>
        <v>167799372</v>
      </c>
      <c r="H42" s="259">
        <f t="shared" si="6"/>
        <v>16550579</v>
      </c>
      <c r="I42" s="259">
        <f t="shared" si="6"/>
        <v>944081347</v>
      </c>
      <c r="J42" s="259">
        <f t="shared" si="6"/>
        <v>944081347</v>
      </c>
      <c r="K42" s="259">
        <f t="shared" si="6"/>
        <v>-15597529</v>
      </c>
      <c r="L42" s="259">
        <f t="shared" si="6"/>
        <v>-16476766</v>
      </c>
      <c r="M42" s="259">
        <f t="shared" si="6"/>
        <v>11327381</v>
      </c>
      <c r="N42" s="259">
        <f t="shared" si="6"/>
        <v>11327381</v>
      </c>
      <c r="O42" s="259">
        <f t="shared" si="6"/>
        <v>81917596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944081347</v>
      </c>
      <c r="T42" s="259">
        <f t="shared" si="6"/>
        <v>944081347</v>
      </c>
      <c r="U42" s="259">
        <f t="shared" si="6"/>
        <v>1022326340</v>
      </c>
      <c r="V42" s="259">
        <f t="shared" si="6"/>
        <v>1022326340</v>
      </c>
      <c r="W42" s="259">
        <f t="shared" si="6"/>
        <v>1022326340</v>
      </c>
      <c r="X42" s="259">
        <f t="shared" si="6"/>
        <v>902858000</v>
      </c>
      <c r="Y42" s="259">
        <f t="shared" si="6"/>
        <v>119468340</v>
      </c>
      <c r="Z42" s="260">
        <f>+IF(X42&lt;&gt;0,+(Y42/X42)*100,0)</f>
        <v>13.23224028584783</v>
      </c>
      <c r="AA42" s="261">
        <f>+AA25-AA40</f>
        <v>902858000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918788521</v>
      </c>
      <c r="D45" s="155"/>
      <c r="E45" s="59">
        <v>818884858</v>
      </c>
      <c r="F45" s="60">
        <v>873572000</v>
      </c>
      <c r="G45" s="60">
        <v>167799372</v>
      </c>
      <c r="H45" s="60">
        <v>16550579</v>
      </c>
      <c r="I45" s="60">
        <v>917747490</v>
      </c>
      <c r="J45" s="60">
        <v>917747490</v>
      </c>
      <c r="K45" s="60">
        <v>-15441266</v>
      </c>
      <c r="L45" s="60">
        <v>-16578696</v>
      </c>
      <c r="M45" s="60">
        <v>11485361</v>
      </c>
      <c r="N45" s="60">
        <v>11485361</v>
      </c>
      <c r="O45" s="60">
        <v>77734128</v>
      </c>
      <c r="P45" s="60"/>
      <c r="Q45" s="60"/>
      <c r="R45" s="60"/>
      <c r="S45" s="60">
        <v>917747490</v>
      </c>
      <c r="T45" s="60">
        <v>917747490</v>
      </c>
      <c r="U45" s="60">
        <v>986007538</v>
      </c>
      <c r="V45" s="60">
        <v>986007538</v>
      </c>
      <c r="W45" s="60">
        <v>986007538</v>
      </c>
      <c r="X45" s="60">
        <v>873572000</v>
      </c>
      <c r="Y45" s="60">
        <v>112435538</v>
      </c>
      <c r="Z45" s="139">
        <v>12.87</v>
      </c>
      <c r="AA45" s="62">
        <v>873572000</v>
      </c>
    </row>
    <row r="46" spans="1:27" ht="13.5">
      <c r="A46" s="249" t="s">
        <v>171</v>
      </c>
      <c r="B46" s="182"/>
      <c r="C46" s="155">
        <v>26333857</v>
      </c>
      <c r="D46" s="155"/>
      <c r="E46" s="59">
        <v>27536000</v>
      </c>
      <c r="F46" s="60">
        <v>29286000</v>
      </c>
      <c r="G46" s="60"/>
      <c r="H46" s="60"/>
      <c r="I46" s="60">
        <v>26333857</v>
      </c>
      <c r="J46" s="60">
        <v>26333857</v>
      </c>
      <c r="K46" s="60">
        <v>-156263</v>
      </c>
      <c r="L46" s="60">
        <v>101930</v>
      </c>
      <c r="M46" s="60">
        <v>-157979</v>
      </c>
      <c r="N46" s="60">
        <v>-157979</v>
      </c>
      <c r="O46" s="60">
        <v>4183466</v>
      </c>
      <c r="P46" s="60"/>
      <c r="Q46" s="60"/>
      <c r="R46" s="60"/>
      <c r="S46" s="60">
        <v>26333857</v>
      </c>
      <c r="T46" s="60">
        <v>26333857</v>
      </c>
      <c r="U46" s="60">
        <v>36318802</v>
      </c>
      <c r="V46" s="60">
        <v>36318802</v>
      </c>
      <c r="W46" s="60">
        <v>36318802</v>
      </c>
      <c r="X46" s="60">
        <v>29286000</v>
      </c>
      <c r="Y46" s="60">
        <v>7032802</v>
      </c>
      <c r="Z46" s="139">
        <v>24.01</v>
      </c>
      <c r="AA46" s="62">
        <v>29286000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945122378</v>
      </c>
      <c r="D48" s="217">
        <f>SUM(D45:D47)</f>
        <v>0</v>
      </c>
      <c r="E48" s="264">
        <f t="shared" si="7"/>
        <v>846420858</v>
      </c>
      <c r="F48" s="219">
        <f t="shared" si="7"/>
        <v>902858000</v>
      </c>
      <c r="G48" s="219">
        <f t="shared" si="7"/>
        <v>167799372</v>
      </c>
      <c r="H48" s="219">
        <f t="shared" si="7"/>
        <v>16550579</v>
      </c>
      <c r="I48" s="219">
        <f t="shared" si="7"/>
        <v>944081347</v>
      </c>
      <c r="J48" s="219">
        <f t="shared" si="7"/>
        <v>944081347</v>
      </c>
      <c r="K48" s="219">
        <f t="shared" si="7"/>
        <v>-15597529</v>
      </c>
      <c r="L48" s="219">
        <f t="shared" si="7"/>
        <v>-16476766</v>
      </c>
      <c r="M48" s="219">
        <f t="shared" si="7"/>
        <v>11327382</v>
      </c>
      <c r="N48" s="219">
        <f t="shared" si="7"/>
        <v>11327382</v>
      </c>
      <c r="O48" s="219">
        <f t="shared" si="7"/>
        <v>81917594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944081347</v>
      </c>
      <c r="T48" s="219">
        <f t="shared" si="7"/>
        <v>944081347</v>
      </c>
      <c r="U48" s="219">
        <f t="shared" si="7"/>
        <v>1022326340</v>
      </c>
      <c r="V48" s="219">
        <f t="shared" si="7"/>
        <v>1022326340</v>
      </c>
      <c r="W48" s="219">
        <f t="shared" si="7"/>
        <v>1022326340</v>
      </c>
      <c r="X48" s="219">
        <f t="shared" si="7"/>
        <v>902858000</v>
      </c>
      <c r="Y48" s="219">
        <f t="shared" si="7"/>
        <v>119468340</v>
      </c>
      <c r="Z48" s="265">
        <f>+IF(X48&lt;&gt;0,+(Y48/X48)*100,0)</f>
        <v>13.23224028584783</v>
      </c>
      <c r="AA48" s="232">
        <f>SUM(AA45:AA47)</f>
        <v>902858000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388083900</v>
      </c>
      <c r="D6" s="155"/>
      <c r="E6" s="59">
        <v>408609000</v>
      </c>
      <c r="F6" s="60">
        <v>427961000</v>
      </c>
      <c r="G6" s="60">
        <v>64529047</v>
      </c>
      <c r="H6" s="60">
        <v>29925479</v>
      </c>
      <c r="I6" s="60">
        <v>43384204</v>
      </c>
      <c r="J6" s="60">
        <v>137838730</v>
      </c>
      <c r="K6" s="60">
        <v>27892083</v>
      </c>
      <c r="L6" s="60">
        <v>32720808</v>
      </c>
      <c r="M6" s="60">
        <v>23916645</v>
      </c>
      <c r="N6" s="60">
        <v>84529536</v>
      </c>
      <c r="O6" s="60">
        <v>20105604</v>
      </c>
      <c r="P6" s="60">
        <v>25519897</v>
      </c>
      <c r="Q6" s="60">
        <v>23933049</v>
      </c>
      <c r="R6" s="60">
        <v>69558550</v>
      </c>
      <c r="S6" s="60">
        <v>33273523</v>
      </c>
      <c r="T6" s="60">
        <v>23451860</v>
      </c>
      <c r="U6" s="60">
        <v>27203133</v>
      </c>
      <c r="V6" s="60">
        <v>83928516</v>
      </c>
      <c r="W6" s="60">
        <v>375855332</v>
      </c>
      <c r="X6" s="60">
        <v>427961000</v>
      </c>
      <c r="Y6" s="60">
        <v>-52105668</v>
      </c>
      <c r="Z6" s="140">
        <v>-12.18</v>
      </c>
      <c r="AA6" s="62">
        <v>427961000</v>
      </c>
    </row>
    <row r="7" spans="1:27" ht="13.5">
      <c r="A7" s="249" t="s">
        <v>178</v>
      </c>
      <c r="B7" s="182"/>
      <c r="C7" s="155">
        <v>206543817</v>
      </c>
      <c r="D7" s="155"/>
      <c r="E7" s="59">
        <v>120511500</v>
      </c>
      <c r="F7" s="60">
        <v>120826000</v>
      </c>
      <c r="G7" s="60">
        <v>39904000</v>
      </c>
      <c r="H7" s="60">
        <v>957895</v>
      </c>
      <c r="I7" s="60"/>
      <c r="J7" s="60">
        <v>40861895</v>
      </c>
      <c r="K7" s="60">
        <v>-169186</v>
      </c>
      <c r="L7" s="60">
        <v>698421</v>
      </c>
      <c r="M7" s="60">
        <v>-257460</v>
      </c>
      <c r="N7" s="60">
        <v>271775</v>
      </c>
      <c r="O7" s="60">
        <v>4100000</v>
      </c>
      <c r="P7" s="60">
        <v>-12800</v>
      </c>
      <c r="Q7" s="60"/>
      <c r="R7" s="60">
        <v>4087200</v>
      </c>
      <c r="S7" s="60"/>
      <c r="T7" s="60">
        <v>-12800</v>
      </c>
      <c r="U7" s="60"/>
      <c r="V7" s="60">
        <v>-12800</v>
      </c>
      <c r="W7" s="60">
        <v>45208070</v>
      </c>
      <c r="X7" s="60">
        <v>120826000</v>
      </c>
      <c r="Y7" s="60">
        <v>-75617930</v>
      </c>
      <c r="Z7" s="140">
        <v>-62.58</v>
      </c>
      <c r="AA7" s="62">
        <v>120826000</v>
      </c>
    </row>
    <row r="8" spans="1:27" ht="13.5">
      <c r="A8" s="249" t="s">
        <v>179</v>
      </c>
      <c r="B8" s="182"/>
      <c r="C8" s="155"/>
      <c r="D8" s="155"/>
      <c r="E8" s="59">
        <v>37964000</v>
      </c>
      <c r="F8" s="60">
        <v>58068000</v>
      </c>
      <c r="G8" s="60"/>
      <c r="H8" s="60">
        <v>317598</v>
      </c>
      <c r="I8" s="60"/>
      <c r="J8" s="60">
        <v>317598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317598</v>
      </c>
      <c r="X8" s="60">
        <v>58068000</v>
      </c>
      <c r="Y8" s="60">
        <v>-57750402</v>
      </c>
      <c r="Z8" s="140">
        <v>-99.45</v>
      </c>
      <c r="AA8" s="62">
        <v>58068000</v>
      </c>
    </row>
    <row r="9" spans="1:27" ht="13.5">
      <c r="A9" s="249" t="s">
        <v>180</v>
      </c>
      <c r="B9" s="182"/>
      <c r="C9" s="155">
        <v>9514802</v>
      </c>
      <c r="D9" s="155"/>
      <c r="E9" s="59">
        <v>1621500</v>
      </c>
      <c r="F9" s="60">
        <v>1622000</v>
      </c>
      <c r="G9" s="60">
        <v>1103874</v>
      </c>
      <c r="H9" s="60">
        <v>662367</v>
      </c>
      <c r="I9" s="60">
        <v>388843</v>
      </c>
      <c r="J9" s="60">
        <v>2155084</v>
      </c>
      <c r="K9" s="60">
        <v>50551</v>
      </c>
      <c r="L9" s="60">
        <v>1107309</v>
      </c>
      <c r="M9" s="60">
        <v>47954</v>
      </c>
      <c r="N9" s="60">
        <v>1205814</v>
      </c>
      <c r="O9" s="60">
        <v>94008</v>
      </c>
      <c r="P9" s="60">
        <v>432293</v>
      </c>
      <c r="Q9" s="60">
        <v>642</v>
      </c>
      <c r="R9" s="60">
        <v>526943</v>
      </c>
      <c r="S9" s="60">
        <v>-6916</v>
      </c>
      <c r="T9" s="60">
        <v>667230</v>
      </c>
      <c r="U9" s="60">
        <v>694532</v>
      </c>
      <c r="V9" s="60">
        <v>1354846</v>
      </c>
      <c r="W9" s="60">
        <v>5242687</v>
      </c>
      <c r="X9" s="60">
        <v>1622000</v>
      </c>
      <c r="Y9" s="60">
        <v>3620687</v>
      </c>
      <c r="Z9" s="140">
        <v>223.22</v>
      </c>
      <c r="AA9" s="62">
        <v>1622000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-525333752</v>
      </c>
      <c r="D12" s="155"/>
      <c r="E12" s="59">
        <v>-487721000</v>
      </c>
      <c r="F12" s="60">
        <v>-495856000</v>
      </c>
      <c r="G12" s="60">
        <v>-12929244</v>
      </c>
      <c r="H12" s="60">
        <v>-12867768</v>
      </c>
      <c r="I12" s="60">
        <v>-12439786</v>
      </c>
      <c r="J12" s="60">
        <v>-38236798</v>
      </c>
      <c r="K12" s="60">
        <v>-49667244</v>
      </c>
      <c r="L12" s="60">
        <v>-47370294</v>
      </c>
      <c r="M12" s="60">
        <v>-51837089</v>
      </c>
      <c r="N12" s="60">
        <v>-148874627</v>
      </c>
      <c r="O12" s="60">
        <v>-31251233</v>
      </c>
      <c r="P12" s="60">
        <v>-42020111</v>
      </c>
      <c r="Q12" s="60">
        <v>-44192864</v>
      </c>
      <c r="R12" s="60">
        <v>-117464208</v>
      </c>
      <c r="S12" s="60">
        <v>-45313560</v>
      </c>
      <c r="T12" s="60">
        <v>-38157249</v>
      </c>
      <c r="U12" s="60">
        <v>-62206797</v>
      </c>
      <c r="V12" s="60">
        <v>-145677606</v>
      </c>
      <c r="W12" s="60">
        <v>-450253239</v>
      </c>
      <c r="X12" s="60">
        <v>-495856000</v>
      </c>
      <c r="Y12" s="60">
        <v>45602761</v>
      </c>
      <c r="Z12" s="140">
        <v>-9.2</v>
      </c>
      <c r="AA12" s="62">
        <v>-495856000</v>
      </c>
    </row>
    <row r="13" spans="1:27" ht="13.5">
      <c r="A13" s="249" t="s">
        <v>40</v>
      </c>
      <c r="B13" s="182"/>
      <c r="C13" s="155">
        <v>-555517</v>
      </c>
      <c r="D13" s="155"/>
      <c r="E13" s="59">
        <v>-491490</v>
      </c>
      <c r="F13" s="60">
        <v>-692000</v>
      </c>
      <c r="G13" s="60">
        <v>-40113</v>
      </c>
      <c r="H13" s="60">
        <v>-39977</v>
      </c>
      <c r="I13" s="60">
        <v>-38556</v>
      </c>
      <c r="J13" s="60">
        <v>-118646</v>
      </c>
      <c r="K13" s="60">
        <v>-9</v>
      </c>
      <c r="L13" s="60">
        <v>-473</v>
      </c>
      <c r="M13" s="60"/>
      <c r="N13" s="60">
        <v>-482</v>
      </c>
      <c r="O13" s="60">
        <v>-1376</v>
      </c>
      <c r="P13" s="60"/>
      <c r="Q13" s="60">
        <v>-21</v>
      </c>
      <c r="R13" s="60">
        <v>-1397</v>
      </c>
      <c r="S13" s="60">
        <v>-9</v>
      </c>
      <c r="T13" s="60">
        <v>-52</v>
      </c>
      <c r="U13" s="60">
        <v>-64</v>
      </c>
      <c r="V13" s="60">
        <v>-125</v>
      </c>
      <c r="W13" s="60">
        <v>-120650</v>
      </c>
      <c r="X13" s="60">
        <v>-692000</v>
      </c>
      <c r="Y13" s="60">
        <v>571350</v>
      </c>
      <c r="Z13" s="140">
        <v>-82.57</v>
      </c>
      <c r="AA13" s="62">
        <v>-692000</v>
      </c>
    </row>
    <row r="14" spans="1:27" ht="13.5">
      <c r="A14" s="249" t="s">
        <v>42</v>
      </c>
      <c r="B14" s="182"/>
      <c r="C14" s="155">
        <v>-22482200</v>
      </c>
      <c r="D14" s="155"/>
      <c r="E14" s="59">
        <v>-15228490</v>
      </c>
      <c r="F14" s="60">
        <v>-22352000</v>
      </c>
      <c r="G14" s="60">
        <v>-729556</v>
      </c>
      <c r="H14" s="60">
        <v>-6207</v>
      </c>
      <c r="I14" s="60">
        <v>-25584</v>
      </c>
      <c r="J14" s="60">
        <v>-761347</v>
      </c>
      <c r="K14" s="60">
        <v>-471310</v>
      </c>
      <c r="L14" s="60">
        <v>-286658</v>
      </c>
      <c r="M14" s="60">
        <v>-168670</v>
      </c>
      <c r="N14" s="60">
        <v>-926638</v>
      </c>
      <c r="O14" s="60">
        <v>-183644</v>
      </c>
      <c r="P14" s="60">
        <v>-210500</v>
      </c>
      <c r="Q14" s="60">
        <v>-734429</v>
      </c>
      <c r="R14" s="60">
        <v>-1128573</v>
      </c>
      <c r="S14" s="60">
        <v>-5276629</v>
      </c>
      <c r="T14" s="60">
        <v>-353503</v>
      </c>
      <c r="U14" s="60">
        <v>-281839</v>
      </c>
      <c r="V14" s="60">
        <v>-5911971</v>
      </c>
      <c r="W14" s="60">
        <v>-8728529</v>
      </c>
      <c r="X14" s="60">
        <v>-22352000</v>
      </c>
      <c r="Y14" s="60">
        <v>13623471</v>
      </c>
      <c r="Z14" s="140">
        <v>-60.95</v>
      </c>
      <c r="AA14" s="62">
        <v>-22352000</v>
      </c>
    </row>
    <row r="15" spans="1:27" ht="13.5">
      <c r="A15" s="250" t="s">
        <v>184</v>
      </c>
      <c r="B15" s="251"/>
      <c r="C15" s="168">
        <f aca="true" t="shared" si="0" ref="C15:Y15">SUM(C6:C14)</f>
        <v>55771050</v>
      </c>
      <c r="D15" s="168">
        <f>SUM(D6:D14)</f>
        <v>0</v>
      </c>
      <c r="E15" s="72">
        <f t="shared" si="0"/>
        <v>65265020</v>
      </c>
      <c r="F15" s="73">
        <f t="shared" si="0"/>
        <v>89577000</v>
      </c>
      <c r="G15" s="73">
        <f t="shared" si="0"/>
        <v>91838008</v>
      </c>
      <c r="H15" s="73">
        <f t="shared" si="0"/>
        <v>18949387</v>
      </c>
      <c r="I15" s="73">
        <f t="shared" si="0"/>
        <v>31269121</v>
      </c>
      <c r="J15" s="73">
        <f t="shared" si="0"/>
        <v>142056516</v>
      </c>
      <c r="K15" s="73">
        <f t="shared" si="0"/>
        <v>-22365115</v>
      </c>
      <c r="L15" s="73">
        <f t="shared" si="0"/>
        <v>-13130887</v>
      </c>
      <c r="M15" s="73">
        <f t="shared" si="0"/>
        <v>-28298620</v>
      </c>
      <c r="N15" s="73">
        <f t="shared" si="0"/>
        <v>-63794622</v>
      </c>
      <c r="O15" s="73">
        <f t="shared" si="0"/>
        <v>-7136641</v>
      </c>
      <c r="P15" s="73">
        <f t="shared" si="0"/>
        <v>-16291221</v>
      </c>
      <c r="Q15" s="73">
        <f t="shared" si="0"/>
        <v>-20993623</v>
      </c>
      <c r="R15" s="73">
        <f t="shared" si="0"/>
        <v>-44421485</v>
      </c>
      <c r="S15" s="73">
        <f t="shared" si="0"/>
        <v>-17323591</v>
      </c>
      <c r="T15" s="73">
        <f t="shared" si="0"/>
        <v>-14404514</v>
      </c>
      <c r="U15" s="73">
        <f t="shared" si="0"/>
        <v>-34591035</v>
      </c>
      <c r="V15" s="73">
        <f t="shared" si="0"/>
        <v>-66319140</v>
      </c>
      <c r="W15" s="73">
        <f t="shared" si="0"/>
        <v>-32478731</v>
      </c>
      <c r="X15" s="73">
        <f t="shared" si="0"/>
        <v>89577000</v>
      </c>
      <c r="Y15" s="73">
        <f t="shared" si="0"/>
        <v>-122055731</v>
      </c>
      <c r="Z15" s="170">
        <f>+IF(X15&lt;&gt;0,+(Y15/X15)*100,0)</f>
        <v>-136.25789097647834</v>
      </c>
      <c r="AA15" s="74">
        <f>SUM(AA6:AA14)</f>
        <v>89577000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2500000</v>
      </c>
      <c r="F19" s="60">
        <v>2500000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>
        <v>-2084</v>
      </c>
      <c r="U19" s="159"/>
      <c r="V19" s="159">
        <v>-2084</v>
      </c>
      <c r="W19" s="159">
        <v>-2084</v>
      </c>
      <c r="X19" s="60">
        <v>2500000</v>
      </c>
      <c r="Y19" s="159">
        <v>-2502084</v>
      </c>
      <c r="Z19" s="141">
        <v>-100.08</v>
      </c>
      <c r="AA19" s="225">
        <v>2500000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-87082592</v>
      </c>
      <c r="F24" s="60">
        <v>-58068000</v>
      </c>
      <c r="G24" s="60">
        <v>642</v>
      </c>
      <c r="H24" s="60">
        <v>666</v>
      </c>
      <c r="I24" s="60">
        <v>669</v>
      </c>
      <c r="J24" s="60">
        <v>1977</v>
      </c>
      <c r="K24" s="60">
        <v>-2255967</v>
      </c>
      <c r="L24" s="60">
        <v>-1732119</v>
      </c>
      <c r="M24" s="60">
        <v>-944683</v>
      </c>
      <c r="N24" s="60">
        <v>-4932769</v>
      </c>
      <c r="O24" s="60">
        <v>-515059</v>
      </c>
      <c r="P24" s="60">
        <v>-3676106</v>
      </c>
      <c r="Q24" s="60">
        <v>-1795526</v>
      </c>
      <c r="R24" s="60">
        <v>-5986691</v>
      </c>
      <c r="S24" s="60">
        <v>-1813532</v>
      </c>
      <c r="T24" s="60">
        <v>-4995211</v>
      </c>
      <c r="U24" s="60">
        <v>-2418787</v>
      </c>
      <c r="V24" s="60">
        <v>-9227530</v>
      </c>
      <c r="W24" s="60">
        <v>-20145013</v>
      </c>
      <c r="X24" s="60">
        <v>-58068000</v>
      </c>
      <c r="Y24" s="60">
        <v>37922987</v>
      </c>
      <c r="Z24" s="140">
        <v>-65.31</v>
      </c>
      <c r="AA24" s="62">
        <v>-58068000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-84582592</v>
      </c>
      <c r="F25" s="73">
        <f t="shared" si="1"/>
        <v>-55568000</v>
      </c>
      <c r="G25" s="73">
        <f t="shared" si="1"/>
        <v>642</v>
      </c>
      <c r="H25" s="73">
        <f t="shared" si="1"/>
        <v>666</v>
      </c>
      <c r="I25" s="73">
        <f t="shared" si="1"/>
        <v>669</v>
      </c>
      <c r="J25" s="73">
        <f t="shared" si="1"/>
        <v>1977</v>
      </c>
      <c r="K25" s="73">
        <f t="shared" si="1"/>
        <v>-2255967</v>
      </c>
      <c r="L25" s="73">
        <f t="shared" si="1"/>
        <v>-1732119</v>
      </c>
      <c r="M25" s="73">
        <f t="shared" si="1"/>
        <v>-944683</v>
      </c>
      <c r="N25" s="73">
        <f t="shared" si="1"/>
        <v>-4932769</v>
      </c>
      <c r="O25" s="73">
        <f t="shared" si="1"/>
        <v>-515059</v>
      </c>
      <c r="P25" s="73">
        <f t="shared" si="1"/>
        <v>-3676106</v>
      </c>
      <c r="Q25" s="73">
        <f t="shared" si="1"/>
        <v>-1795526</v>
      </c>
      <c r="R25" s="73">
        <f t="shared" si="1"/>
        <v>-5986691</v>
      </c>
      <c r="S25" s="73">
        <f t="shared" si="1"/>
        <v>-1813532</v>
      </c>
      <c r="T25" s="73">
        <f t="shared" si="1"/>
        <v>-4997295</v>
      </c>
      <c r="U25" s="73">
        <f t="shared" si="1"/>
        <v>-2418787</v>
      </c>
      <c r="V25" s="73">
        <f t="shared" si="1"/>
        <v>-9229614</v>
      </c>
      <c r="W25" s="73">
        <f t="shared" si="1"/>
        <v>-20147097</v>
      </c>
      <c r="X25" s="73">
        <f t="shared" si="1"/>
        <v>-55568000</v>
      </c>
      <c r="Y25" s="73">
        <f t="shared" si="1"/>
        <v>35420903</v>
      </c>
      <c r="Z25" s="170">
        <f>+IF(X25&lt;&gt;0,+(Y25/X25)*100,0)</f>
        <v>-63.74334689029657</v>
      </c>
      <c r="AA25" s="74">
        <f>SUM(AA19:AA24)</f>
        <v>-55568000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2745996</v>
      </c>
      <c r="F31" s="60">
        <v>2746000</v>
      </c>
      <c r="G31" s="60">
        <v>18077931</v>
      </c>
      <c r="H31" s="159">
        <v>29230620</v>
      </c>
      <c r="I31" s="159">
        <v>22826407</v>
      </c>
      <c r="J31" s="159">
        <v>70134958</v>
      </c>
      <c r="K31" s="60">
        <v>31783897</v>
      </c>
      <c r="L31" s="60">
        <v>17762508</v>
      </c>
      <c r="M31" s="60">
        <v>18594938</v>
      </c>
      <c r="N31" s="60">
        <v>68141343</v>
      </c>
      <c r="O31" s="159">
        <v>4897339</v>
      </c>
      <c r="P31" s="159">
        <v>19050094</v>
      </c>
      <c r="Q31" s="159">
        <v>46843332</v>
      </c>
      <c r="R31" s="60">
        <v>70790765</v>
      </c>
      <c r="S31" s="60">
        <v>2920099</v>
      </c>
      <c r="T31" s="60">
        <v>4262792</v>
      </c>
      <c r="U31" s="60">
        <v>15291559</v>
      </c>
      <c r="V31" s="159">
        <v>22474450</v>
      </c>
      <c r="W31" s="159">
        <v>231541516</v>
      </c>
      <c r="X31" s="159">
        <v>2746000</v>
      </c>
      <c r="Y31" s="60">
        <v>228795516</v>
      </c>
      <c r="Z31" s="140">
        <v>8331.96</v>
      </c>
      <c r="AA31" s="62">
        <v>2746000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-200000</v>
      </c>
      <c r="F33" s="60">
        <v>-200000</v>
      </c>
      <c r="G33" s="60"/>
      <c r="H33" s="60"/>
      <c r="I33" s="60"/>
      <c r="J33" s="60"/>
      <c r="K33" s="60"/>
      <c r="L33" s="60">
        <v>-57666</v>
      </c>
      <c r="M33" s="60"/>
      <c r="N33" s="60">
        <v>-57666</v>
      </c>
      <c r="O33" s="60"/>
      <c r="P33" s="60"/>
      <c r="Q33" s="60"/>
      <c r="R33" s="60"/>
      <c r="S33" s="60"/>
      <c r="T33" s="60"/>
      <c r="U33" s="60"/>
      <c r="V33" s="60"/>
      <c r="W33" s="60">
        <v>-57666</v>
      </c>
      <c r="X33" s="60">
        <v>-200000</v>
      </c>
      <c r="Y33" s="60">
        <v>142334</v>
      </c>
      <c r="Z33" s="140">
        <v>-71.17</v>
      </c>
      <c r="AA33" s="62">
        <v>-200000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2545996</v>
      </c>
      <c r="F34" s="73">
        <f t="shared" si="2"/>
        <v>2546000</v>
      </c>
      <c r="G34" s="73">
        <f t="shared" si="2"/>
        <v>18077931</v>
      </c>
      <c r="H34" s="73">
        <f t="shared" si="2"/>
        <v>29230620</v>
      </c>
      <c r="I34" s="73">
        <f t="shared" si="2"/>
        <v>22826407</v>
      </c>
      <c r="J34" s="73">
        <f t="shared" si="2"/>
        <v>70134958</v>
      </c>
      <c r="K34" s="73">
        <f t="shared" si="2"/>
        <v>31783897</v>
      </c>
      <c r="L34" s="73">
        <f t="shared" si="2"/>
        <v>17704842</v>
      </c>
      <c r="M34" s="73">
        <f t="shared" si="2"/>
        <v>18594938</v>
      </c>
      <c r="N34" s="73">
        <f t="shared" si="2"/>
        <v>68083677</v>
      </c>
      <c r="O34" s="73">
        <f t="shared" si="2"/>
        <v>4897339</v>
      </c>
      <c r="P34" s="73">
        <f t="shared" si="2"/>
        <v>19050094</v>
      </c>
      <c r="Q34" s="73">
        <f t="shared" si="2"/>
        <v>46843332</v>
      </c>
      <c r="R34" s="73">
        <f t="shared" si="2"/>
        <v>70790765</v>
      </c>
      <c r="S34" s="73">
        <f t="shared" si="2"/>
        <v>2920099</v>
      </c>
      <c r="T34" s="73">
        <f t="shared" si="2"/>
        <v>4262792</v>
      </c>
      <c r="U34" s="73">
        <f t="shared" si="2"/>
        <v>15291559</v>
      </c>
      <c r="V34" s="73">
        <f t="shared" si="2"/>
        <v>22474450</v>
      </c>
      <c r="W34" s="73">
        <f t="shared" si="2"/>
        <v>231483850</v>
      </c>
      <c r="X34" s="73">
        <f t="shared" si="2"/>
        <v>2546000</v>
      </c>
      <c r="Y34" s="73">
        <f t="shared" si="2"/>
        <v>228937850</v>
      </c>
      <c r="Z34" s="170">
        <f>+IF(X34&lt;&gt;0,+(Y34/X34)*100,0)</f>
        <v>8992.060094265515</v>
      </c>
      <c r="AA34" s="74">
        <f>SUM(AA29:AA33)</f>
        <v>2546000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55771050</v>
      </c>
      <c r="D36" s="153">
        <f>+D15+D25+D34</f>
        <v>0</v>
      </c>
      <c r="E36" s="99">
        <f t="shared" si="3"/>
        <v>-16771576</v>
      </c>
      <c r="F36" s="100">
        <f t="shared" si="3"/>
        <v>36555000</v>
      </c>
      <c r="G36" s="100">
        <f t="shared" si="3"/>
        <v>109916581</v>
      </c>
      <c r="H36" s="100">
        <f t="shared" si="3"/>
        <v>48180673</v>
      </c>
      <c r="I36" s="100">
        <f t="shared" si="3"/>
        <v>54096197</v>
      </c>
      <c r="J36" s="100">
        <f t="shared" si="3"/>
        <v>212193451</v>
      </c>
      <c r="K36" s="100">
        <f t="shared" si="3"/>
        <v>7162815</v>
      </c>
      <c r="L36" s="100">
        <f t="shared" si="3"/>
        <v>2841836</v>
      </c>
      <c r="M36" s="100">
        <f t="shared" si="3"/>
        <v>-10648365</v>
      </c>
      <c r="N36" s="100">
        <f t="shared" si="3"/>
        <v>-643714</v>
      </c>
      <c r="O36" s="100">
        <f t="shared" si="3"/>
        <v>-2754361</v>
      </c>
      <c r="P36" s="100">
        <f t="shared" si="3"/>
        <v>-917233</v>
      </c>
      <c r="Q36" s="100">
        <f t="shared" si="3"/>
        <v>24054183</v>
      </c>
      <c r="R36" s="100">
        <f t="shared" si="3"/>
        <v>20382589</v>
      </c>
      <c r="S36" s="100">
        <f t="shared" si="3"/>
        <v>-16217024</v>
      </c>
      <c r="T36" s="100">
        <f t="shared" si="3"/>
        <v>-15139017</v>
      </c>
      <c r="U36" s="100">
        <f t="shared" si="3"/>
        <v>-21718263</v>
      </c>
      <c r="V36" s="100">
        <f t="shared" si="3"/>
        <v>-53074304</v>
      </c>
      <c r="W36" s="100">
        <f t="shared" si="3"/>
        <v>178858022</v>
      </c>
      <c r="X36" s="100">
        <f t="shared" si="3"/>
        <v>36555000</v>
      </c>
      <c r="Y36" s="100">
        <f t="shared" si="3"/>
        <v>142303022</v>
      </c>
      <c r="Z36" s="137">
        <f>+IF(X36&lt;&gt;0,+(Y36/X36)*100,0)</f>
        <v>389.2846997674737</v>
      </c>
      <c r="AA36" s="102">
        <f>+AA15+AA25+AA34</f>
        <v>36555000</v>
      </c>
    </row>
    <row r="37" spans="1:27" ht="13.5">
      <c r="A37" s="249" t="s">
        <v>199</v>
      </c>
      <c r="B37" s="182"/>
      <c r="C37" s="153">
        <v>29314433</v>
      </c>
      <c r="D37" s="153"/>
      <c r="E37" s="99">
        <v>102448000</v>
      </c>
      <c r="F37" s="100">
        <v>102448000</v>
      </c>
      <c r="G37" s="100">
        <v>-29314433</v>
      </c>
      <c r="H37" s="100">
        <v>80602148</v>
      </c>
      <c r="I37" s="100">
        <v>128782821</v>
      </c>
      <c r="J37" s="100">
        <v>-29314433</v>
      </c>
      <c r="K37" s="100">
        <v>182879018</v>
      </c>
      <c r="L37" s="100">
        <v>190041833</v>
      </c>
      <c r="M37" s="100">
        <v>192883669</v>
      </c>
      <c r="N37" s="100">
        <v>182879018</v>
      </c>
      <c r="O37" s="100">
        <v>182235304</v>
      </c>
      <c r="P37" s="100">
        <v>179480943</v>
      </c>
      <c r="Q37" s="100">
        <v>178563710</v>
      </c>
      <c r="R37" s="100">
        <v>182235304</v>
      </c>
      <c r="S37" s="100">
        <v>202617893</v>
      </c>
      <c r="T37" s="100">
        <v>186400869</v>
      </c>
      <c r="U37" s="100">
        <v>171261852</v>
      </c>
      <c r="V37" s="100">
        <v>202617893</v>
      </c>
      <c r="W37" s="100">
        <v>-29314433</v>
      </c>
      <c r="X37" s="100">
        <v>102448000</v>
      </c>
      <c r="Y37" s="100">
        <v>-131762433</v>
      </c>
      <c r="Z37" s="137">
        <v>-128.61</v>
      </c>
      <c r="AA37" s="102">
        <v>102448000</v>
      </c>
    </row>
    <row r="38" spans="1:27" ht="13.5">
      <c r="A38" s="269" t="s">
        <v>200</v>
      </c>
      <c r="B38" s="256"/>
      <c r="C38" s="257">
        <v>85085483</v>
      </c>
      <c r="D38" s="257"/>
      <c r="E38" s="258">
        <v>85676424</v>
      </c>
      <c r="F38" s="259">
        <v>139003000</v>
      </c>
      <c r="G38" s="259">
        <v>80602148</v>
      </c>
      <c r="H38" s="259">
        <v>128782821</v>
      </c>
      <c r="I38" s="259">
        <v>182879018</v>
      </c>
      <c r="J38" s="259">
        <v>182879018</v>
      </c>
      <c r="K38" s="259">
        <v>190041833</v>
      </c>
      <c r="L38" s="259">
        <v>192883669</v>
      </c>
      <c r="M38" s="259">
        <v>182235304</v>
      </c>
      <c r="N38" s="259">
        <v>182235304</v>
      </c>
      <c r="O38" s="259">
        <v>179480943</v>
      </c>
      <c r="P38" s="259">
        <v>178563710</v>
      </c>
      <c r="Q38" s="259">
        <v>202617893</v>
      </c>
      <c r="R38" s="259">
        <v>179480943</v>
      </c>
      <c r="S38" s="259">
        <v>186400869</v>
      </c>
      <c r="T38" s="259">
        <v>171261852</v>
      </c>
      <c r="U38" s="259">
        <v>149543589</v>
      </c>
      <c r="V38" s="259">
        <v>149543589</v>
      </c>
      <c r="W38" s="259">
        <v>149543589</v>
      </c>
      <c r="X38" s="259">
        <v>139003000</v>
      </c>
      <c r="Y38" s="259">
        <v>10540589</v>
      </c>
      <c r="Z38" s="260">
        <v>7.58</v>
      </c>
      <c r="AA38" s="261">
        <v>139003000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112856197</v>
      </c>
      <c r="D5" s="200">
        <f t="shared" si="0"/>
        <v>0</v>
      </c>
      <c r="E5" s="106">
        <f t="shared" si="0"/>
        <v>102412000</v>
      </c>
      <c r="F5" s="106">
        <f t="shared" si="0"/>
        <v>151239350</v>
      </c>
      <c r="G5" s="106">
        <f t="shared" si="0"/>
        <v>4037099</v>
      </c>
      <c r="H5" s="106">
        <f t="shared" si="0"/>
        <v>7832675</v>
      </c>
      <c r="I5" s="106">
        <f t="shared" si="0"/>
        <v>10456048</v>
      </c>
      <c r="J5" s="106">
        <f t="shared" si="0"/>
        <v>22325822</v>
      </c>
      <c r="K5" s="106">
        <f t="shared" si="0"/>
        <v>12937952</v>
      </c>
      <c r="L5" s="106">
        <f t="shared" si="0"/>
        <v>11546145</v>
      </c>
      <c r="M5" s="106">
        <f t="shared" si="0"/>
        <v>11489781</v>
      </c>
      <c r="N5" s="106">
        <f t="shared" si="0"/>
        <v>35973878</v>
      </c>
      <c r="O5" s="106">
        <f t="shared" si="0"/>
        <v>2958156</v>
      </c>
      <c r="P5" s="106">
        <f t="shared" si="0"/>
        <v>11481062</v>
      </c>
      <c r="Q5" s="106">
        <f t="shared" si="0"/>
        <v>9412306</v>
      </c>
      <c r="R5" s="106">
        <f t="shared" si="0"/>
        <v>23851524</v>
      </c>
      <c r="S5" s="106">
        <f t="shared" si="0"/>
        <v>10958348</v>
      </c>
      <c r="T5" s="106">
        <f t="shared" si="0"/>
        <v>21092950</v>
      </c>
      <c r="U5" s="106">
        <f t="shared" si="0"/>
        <v>23364898</v>
      </c>
      <c r="V5" s="106">
        <f t="shared" si="0"/>
        <v>55416196</v>
      </c>
      <c r="W5" s="106">
        <f t="shared" si="0"/>
        <v>137567420</v>
      </c>
      <c r="X5" s="106">
        <f t="shared" si="0"/>
        <v>151239350</v>
      </c>
      <c r="Y5" s="106">
        <f t="shared" si="0"/>
        <v>-13671930</v>
      </c>
      <c r="Z5" s="201">
        <f>+IF(X5&lt;&gt;0,+(Y5/X5)*100,0)</f>
        <v>-9.039929092527837</v>
      </c>
      <c r="AA5" s="199">
        <f>SUM(AA11:AA18)</f>
        <v>151239350</v>
      </c>
    </row>
    <row r="6" spans="1:27" ht="13.5">
      <c r="A6" s="291" t="s">
        <v>204</v>
      </c>
      <c r="B6" s="142"/>
      <c r="C6" s="62">
        <v>51839885</v>
      </c>
      <c r="D6" s="156"/>
      <c r="E6" s="60">
        <v>26612000</v>
      </c>
      <c r="F6" s="60">
        <v>50420000</v>
      </c>
      <c r="G6" s="60"/>
      <c r="H6" s="60">
        <v>631574</v>
      </c>
      <c r="I6" s="60">
        <v>1201617</v>
      </c>
      <c r="J6" s="60">
        <v>1833191</v>
      </c>
      <c r="K6" s="60">
        <v>1997060</v>
      </c>
      <c r="L6" s="60">
        <v>5110351</v>
      </c>
      <c r="M6" s="60">
        <v>8078813</v>
      </c>
      <c r="N6" s="60">
        <v>15186224</v>
      </c>
      <c r="O6" s="60"/>
      <c r="P6" s="60">
        <v>2894208</v>
      </c>
      <c r="Q6" s="60">
        <v>1608584</v>
      </c>
      <c r="R6" s="60">
        <v>4502792</v>
      </c>
      <c r="S6" s="60">
        <v>1268676</v>
      </c>
      <c r="T6" s="60">
        <v>8330381</v>
      </c>
      <c r="U6" s="60">
        <v>6004900</v>
      </c>
      <c r="V6" s="60">
        <v>15603957</v>
      </c>
      <c r="W6" s="60">
        <v>37126164</v>
      </c>
      <c r="X6" s="60">
        <v>50420000</v>
      </c>
      <c r="Y6" s="60">
        <v>-13293836</v>
      </c>
      <c r="Z6" s="140">
        <v>-26.37</v>
      </c>
      <c r="AA6" s="155">
        <v>50420000</v>
      </c>
    </row>
    <row r="7" spans="1:27" ht="13.5">
      <c r="A7" s="291" t="s">
        <v>205</v>
      </c>
      <c r="B7" s="142"/>
      <c r="C7" s="62">
        <v>15291629</v>
      </c>
      <c r="D7" s="156"/>
      <c r="E7" s="60">
        <v>24700000</v>
      </c>
      <c r="F7" s="60">
        <v>35453000</v>
      </c>
      <c r="G7" s="60">
        <v>262653</v>
      </c>
      <c r="H7" s="60">
        <v>3268632</v>
      </c>
      <c r="I7" s="60">
        <v>4293517</v>
      </c>
      <c r="J7" s="60">
        <v>7824802</v>
      </c>
      <c r="K7" s="60">
        <v>6922148</v>
      </c>
      <c r="L7" s="60">
        <v>4593394</v>
      </c>
      <c r="M7" s="60">
        <v>3142410</v>
      </c>
      <c r="N7" s="60">
        <v>14657952</v>
      </c>
      <c r="O7" s="60">
        <v>1209325</v>
      </c>
      <c r="P7" s="60">
        <v>3908779</v>
      </c>
      <c r="Q7" s="60">
        <v>36575</v>
      </c>
      <c r="R7" s="60">
        <v>5154679</v>
      </c>
      <c r="S7" s="60">
        <v>513635</v>
      </c>
      <c r="T7" s="60">
        <v>2048476</v>
      </c>
      <c r="U7" s="60">
        <v>1538661</v>
      </c>
      <c r="V7" s="60">
        <v>4100772</v>
      </c>
      <c r="W7" s="60">
        <v>31738205</v>
      </c>
      <c r="X7" s="60">
        <v>35453000</v>
      </c>
      <c r="Y7" s="60">
        <v>-3714795</v>
      </c>
      <c r="Z7" s="140">
        <v>-10.48</v>
      </c>
      <c r="AA7" s="155">
        <v>35453000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10160640</v>
      </c>
      <c r="D10" s="156"/>
      <c r="E10" s="60">
        <v>4200000</v>
      </c>
      <c r="F10" s="60">
        <v>6143000</v>
      </c>
      <c r="G10" s="60">
        <v>21721</v>
      </c>
      <c r="H10" s="60">
        <v>1219091</v>
      </c>
      <c r="I10" s="60">
        <v>259479</v>
      </c>
      <c r="J10" s="60">
        <v>1500291</v>
      </c>
      <c r="K10" s="60">
        <v>382772</v>
      </c>
      <c r="L10" s="60">
        <v>168674</v>
      </c>
      <c r="M10" s="60">
        <v>123046</v>
      </c>
      <c r="N10" s="60">
        <v>674492</v>
      </c>
      <c r="O10" s="60">
        <v>23120</v>
      </c>
      <c r="P10" s="60">
        <v>897643</v>
      </c>
      <c r="Q10" s="60">
        <v>753396</v>
      </c>
      <c r="R10" s="60">
        <v>1674159</v>
      </c>
      <c r="S10" s="60">
        <v>2871415</v>
      </c>
      <c r="T10" s="60">
        <v>1231592</v>
      </c>
      <c r="U10" s="60">
        <v>5265677</v>
      </c>
      <c r="V10" s="60">
        <v>9368684</v>
      </c>
      <c r="W10" s="60">
        <v>13217626</v>
      </c>
      <c r="X10" s="60">
        <v>6143000</v>
      </c>
      <c r="Y10" s="60">
        <v>7074626</v>
      </c>
      <c r="Z10" s="140">
        <v>115.17</v>
      </c>
      <c r="AA10" s="155">
        <v>6143000</v>
      </c>
    </row>
    <row r="11" spans="1:27" ht="13.5">
      <c r="A11" s="292" t="s">
        <v>209</v>
      </c>
      <c r="B11" s="142"/>
      <c r="C11" s="293">
        <f aca="true" t="shared" si="1" ref="C11:Y11">SUM(C6:C10)</f>
        <v>77292154</v>
      </c>
      <c r="D11" s="294">
        <f t="shared" si="1"/>
        <v>0</v>
      </c>
      <c r="E11" s="295">
        <f t="shared" si="1"/>
        <v>55512000</v>
      </c>
      <c r="F11" s="295">
        <f t="shared" si="1"/>
        <v>92016000</v>
      </c>
      <c r="G11" s="295">
        <f t="shared" si="1"/>
        <v>284374</v>
      </c>
      <c r="H11" s="295">
        <f t="shared" si="1"/>
        <v>5119297</v>
      </c>
      <c r="I11" s="295">
        <f t="shared" si="1"/>
        <v>5754613</v>
      </c>
      <c r="J11" s="295">
        <f t="shared" si="1"/>
        <v>11158284</v>
      </c>
      <c r="K11" s="295">
        <f t="shared" si="1"/>
        <v>9301980</v>
      </c>
      <c r="L11" s="295">
        <f t="shared" si="1"/>
        <v>9872419</v>
      </c>
      <c r="M11" s="295">
        <f t="shared" si="1"/>
        <v>11344269</v>
      </c>
      <c r="N11" s="295">
        <f t="shared" si="1"/>
        <v>30518668</v>
      </c>
      <c r="O11" s="295">
        <f t="shared" si="1"/>
        <v>1232445</v>
      </c>
      <c r="P11" s="295">
        <f t="shared" si="1"/>
        <v>7700630</v>
      </c>
      <c r="Q11" s="295">
        <f t="shared" si="1"/>
        <v>2398555</v>
      </c>
      <c r="R11" s="295">
        <f t="shared" si="1"/>
        <v>11331630</v>
      </c>
      <c r="S11" s="295">
        <f t="shared" si="1"/>
        <v>4653726</v>
      </c>
      <c r="T11" s="295">
        <f t="shared" si="1"/>
        <v>11610449</v>
      </c>
      <c r="U11" s="295">
        <f t="shared" si="1"/>
        <v>12809238</v>
      </c>
      <c r="V11" s="295">
        <f t="shared" si="1"/>
        <v>29073413</v>
      </c>
      <c r="W11" s="295">
        <f t="shared" si="1"/>
        <v>82081995</v>
      </c>
      <c r="X11" s="295">
        <f t="shared" si="1"/>
        <v>92016000</v>
      </c>
      <c r="Y11" s="295">
        <f t="shared" si="1"/>
        <v>-9934005</v>
      </c>
      <c r="Z11" s="296">
        <f>+IF(X11&lt;&gt;0,+(Y11/X11)*100,0)</f>
        <v>-10.795953964527909</v>
      </c>
      <c r="AA11" s="297">
        <f>SUM(AA6:AA10)</f>
        <v>92016000</v>
      </c>
    </row>
    <row r="12" spans="1:27" ht="13.5">
      <c r="A12" s="298" t="s">
        <v>210</v>
      </c>
      <c r="B12" s="136"/>
      <c r="C12" s="62">
        <v>17509734</v>
      </c>
      <c r="D12" s="156"/>
      <c r="E12" s="60">
        <v>27900000</v>
      </c>
      <c r="F12" s="60">
        <v>39181000</v>
      </c>
      <c r="G12" s="60">
        <v>595838</v>
      </c>
      <c r="H12" s="60">
        <v>1198292</v>
      </c>
      <c r="I12" s="60">
        <v>2732953</v>
      </c>
      <c r="J12" s="60">
        <v>4527083</v>
      </c>
      <c r="K12" s="60">
        <v>3635176</v>
      </c>
      <c r="L12" s="60">
        <v>981706</v>
      </c>
      <c r="M12" s="60"/>
      <c r="N12" s="60">
        <v>4616882</v>
      </c>
      <c r="O12" s="60">
        <v>1725711</v>
      </c>
      <c r="P12" s="60">
        <v>3780432</v>
      </c>
      <c r="Q12" s="60">
        <v>4589707</v>
      </c>
      <c r="R12" s="60">
        <v>10095850</v>
      </c>
      <c r="S12" s="60">
        <v>5309622</v>
      </c>
      <c r="T12" s="60">
        <v>9482501</v>
      </c>
      <c r="U12" s="60">
        <v>8255660</v>
      </c>
      <c r="V12" s="60">
        <v>23047783</v>
      </c>
      <c r="W12" s="60">
        <v>42287598</v>
      </c>
      <c r="X12" s="60">
        <v>39181000</v>
      </c>
      <c r="Y12" s="60">
        <v>3106598</v>
      </c>
      <c r="Z12" s="140">
        <v>7.93</v>
      </c>
      <c r="AA12" s="155">
        <v>39181000</v>
      </c>
    </row>
    <row r="13" spans="1:27" ht="13.5">
      <c r="A13" s="298" t="s">
        <v>211</v>
      </c>
      <c r="B13" s="136"/>
      <c r="C13" s="273">
        <v>5493000</v>
      </c>
      <c r="D13" s="274"/>
      <c r="E13" s="275">
        <v>1000000</v>
      </c>
      <c r="F13" s="275">
        <v>5913350</v>
      </c>
      <c r="G13" s="275"/>
      <c r="H13" s="275">
        <v>243798</v>
      </c>
      <c r="I13" s="275">
        <v>770273</v>
      </c>
      <c r="J13" s="275">
        <v>1014071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1014071</v>
      </c>
      <c r="X13" s="275">
        <v>5913350</v>
      </c>
      <c r="Y13" s="275">
        <v>-4899279</v>
      </c>
      <c r="Z13" s="140">
        <v>-82.85</v>
      </c>
      <c r="AA13" s="277">
        <v>5913350</v>
      </c>
    </row>
    <row r="14" spans="1:27" ht="13.5">
      <c r="A14" s="298" t="s">
        <v>212</v>
      </c>
      <c r="B14" s="136"/>
      <c r="C14" s="62"/>
      <c r="D14" s="156"/>
      <c r="E14" s="60"/>
      <c r="F14" s="60">
        <v>1000000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1000000</v>
      </c>
      <c r="Y14" s="60">
        <v>-1000000</v>
      </c>
      <c r="Z14" s="140">
        <v>-100</v>
      </c>
      <c r="AA14" s="155">
        <v>1000000</v>
      </c>
    </row>
    <row r="15" spans="1:27" ht="13.5">
      <c r="A15" s="298" t="s">
        <v>213</v>
      </c>
      <c r="B15" s="136" t="s">
        <v>138</v>
      </c>
      <c r="C15" s="62">
        <v>12561309</v>
      </c>
      <c r="D15" s="156"/>
      <c r="E15" s="60">
        <v>18000000</v>
      </c>
      <c r="F15" s="60">
        <v>13129000</v>
      </c>
      <c r="G15" s="60">
        <v>3156887</v>
      </c>
      <c r="H15" s="60">
        <v>1271288</v>
      </c>
      <c r="I15" s="60">
        <v>1198209</v>
      </c>
      <c r="J15" s="60">
        <v>5626384</v>
      </c>
      <c r="K15" s="60">
        <v>796</v>
      </c>
      <c r="L15" s="60">
        <v>692020</v>
      </c>
      <c r="M15" s="60">
        <v>145512</v>
      </c>
      <c r="N15" s="60">
        <v>838328</v>
      </c>
      <c r="O15" s="60"/>
      <c r="P15" s="60"/>
      <c r="Q15" s="60">
        <v>2424044</v>
      </c>
      <c r="R15" s="60">
        <v>2424044</v>
      </c>
      <c r="S15" s="60">
        <v>995000</v>
      </c>
      <c r="T15" s="60"/>
      <c r="U15" s="60">
        <v>2300000</v>
      </c>
      <c r="V15" s="60">
        <v>3295000</v>
      </c>
      <c r="W15" s="60">
        <v>12183756</v>
      </c>
      <c r="X15" s="60">
        <v>13129000</v>
      </c>
      <c r="Y15" s="60">
        <v>-945244</v>
      </c>
      <c r="Z15" s="140">
        <v>-7.2</v>
      </c>
      <c r="AA15" s="155">
        <v>13129000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27000000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27000000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27000000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51839885</v>
      </c>
      <c r="D36" s="156">
        <f t="shared" si="4"/>
        <v>0</v>
      </c>
      <c r="E36" s="60">
        <f t="shared" si="4"/>
        <v>53612000</v>
      </c>
      <c r="F36" s="60">
        <f t="shared" si="4"/>
        <v>50420000</v>
      </c>
      <c r="G36" s="60">
        <f t="shared" si="4"/>
        <v>0</v>
      </c>
      <c r="H36" s="60">
        <f t="shared" si="4"/>
        <v>631574</v>
      </c>
      <c r="I36" s="60">
        <f t="shared" si="4"/>
        <v>1201617</v>
      </c>
      <c r="J36" s="60">
        <f t="shared" si="4"/>
        <v>1833191</v>
      </c>
      <c r="K36" s="60">
        <f t="shared" si="4"/>
        <v>1997060</v>
      </c>
      <c r="L36" s="60">
        <f t="shared" si="4"/>
        <v>5110351</v>
      </c>
      <c r="M36" s="60">
        <f t="shared" si="4"/>
        <v>8078813</v>
      </c>
      <c r="N36" s="60">
        <f t="shared" si="4"/>
        <v>15186224</v>
      </c>
      <c r="O36" s="60">
        <f t="shared" si="4"/>
        <v>0</v>
      </c>
      <c r="P36" s="60">
        <f t="shared" si="4"/>
        <v>2894208</v>
      </c>
      <c r="Q36" s="60">
        <f t="shared" si="4"/>
        <v>1608584</v>
      </c>
      <c r="R36" s="60">
        <f t="shared" si="4"/>
        <v>4502792</v>
      </c>
      <c r="S36" s="60">
        <f t="shared" si="4"/>
        <v>1268676</v>
      </c>
      <c r="T36" s="60">
        <f t="shared" si="4"/>
        <v>8330381</v>
      </c>
      <c r="U36" s="60">
        <f t="shared" si="4"/>
        <v>6004900</v>
      </c>
      <c r="V36" s="60">
        <f t="shared" si="4"/>
        <v>15603957</v>
      </c>
      <c r="W36" s="60">
        <f t="shared" si="4"/>
        <v>37126164</v>
      </c>
      <c r="X36" s="60">
        <f t="shared" si="4"/>
        <v>50420000</v>
      </c>
      <c r="Y36" s="60">
        <f t="shared" si="4"/>
        <v>-13293836</v>
      </c>
      <c r="Z36" s="140">
        <f aca="true" t="shared" si="5" ref="Z36:Z49">+IF(X36&lt;&gt;0,+(Y36/X36)*100,0)</f>
        <v>-26.366195953986516</v>
      </c>
      <c r="AA36" s="155">
        <f>AA6+AA21</f>
        <v>50420000</v>
      </c>
    </row>
    <row r="37" spans="1:27" ht="13.5">
      <c r="A37" s="291" t="s">
        <v>205</v>
      </c>
      <c r="B37" s="142"/>
      <c r="C37" s="62">
        <f t="shared" si="4"/>
        <v>15291629</v>
      </c>
      <c r="D37" s="156">
        <f t="shared" si="4"/>
        <v>0</v>
      </c>
      <c r="E37" s="60">
        <f t="shared" si="4"/>
        <v>24700000</v>
      </c>
      <c r="F37" s="60">
        <f t="shared" si="4"/>
        <v>35453000</v>
      </c>
      <c r="G37" s="60">
        <f t="shared" si="4"/>
        <v>262653</v>
      </c>
      <c r="H37" s="60">
        <f t="shared" si="4"/>
        <v>3268632</v>
      </c>
      <c r="I37" s="60">
        <f t="shared" si="4"/>
        <v>4293517</v>
      </c>
      <c r="J37" s="60">
        <f t="shared" si="4"/>
        <v>7824802</v>
      </c>
      <c r="K37" s="60">
        <f t="shared" si="4"/>
        <v>6922148</v>
      </c>
      <c r="L37" s="60">
        <f t="shared" si="4"/>
        <v>4593394</v>
      </c>
      <c r="M37" s="60">
        <f t="shared" si="4"/>
        <v>3142410</v>
      </c>
      <c r="N37" s="60">
        <f t="shared" si="4"/>
        <v>14657952</v>
      </c>
      <c r="O37" s="60">
        <f t="shared" si="4"/>
        <v>1209325</v>
      </c>
      <c r="P37" s="60">
        <f t="shared" si="4"/>
        <v>3908779</v>
      </c>
      <c r="Q37" s="60">
        <f t="shared" si="4"/>
        <v>36575</v>
      </c>
      <c r="R37" s="60">
        <f t="shared" si="4"/>
        <v>5154679</v>
      </c>
      <c r="S37" s="60">
        <f t="shared" si="4"/>
        <v>513635</v>
      </c>
      <c r="T37" s="60">
        <f t="shared" si="4"/>
        <v>2048476</v>
      </c>
      <c r="U37" s="60">
        <f t="shared" si="4"/>
        <v>1538661</v>
      </c>
      <c r="V37" s="60">
        <f t="shared" si="4"/>
        <v>4100772</v>
      </c>
      <c r="W37" s="60">
        <f t="shared" si="4"/>
        <v>31738205</v>
      </c>
      <c r="X37" s="60">
        <f t="shared" si="4"/>
        <v>35453000</v>
      </c>
      <c r="Y37" s="60">
        <f t="shared" si="4"/>
        <v>-3714795</v>
      </c>
      <c r="Z37" s="140">
        <f t="shared" si="5"/>
        <v>-10.478083660056976</v>
      </c>
      <c r="AA37" s="155">
        <f>AA7+AA22</f>
        <v>35453000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10160640</v>
      </c>
      <c r="D40" s="156">
        <f t="shared" si="4"/>
        <v>0</v>
      </c>
      <c r="E40" s="60">
        <f t="shared" si="4"/>
        <v>4200000</v>
      </c>
      <c r="F40" s="60">
        <f t="shared" si="4"/>
        <v>6143000</v>
      </c>
      <c r="G40" s="60">
        <f t="shared" si="4"/>
        <v>21721</v>
      </c>
      <c r="H40" s="60">
        <f t="shared" si="4"/>
        <v>1219091</v>
      </c>
      <c r="I40" s="60">
        <f t="shared" si="4"/>
        <v>259479</v>
      </c>
      <c r="J40" s="60">
        <f t="shared" si="4"/>
        <v>1500291</v>
      </c>
      <c r="K40" s="60">
        <f t="shared" si="4"/>
        <v>382772</v>
      </c>
      <c r="L40" s="60">
        <f t="shared" si="4"/>
        <v>168674</v>
      </c>
      <c r="M40" s="60">
        <f t="shared" si="4"/>
        <v>123046</v>
      </c>
      <c r="N40" s="60">
        <f t="shared" si="4"/>
        <v>674492</v>
      </c>
      <c r="O40" s="60">
        <f t="shared" si="4"/>
        <v>23120</v>
      </c>
      <c r="P40" s="60">
        <f t="shared" si="4"/>
        <v>897643</v>
      </c>
      <c r="Q40" s="60">
        <f t="shared" si="4"/>
        <v>753396</v>
      </c>
      <c r="R40" s="60">
        <f t="shared" si="4"/>
        <v>1674159</v>
      </c>
      <c r="S40" s="60">
        <f t="shared" si="4"/>
        <v>2871415</v>
      </c>
      <c r="T40" s="60">
        <f t="shared" si="4"/>
        <v>1231592</v>
      </c>
      <c r="U40" s="60">
        <f t="shared" si="4"/>
        <v>5265677</v>
      </c>
      <c r="V40" s="60">
        <f t="shared" si="4"/>
        <v>9368684</v>
      </c>
      <c r="W40" s="60">
        <f t="shared" si="4"/>
        <v>13217626</v>
      </c>
      <c r="X40" s="60">
        <f t="shared" si="4"/>
        <v>6143000</v>
      </c>
      <c r="Y40" s="60">
        <f t="shared" si="4"/>
        <v>7074626</v>
      </c>
      <c r="Z40" s="140">
        <f t="shared" si="5"/>
        <v>115.16565196158228</v>
      </c>
      <c r="AA40" s="155">
        <f>AA10+AA25</f>
        <v>6143000</v>
      </c>
    </row>
    <row r="41" spans="1:27" ht="13.5">
      <c r="A41" s="292" t="s">
        <v>209</v>
      </c>
      <c r="B41" s="142"/>
      <c r="C41" s="293">
        <f aca="true" t="shared" si="6" ref="C41:Y41">SUM(C36:C40)</f>
        <v>77292154</v>
      </c>
      <c r="D41" s="294">
        <f t="shared" si="6"/>
        <v>0</v>
      </c>
      <c r="E41" s="295">
        <f t="shared" si="6"/>
        <v>82512000</v>
      </c>
      <c r="F41" s="295">
        <f t="shared" si="6"/>
        <v>92016000</v>
      </c>
      <c r="G41" s="295">
        <f t="shared" si="6"/>
        <v>284374</v>
      </c>
      <c r="H41" s="295">
        <f t="shared" si="6"/>
        <v>5119297</v>
      </c>
      <c r="I41" s="295">
        <f t="shared" si="6"/>
        <v>5754613</v>
      </c>
      <c r="J41" s="295">
        <f t="shared" si="6"/>
        <v>11158284</v>
      </c>
      <c r="K41" s="295">
        <f t="shared" si="6"/>
        <v>9301980</v>
      </c>
      <c r="L41" s="295">
        <f t="shared" si="6"/>
        <v>9872419</v>
      </c>
      <c r="M41" s="295">
        <f t="shared" si="6"/>
        <v>11344269</v>
      </c>
      <c r="N41" s="295">
        <f t="shared" si="6"/>
        <v>30518668</v>
      </c>
      <c r="O41" s="295">
        <f t="shared" si="6"/>
        <v>1232445</v>
      </c>
      <c r="P41" s="295">
        <f t="shared" si="6"/>
        <v>7700630</v>
      </c>
      <c r="Q41" s="295">
        <f t="shared" si="6"/>
        <v>2398555</v>
      </c>
      <c r="R41" s="295">
        <f t="shared" si="6"/>
        <v>11331630</v>
      </c>
      <c r="S41" s="295">
        <f t="shared" si="6"/>
        <v>4653726</v>
      </c>
      <c r="T41" s="295">
        <f t="shared" si="6"/>
        <v>11610449</v>
      </c>
      <c r="U41" s="295">
        <f t="shared" si="6"/>
        <v>12809238</v>
      </c>
      <c r="V41" s="295">
        <f t="shared" si="6"/>
        <v>29073413</v>
      </c>
      <c r="W41" s="295">
        <f t="shared" si="6"/>
        <v>82081995</v>
      </c>
      <c r="X41" s="295">
        <f t="shared" si="6"/>
        <v>92016000</v>
      </c>
      <c r="Y41" s="295">
        <f t="shared" si="6"/>
        <v>-9934005</v>
      </c>
      <c r="Z41" s="296">
        <f t="shared" si="5"/>
        <v>-10.795953964527909</v>
      </c>
      <c r="AA41" s="297">
        <f>SUM(AA36:AA40)</f>
        <v>92016000</v>
      </c>
    </row>
    <row r="42" spans="1:27" ht="13.5">
      <c r="A42" s="298" t="s">
        <v>210</v>
      </c>
      <c r="B42" s="136"/>
      <c r="C42" s="95">
        <f aca="true" t="shared" si="7" ref="C42:Y48">C12+C27</f>
        <v>17509734</v>
      </c>
      <c r="D42" s="129">
        <f t="shared" si="7"/>
        <v>0</v>
      </c>
      <c r="E42" s="54">
        <f t="shared" si="7"/>
        <v>27900000</v>
      </c>
      <c r="F42" s="54">
        <f t="shared" si="7"/>
        <v>39181000</v>
      </c>
      <c r="G42" s="54">
        <f t="shared" si="7"/>
        <v>595838</v>
      </c>
      <c r="H42" s="54">
        <f t="shared" si="7"/>
        <v>1198292</v>
      </c>
      <c r="I42" s="54">
        <f t="shared" si="7"/>
        <v>2732953</v>
      </c>
      <c r="J42" s="54">
        <f t="shared" si="7"/>
        <v>4527083</v>
      </c>
      <c r="K42" s="54">
        <f t="shared" si="7"/>
        <v>3635176</v>
      </c>
      <c r="L42" s="54">
        <f t="shared" si="7"/>
        <v>981706</v>
      </c>
      <c r="M42" s="54">
        <f t="shared" si="7"/>
        <v>0</v>
      </c>
      <c r="N42" s="54">
        <f t="shared" si="7"/>
        <v>4616882</v>
      </c>
      <c r="O42" s="54">
        <f t="shared" si="7"/>
        <v>1725711</v>
      </c>
      <c r="P42" s="54">
        <f t="shared" si="7"/>
        <v>3780432</v>
      </c>
      <c r="Q42" s="54">
        <f t="shared" si="7"/>
        <v>4589707</v>
      </c>
      <c r="R42" s="54">
        <f t="shared" si="7"/>
        <v>10095850</v>
      </c>
      <c r="S42" s="54">
        <f t="shared" si="7"/>
        <v>5309622</v>
      </c>
      <c r="T42" s="54">
        <f t="shared" si="7"/>
        <v>9482501</v>
      </c>
      <c r="U42" s="54">
        <f t="shared" si="7"/>
        <v>8255660</v>
      </c>
      <c r="V42" s="54">
        <f t="shared" si="7"/>
        <v>23047783</v>
      </c>
      <c r="W42" s="54">
        <f t="shared" si="7"/>
        <v>42287598</v>
      </c>
      <c r="X42" s="54">
        <f t="shared" si="7"/>
        <v>39181000</v>
      </c>
      <c r="Y42" s="54">
        <f t="shared" si="7"/>
        <v>3106598</v>
      </c>
      <c r="Z42" s="184">
        <f t="shared" si="5"/>
        <v>7.92883795717312</v>
      </c>
      <c r="AA42" s="130">
        <f aca="true" t="shared" si="8" ref="AA42:AA48">AA12+AA27</f>
        <v>39181000</v>
      </c>
    </row>
    <row r="43" spans="1:27" ht="13.5">
      <c r="A43" s="298" t="s">
        <v>211</v>
      </c>
      <c r="B43" s="136"/>
      <c r="C43" s="303">
        <f t="shared" si="7"/>
        <v>5493000</v>
      </c>
      <c r="D43" s="304">
        <f t="shared" si="7"/>
        <v>0</v>
      </c>
      <c r="E43" s="305">
        <f t="shared" si="7"/>
        <v>1000000</v>
      </c>
      <c r="F43" s="305">
        <f t="shared" si="7"/>
        <v>5913350</v>
      </c>
      <c r="G43" s="305">
        <f t="shared" si="7"/>
        <v>0</v>
      </c>
      <c r="H43" s="305">
        <f t="shared" si="7"/>
        <v>243798</v>
      </c>
      <c r="I43" s="305">
        <f t="shared" si="7"/>
        <v>770273</v>
      </c>
      <c r="J43" s="305">
        <f t="shared" si="7"/>
        <v>1014071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1014071</v>
      </c>
      <c r="X43" s="305">
        <f t="shared" si="7"/>
        <v>5913350</v>
      </c>
      <c r="Y43" s="305">
        <f t="shared" si="7"/>
        <v>-4899279</v>
      </c>
      <c r="Z43" s="306">
        <f t="shared" si="5"/>
        <v>-82.85115881860537</v>
      </c>
      <c r="AA43" s="307">
        <f t="shared" si="8"/>
        <v>5913350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1000000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1000000</v>
      </c>
      <c r="Y44" s="54">
        <f t="shared" si="7"/>
        <v>-1000000</v>
      </c>
      <c r="Z44" s="184">
        <f t="shared" si="5"/>
        <v>-100</v>
      </c>
      <c r="AA44" s="130">
        <f t="shared" si="8"/>
        <v>1000000</v>
      </c>
    </row>
    <row r="45" spans="1:27" ht="13.5">
      <c r="A45" s="298" t="s">
        <v>213</v>
      </c>
      <c r="B45" s="136" t="s">
        <v>138</v>
      </c>
      <c r="C45" s="95">
        <f t="shared" si="7"/>
        <v>12561309</v>
      </c>
      <c r="D45" s="129">
        <f t="shared" si="7"/>
        <v>0</v>
      </c>
      <c r="E45" s="54">
        <f t="shared" si="7"/>
        <v>18000000</v>
      </c>
      <c r="F45" s="54">
        <f t="shared" si="7"/>
        <v>13129000</v>
      </c>
      <c r="G45" s="54">
        <f t="shared" si="7"/>
        <v>3156887</v>
      </c>
      <c r="H45" s="54">
        <f t="shared" si="7"/>
        <v>1271288</v>
      </c>
      <c r="I45" s="54">
        <f t="shared" si="7"/>
        <v>1198209</v>
      </c>
      <c r="J45" s="54">
        <f t="shared" si="7"/>
        <v>5626384</v>
      </c>
      <c r="K45" s="54">
        <f t="shared" si="7"/>
        <v>796</v>
      </c>
      <c r="L45" s="54">
        <f t="shared" si="7"/>
        <v>692020</v>
      </c>
      <c r="M45" s="54">
        <f t="shared" si="7"/>
        <v>145512</v>
      </c>
      <c r="N45" s="54">
        <f t="shared" si="7"/>
        <v>838328</v>
      </c>
      <c r="O45" s="54">
        <f t="shared" si="7"/>
        <v>0</v>
      </c>
      <c r="P45" s="54">
        <f t="shared" si="7"/>
        <v>0</v>
      </c>
      <c r="Q45" s="54">
        <f t="shared" si="7"/>
        <v>2424044</v>
      </c>
      <c r="R45" s="54">
        <f t="shared" si="7"/>
        <v>2424044</v>
      </c>
      <c r="S45" s="54">
        <f t="shared" si="7"/>
        <v>995000</v>
      </c>
      <c r="T45" s="54">
        <f t="shared" si="7"/>
        <v>0</v>
      </c>
      <c r="U45" s="54">
        <f t="shared" si="7"/>
        <v>2300000</v>
      </c>
      <c r="V45" s="54">
        <f t="shared" si="7"/>
        <v>3295000</v>
      </c>
      <c r="W45" s="54">
        <f t="shared" si="7"/>
        <v>12183756</v>
      </c>
      <c r="X45" s="54">
        <f t="shared" si="7"/>
        <v>13129000</v>
      </c>
      <c r="Y45" s="54">
        <f t="shared" si="7"/>
        <v>-945244</v>
      </c>
      <c r="Z45" s="184">
        <f t="shared" si="5"/>
        <v>-7.199664864041434</v>
      </c>
      <c r="AA45" s="130">
        <f t="shared" si="8"/>
        <v>13129000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112856197</v>
      </c>
      <c r="D49" s="218">
        <f t="shared" si="9"/>
        <v>0</v>
      </c>
      <c r="E49" s="220">
        <f t="shared" si="9"/>
        <v>129412000</v>
      </c>
      <c r="F49" s="220">
        <f t="shared" si="9"/>
        <v>151239350</v>
      </c>
      <c r="G49" s="220">
        <f t="shared" si="9"/>
        <v>4037099</v>
      </c>
      <c r="H49" s="220">
        <f t="shared" si="9"/>
        <v>7832675</v>
      </c>
      <c r="I49" s="220">
        <f t="shared" si="9"/>
        <v>10456048</v>
      </c>
      <c r="J49" s="220">
        <f t="shared" si="9"/>
        <v>22325822</v>
      </c>
      <c r="K49" s="220">
        <f t="shared" si="9"/>
        <v>12937952</v>
      </c>
      <c r="L49" s="220">
        <f t="shared" si="9"/>
        <v>11546145</v>
      </c>
      <c r="M49" s="220">
        <f t="shared" si="9"/>
        <v>11489781</v>
      </c>
      <c r="N49" s="220">
        <f t="shared" si="9"/>
        <v>35973878</v>
      </c>
      <c r="O49" s="220">
        <f t="shared" si="9"/>
        <v>2958156</v>
      </c>
      <c r="P49" s="220">
        <f t="shared" si="9"/>
        <v>11481062</v>
      </c>
      <c r="Q49" s="220">
        <f t="shared" si="9"/>
        <v>9412306</v>
      </c>
      <c r="R49" s="220">
        <f t="shared" si="9"/>
        <v>23851524</v>
      </c>
      <c r="S49" s="220">
        <f t="shared" si="9"/>
        <v>10958348</v>
      </c>
      <c r="T49" s="220">
        <f t="shared" si="9"/>
        <v>21092950</v>
      </c>
      <c r="U49" s="220">
        <f t="shared" si="9"/>
        <v>23364898</v>
      </c>
      <c r="V49" s="220">
        <f t="shared" si="9"/>
        <v>55416196</v>
      </c>
      <c r="W49" s="220">
        <f t="shared" si="9"/>
        <v>137567420</v>
      </c>
      <c r="X49" s="220">
        <f t="shared" si="9"/>
        <v>151239350</v>
      </c>
      <c r="Y49" s="220">
        <f t="shared" si="9"/>
        <v>-13671930</v>
      </c>
      <c r="Z49" s="221">
        <f t="shared" si="5"/>
        <v>-9.039929092527837</v>
      </c>
      <c r="AA49" s="222">
        <f>SUM(AA41:AA48)</f>
        <v>151239350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26222000</v>
      </c>
      <c r="F51" s="54">
        <f t="shared" si="10"/>
        <v>34358000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34358000</v>
      </c>
      <c r="Y51" s="54">
        <f t="shared" si="10"/>
        <v>-34358000</v>
      </c>
      <c r="Z51" s="184">
        <f>+IF(X51&lt;&gt;0,+(Y51/X51)*100,0)</f>
        <v>-100</v>
      </c>
      <c r="AA51" s="130">
        <f>SUM(AA57:AA61)</f>
        <v>34358000</v>
      </c>
    </row>
    <row r="52" spans="1:27" ht="13.5">
      <c r="A52" s="310" t="s">
        <v>204</v>
      </c>
      <c r="B52" s="142"/>
      <c r="C52" s="62"/>
      <c r="D52" s="156"/>
      <c r="E52" s="60">
        <v>9500000</v>
      </c>
      <c r="F52" s="60">
        <v>14695000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14695000</v>
      </c>
      <c r="Y52" s="60">
        <v>-14695000</v>
      </c>
      <c r="Z52" s="140">
        <v>-100</v>
      </c>
      <c r="AA52" s="155">
        <v>14695000</v>
      </c>
    </row>
    <row r="53" spans="1:27" ht="13.5">
      <c r="A53" s="310" t="s">
        <v>205</v>
      </c>
      <c r="B53" s="142"/>
      <c r="C53" s="62"/>
      <c r="D53" s="156"/>
      <c r="E53" s="60">
        <v>5591000</v>
      </c>
      <c r="F53" s="60">
        <v>7161000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7161000</v>
      </c>
      <c r="Y53" s="60">
        <v>-7161000</v>
      </c>
      <c r="Z53" s="140">
        <v>-100</v>
      </c>
      <c r="AA53" s="155">
        <v>7161000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15091000</v>
      </c>
      <c r="F57" s="295">
        <f t="shared" si="11"/>
        <v>21856000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21856000</v>
      </c>
      <c r="Y57" s="295">
        <f t="shared" si="11"/>
        <v>-21856000</v>
      </c>
      <c r="Z57" s="296">
        <f>+IF(X57&lt;&gt;0,+(Y57/X57)*100,0)</f>
        <v>-100</v>
      </c>
      <c r="AA57" s="297">
        <f>SUM(AA52:AA56)</f>
        <v>21856000</v>
      </c>
    </row>
    <row r="58" spans="1:27" ht="13.5">
      <c r="A58" s="311" t="s">
        <v>210</v>
      </c>
      <c r="B58" s="136"/>
      <c r="C58" s="62"/>
      <c r="D58" s="156"/>
      <c r="E58" s="60">
        <v>4822000</v>
      </c>
      <c r="F58" s="60">
        <v>5713000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5713000</v>
      </c>
      <c r="Y58" s="60">
        <v>-5713000</v>
      </c>
      <c r="Z58" s="140">
        <v>-100</v>
      </c>
      <c r="AA58" s="155">
        <v>5713000</v>
      </c>
    </row>
    <row r="59" spans="1:27" ht="13.5">
      <c r="A59" s="311" t="s">
        <v>211</v>
      </c>
      <c r="B59" s="136"/>
      <c r="C59" s="273"/>
      <c r="D59" s="274"/>
      <c r="E59" s="275">
        <v>976000</v>
      </c>
      <c r="F59" s="275">
        <v>738000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738000</v>
      </c>
      <c r="Y59" s="275">
        <v>-738000</v>
      </c>
      <c r="Z59" s="140">
        <v>-100</v>
      </c>
      <c r="AA59" s="277">
        <v>738000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5333000</v>
      </c>
      <c r="F61" s="60">
        <v>6051000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6051000</v>
      </c>
      <c r="Y61" s="60">
        <v>-6051000</v>
      </c>
      <c r="Z61" s="140">
        <v>-100</v>
      </c>
      <c r="AA61" s="155">
        <v>6051000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14689952</v>
      </c>
      <c r="H65" s="60">
        <v>14684202</v>
      </c>
      <c r="I65" s="60">
        <v>14929394</v>
      </c>
      <c r="J65" s="60">
        <v>44303548</v>
      </c>
      <c r="K65" s="60">
        <v>15022729</v>
      </c>
      <c r="L65" s="60">
        <v>15523318</v>
      </c>
      <c r="M65" s="60">
        <v>15503798</v>
      </c>
      <c r="N65" s="60">
        <v>46049845</v>
      </c>
      <c r="O65" s="60">
        <v>15339702</v>
      </c>
      <c r="P65" s="60">
        <v>15161160</v>
      </c>
      <c r="Q65" s="60">
        <v>15307977</v>
      </c>
      <c r="R65" s="60">
        <v>45808839</v>
      </c>
      <c r="S65" s="60">
        <v>15548317</v>
      </c>
      <c r="T65" s="60">
        <v>16260072</v>
      </c>
      <c r="U65" s="60">
        <v>15358778</v>
      </c>
      <c r="V65" s="60">
        <v>47167167</v>
      </c>
      <c r="W65" s="60">
        <v>183329399</v>
      </c>
      <c r="X65" s="60"/>
      <c r="Y65" s="60">
        <v>183329399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26222000</v>
      </c>
      <c r="F66" s="275"/>
      <c r="G66" s="275">
        <v>328375</v>
      </c>
      <c r="H66" s="275">
        <v>519666</v>
      </c>
      <c r="I66" s="275"/>
      <c r="J66" s="275">
        <v>848041</v>
      </c>
      <c r="K66" s="275"/>
      <c r="L66" s="275"/>
      <c r="M66" s="275">
        <v>432053</v>
      </c>
      <c r="N66" s="275">
        <v>432053</v>
      </c>
      <c r="O66" s="275">
        <v>39088</v>
      </c>
      <c r="P66" s="275">
        <v>320314</v>
      </c>
      <c r="Q66" s="275">
        <v>387081</v>
      </c>
      <c r="R66" s="275">
        <v>746483</v>
      </c>
      <c r="S66" s="275">
        <v>316576</v>
      </c>
      <c r="T66" s="275">
        <v>129489</v>
      </c>
      <c r="U66" s="275">
        <v>1054096</v>
      </c>
      <c r="V66" s="275">
        <v>1500161</v>
      </c>
      <c r="W66" s="275">
        <v>3526738</v>
      </c>
      <c r="X66" s="275"/>
      <c r="Y66" s="275">
        <v>3526738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441648</v>
      </c>
      <c r="H67" s="60">
        <v>791458</v>
      </c>
      <c r="I67" s="60"/>
      <c r="J67" s="60">
        <v>1233106</v>
      </c>
      <c r="K67" s="60">
        <v>1197699</v>
      </c>
      <c r="L67" s="60">
        <v>1198433</v>
      </c>
      <c r="M67" s="60">
        <v>2842217</v>
      </c>
      <c r="N67" s="60">
        <v>5238349</v>
      </c>
      <c r="O67" s="60">
        <v>704896</v>
      </c>
      <c r="P67" s="60">
        <v>1123096</v>
      </c>
      <c r="Q67" s="60">
        <v>1456754</v>
      </c>
      <c r="R67" s="60">
        <v>3284746</v>
      </c>
      <c r="S67" s="60">
        <v>1458486</v>
      </c>
      <c r="T67" s="60">
        <v>957201</v>
      </c>
      <c r="U67" s="60">
        <v>1198835</v>
      </c>
      <c r="V67" s="60">
        <v>3614522</v>
      </c>
      <c r="W67" s="60">
        <v>13370723</v>
      </c>
      <c r="X67" s="60"/>
      <c r="Y67" s="60">
        <v>13370723</v>
      </c>
      <c r="Z67" s="140"/>
      <c r="AA67" s="155"/>
    </row>
    <row r="68" spans="1:27" ht="13.5">
      <c r="A68" s="311" t="s">
        <v>43</v>
      </c>
      <c r="B68" s="316"/>
      <c r="C68" s="62">
        <v>36333000</v>
      </c>
      <c r="D68" s="156"/>
      <c r="E68" s="60"/>
      <c r="F68" s="60">
        <v>35358000</v>
      </c>
      <c r="G68" s="60">
        <v>-11604180</v>
      </c>
      <c r="H68" s="60">
        <v>-3256713</v>
      </c>
      <c r="I68" s="60">
        <v>1774584</v>
      </c>
      <c r="J68" s="60">
        <v>-13086309</v>
      </c>
      <c r="K68" s="60">
        <v>6721976</v>
      </c>
      <c r="L68" s="60">
        <v>10318897</v>
      </c>
      <c r="M68" s="60">
        <v>14194950</v>
      </c>
      <c r="N68" s="60">
        <v>31235823</v>
      </c>
      <c r="O68" s="60">
        <v>18786439</v>
      </c>
      <c r="P68" s="60">
        <v>21152158</v>
      </c>
      <c r="Q68" s="60">
        <v>22463330</v>
      </c>
      <c r="R68" s="60">
        <v>62401927</v>
      </c>
      <c r="S68" s="60">
        <v>24893488</v>
      </c>
      <c r="T68" s="60">
        <v>16383710</v>
      </c>
      <c r="U68" s="60">
        <v>18956503</v>
      </c>
      <c r="V68" s="60">
        <v>60233701</v>
      </c>
      <c r="W68" s="60">
        <v>140785142</v>
      </c>
      <c r="X68" s="60">
        <v>35358000</v>
      </c>
      <c r="Y68" s="60">
        <v>105427142</v>
      </c>
      <c r="Z68" s="140">
        <v>298.17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36333000</v>
      </c>
      <c r="D69" s="218">
        <f t="shared" si="12"/>
        <v>0</v>
      </c>
      <c r="E69" s="220">
        <f t="shared" si="12"/>
        <v>26222000</v>
      </c>
      <c r="F69" s="220">
        <f t="shared" si="12"/>
        <v>35358000</v>
      </c>
      <c r="G69" s="220">
        <f t="shared" si="12"/>
        <v>3855795</v>
      </c>
      <c r="H69" s="220">
        <f t="shared" si="12"/>
        <v>12738613</v>
      </c>
      <c r="I69" s="220">
        <f t="shared" si="12"/>
        <v>16703978</v>
      </c>
      <c r="J69" s="220">
        <f t="shared" si="12"/>
        <v>33298386</v>
      </c>
      <c r="K69" s="220">
        <f t="shared" si="12"/>
        <v>22942404</v>
      </c>
      <c r="L69" s="220">
        <f t="shared" si="12"/>
        <v>27040648</v>
      </c>
      <c r="M69" s="220">
        <f t="shared" si="12"/>
        <v>32973018</v>
      </c>
      <c r="N69" s="220">
        <f t="shared" si="12"/>
        <v>82956070</v>
      </c>
      <c r="O69" s="220">
        <f t="shared" si="12"/>
        <v>34870125</v>
      </c>
      <c r="P69" s="220">
        <f t="shared" si="12"/>
        <v>37756728</v>
      </c>
      <c r="Q69" s="220">
        <f t="shared" si="12"/>
        <v>39615142</v>
      </c>
      <c r="R69" s="220">
        <f t="shared" si="12"/>
        <v>112241995</v>
      </c>
      <c r="S69" s="220">
        <f t="shared" si="12"/>
        <v>42216867</v>
      </c>
      <c r="T69" s="220">
        <f t="shared" si="12"/>
        <v>33730472</v>
      </c>
      <c r="U69" s="220">
        <f t="shared" si="12"/>
        <v>36568212</v>
      </c>
      <c r="V69" s="220">
        <f t="shared" si="12"/>
        <v>112515551</v>
      </c>
      <c r="W69" s="220">
        <f t="shared" si="12"/>
        <v>341012002</v>
      </c>
      <c r="X69" s="220">
        <f t="shared" si="12"/>
        <v>35358000</v>
      </c>
      <c r="Y69" s="220">
        <f t="shared" si="12"/>
        <v>305654002</v>
      </c>
      <c r="Z69" s="221">
        <f>+IF(X69&lt;&gt;0,+(Y69/X69)*100,0)</f>
        <v>864.4550087674642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77292154</v>
      </c>
      <c r="D5" s="357">
        <f t="shared" si="0"/>
        <v>0</v>
      </c>
      <c r="E5" s="356">
        <f t="shared" si="0"/>
        <v>55512000</v>
      </c>
      <c r="F5" s="358">
        <f t="shared" si="0"/>
        <v>92016000</v>
      </c>
      <c r="G5" s="358">
        <f t="shared" si="0"/>
        <v>284374</v>
      </c>
      <c r="H5" s="356">
        <f t="shared" si="0"/>
        <v>5119297</v>
      </c>
      <c r="I5" s="356">
        <f t="shared" si="0"/>
        <v>5754613</v>
      </c>
      <c r="J5" s="358">
        <f t="shared" si="0"/>
        <v>11158284</v>
      </c>
      <c r="K5" s="358">
        <f t="shared" si="0"/>
        <v>9301980</v>
      </c>
      <c r="L5" s="356">
        <f t="shared" si="0"/>
        <v>9872419</v>
      </c>
      <c r="M5" s="356">
        <f t="shared" si="0"/>
        <v>11344269</v>
      </c>
      <c r="N5" s="358">
        <f t="shared" si="0"/>
        <v>30518668</v>
      </c>
      <c r="O5" s="358">
        <f t="shared" si="0"/>
        <v>1232445</v>
      </c>
      <c r="P5" s="356">
        <f t="shared" si="0"/>
        <v>7700630</v>
      </c>
      <c r="Q5" s="356">
        <f t="shared" si="0"/>
        <v>2398555</v>
      </c>
      <c r="R5" s="358">
        <f t="shared" si="0"/>
        <v>11331630</v>
      </c>
      <c r="S5" s="358">
        <f t="shared" si="0"/>
        <v>4653726</v>
      </c>
      <c r="T5" s="356">
        <f t="shared" si="0"/>
        <v>11610449</v>
      </c>
      <c r="U5" s="356">
        <f t="shared" si="0"/>
        <v>12809238</v>
      </c>
      <c r="V5" s="358">
        <f t="shared" si="0"/>
        <v>29073413</v>
      </c>
      <c r="W5" s="358">
        <f t="shared" si="0"/>
        <v>82081995</v>
      </c>
      <c r="X5" s="356">
        <f t="shared" si="0"/>
        <v>92016000</v>
      </c>
      <c r="Y5" s="358">
        <f t="shared" si="0"/>
        <v>-9934005</v>
      </c>
      <c r="Z5" s="359">
        <f>+IF(X5&lt;&gt;0,+(Y5/X5)*100,0)</f>
        <v>-10.795953964527909</v>
      </c>
      <c r="AA5" s="360">
        <f>+AA6+AA8+AA11+AA13+AA15</f>
        <v>92016000</v>
      </c>
    </row>
    <row r="6" spans="1:27" ht="13.5">
      <c r="A6" s="361" t="s">
        <v>204</v>
      </c>
      <c r="B6" s="142"/>
      <c r="C6" s="60">
        <f>+C7</f>
        <v>51839885</v>
      </c>
      <c r="D6" s="340">
        <f aca="true" t="shared" si="1" ref="D6:AA6">+D7</f>
        <v>0</v>
      </c>
      <c r="E6" s="60">
        <f t="shared" si="1"/>
        <v>26612000</v>
      </c>
      <c r="F6" s="59">
        <f t="shared" si="1"/>
        <v>50420000</v>
      </c>
      <c r="G6" s="59">
        <f t="shared" si="1"/>
        <v>0</v>
      </c>
      <c r="H6" s="60">
        <f t="shared" si="1"/>
        <v>631574</v>
      </c>
      <c r="I6" s="60">
        <f t="shared" si="1"/>
        <v>1201617</v>
      </c>
      <c r="J6" s="59">
        <f t="shared" si="1"/>
        <v>1833191</v>
      </c>
      <c r="K6" s="59">
        <f t="shared" si="1"/>
        <v>1997060</v>
      </c>
      <c r="L6" s="60">
        <f t="shared" si="1"/>
        <v>5110351</v>
      </c>
      <c r="M6" s="60">
        <f t="shared" si="1"/>
        <v>8078813</v>
      </c>
      <c r="N6" s="59">
        <f t="shared" si="1"/>
        <v>15186224</v>
      </c>
      <c r="O6" s="59">
        <f t="shared" si="1"/>
        <v>0</v>
      </c>
      <c r="P6" s="60">
        <f t="shared" si="1"/>
        <v>2894208</v>
      </c>
      <c r="Q6" s="60">
        <f t="shared" si="1"/>
        <v>1608584</v>
      </c>
      <c r="R6" s="59">
        <f t="shared" si="1"/>
        <v>4502792</v>
      </c>
      <c r="S6" s="59">
        <f t="shared" si="1"/>
        <v>1268676</v>
      </c>
      <c r="T6" s="60">
        <f t="shared" si="1"/>
        <v>8330381</v>
      </c>
      <c r="U6" s="60">
        <f t="shared" si="1"/>
        <v>6004900</v>
      </c>
      <c r="V6" s="59">
        <f t="shared" si="1"/>
        <v>15603957</v>
      </c>
      <c r="W6" s="59">
        <f t="shared" si="1"/>
        <v>37126164</v>
      </c>
      <c r="X6" s="60">
        <f t="shared" si="1"/>
        <v>50420000</v>
      </c>
      <c r="Y6" s="59">
        <f t="shared" si="1"/>
        <v>-13293836</v>
      </c>
      <c r="Z6" s="61">
        <f>+IF(X6&lt;&gt;0,+(Y6/X6)*100,0)</f>
        <v>-26.366195953986516</v>
      </c>
      <c r="AA6" s="62">
        <f t="shared" si="1"/>
        <v>50420000</v>
      </c>
    </row>
    <row r="7" spans="1:27" ht="13.5">
      <c r="A7" s="291" t="s">
        <v>228</v>
      </c>
      <c r="B7" s="142"/>
      <c r="C7" s="60">
        <v>51839885</v>
      </c>
      <c r="D7" s="340"/>
      <c r="E7" s="60">
        <v>26612000</v>
      </c>
      <c r="F7" s="59">
        <v>50420000</v>
      </c>
      <c r="G7" s="59"/>
      <c r="H7" s="60">
        <v>631574</v>
      </c>
      <c r="I7" s="60">
        <v>1201617</v>
      </c>
      <c r="J7" s="59">
        <v>1833191</v>
      </c>
      <c r="K7" s="59">
        <v>1997060</v>
      </c>
      <c r="L7" s="60">
        <v>5110351</v>
      </c>
      <c r="M7" s="60">
        <v>8078813</v>
      </c>
      <c r="N7" s="59">
        <v>15186224</v>
      </c>
      <c r="O7" s="59"/>
      <c r="P7" s="60">
        <v>2894208</v>
      </c>
      <c r="Q7" s="60">
        <v>1608584</v>
      </c>
      <c r="R7" s="59">
        <v>4502792</v>
      </c>
      <c r="S7" s="59">
        <v>1268676</v>
      </c>
      <c r="T7" s="60">
        <v>8330381</v>
      </c>
      <c r="U7" s="60">
        <v>6004900</v>
      </c>
      <c r="V7" s="59">
        <v>15603957</v>
      </c>
      <c r="W7" s="59">
        <v>37126164</v>
      </c>
      <c r="X7" s="60">
        <v>50420000</v>
      </c>
      <c r="Y7" s="59">
        <v>-13293836</v>
      </c>
      <c r="Z7" s="61">
        <v>-26.37</v>
      </c>
      <c r="AA7" s="62">
        <v>50420000</v>
      </c>
    </row>
    <row r="8" spans="1:27" ht="13.5">
      <c r="A8" s="361" t="s">
        <v>205</v>
      </c>
      <c r="B8" s="142"/>
      <c r="C8" s="60">
        <f aca="true" t="shared" si="2" ref="C8:Y8">SUM(C9:C10)</f>
        <v>15291629</v>
      </c>
      <c r="D8" s="340">
        <f t="shared" si="2"/>
        <v>0</v>
      </c>
      <c r="E8" s="60">
        <f t="shared" si="2"/>
        <v>24700000</v>
      </c>
      <c r="F8" s="59">
        <f t="shared" si="2"/>
        <v>35453000</v>
      </c>
      <c r="G8" s="59">
        <f t="shared" si="2"/>
        <v>262653</v>
      </c>
      <c r="H8" s="60">
        <f t="shared" si="2"/>
        <v>3268632</v>
      </c>
      <c r="I8" s="60">
        <f t="shared" si="2"/>
        <v>4293517</v>
      </c>
      <c r="J8" s="59">
        <f t="shared" si="2"/>
        <v>7824802</v>
      </c>
      <c r="K8" s="59">
        <f t="shared" si="2"/>
        <v>6922148</v>
      </c>
      <c r="L8" s="60">
        <f t="shared" si="2"/>
        <v>4593394</v>
      </c>
      <c r="M8" s="60">
        <f t="shared" si="2"/>
        <v>3142410</v>
      </c>
      <c r="N8" s="59">
        <f t="shared" si="2"/>
        <v>14657952</v>
      </c>
      <c r="O8" s="59">
        <f t="shared" si="2"/>
        <v>1209325</v>
      </c>
      <c r="P8" s="60">
        <f t="shared" si="2"/>
        <v>3908779</v>
      </c>
      <c r="Q8" s="60">
        <f t="shared" si="2"/>
        <v>36575</v>
      </c>
      <c r="R8" s="59">
        <f t="shared" si="2"/>
        <v>5154679</v>
      </c>
      <c r="S8" s="59">
        <f t="shared" si="2"/>
        <v>513635</v>
      </c>
      <c r="T8" s="60">
        <f t="shared" si="2"/>
        <v>2048476</v>
      </c>
      <c r="U8" s="60">
        <f t="shared" si="2"/>
        <v>1538661</v>
      </c>
      <c r="V8" s="59">
        <f t="shared" si="2"/>
        <v>4100772</v>
      </c>
      <c r="W8" s="59">
        <f t="shared" si="2"/>
        <v>31738205</v>
      </c>
      <c r="X8" s="60">
        <f t="shared" si="2"/>
        <v>35453000</v>
      </c>
      <c r="Y8" s="59">
        <f t="shared" si="2"/>
        <v>-3714795</v>
      </c>
      <c r="Z8" s="61">
        <f>+IF(X8&lt;&gt;0,+(Y8/X8)*100,0)</f>
        <v>-10.478083660056976</v>
      </c>
      <c r="AA8" s="62">
        <f>SUM(AA9:AA10)</f>
        <v>35453000</v>
      </c>
    </row>
    <row r="9" spans="1:27" ht="13.5">
      <c r="A9" s="291" t="s">
        <v>229</v>
      </c>
      <c r="B9" s="142"/>
      <c r="C9" s="60">
        <v>6091629</v>
      </c>
      <c r="D9" s="340"/>
      <c r="E9" s="60">
        <v>9000000</v>
      </c>
      <c r="F9" s="59">
        <v>21932446</v>
      </c>
      <c r="G9" s="59">
        <v>197611</v>
      </c>
      <c r="H9" s="60">
        <v>3242658</v>
      </c>
      <c r="I9" s="60">
        <v>4288178</v>
      </c>
      <c r="J9" s="59">
        <v>7728447</v>
      </c>
      <c r="K9" s="59">
        <v>5563284</v>
      </c>
      <c r="L9" s="60">
        <v>3988775</v>
      </c>
      <c r="M9" s="60">
        <v>3138429</v>
      </c>
      <c r="N9" s="59">
        <v>12690488</v>
      </c>
      <c r="O9" s="59">
        <v>1209325</v>
      </c>
      <c r="P9" s="60">
        <v>3902479</v>
      </c>
      <c r="Q9" s="60">
        <v>2364</v>
      </c>
      <c r="R9" s="59">
        <v>5114168</v>
      </c>
      <c r="S9" s="59">
        <v>215983</v>
      </c>
      <c r="T9" s="60">
        <v>1984325</v>
      </c>
      <c r="U9" s="60"/>
      <c r="V9" s="59">
        <v>2200308</v>
      </c>
      <c r="W9" s="59">
        <v>27733411</v>
      </c>
      <c r="X9" s="60">
        <v>21932446</v>
      </c>
      <c r="Y9" s="59">
        <v>5800965</v>
      </c>
      <c r="Z9" s="61">
        <v>26.45</v>
      </c>
      <c r="AA9" s="62">
        <v>21932446</v>
      </c>
    </row>
    <row r="10" spans="1:27" ht="13.5">
      <c r="A10" s="291" t="s">
        <v>230</v>
      </c>
      <c r="B10" s="142"/>
      <c r="C10" s="60">
        <v>9200000</v>
      </c>
      <c r="D10" s="340"/>
      <c r="E10" s="60">
        <v>15700000</v>
      </c>
      <c r="F10" s="59">
        <v>13520554</v>
      </c>
      <c r="G10" s="59">
        <v>65042</v>
      </c>
      <c r="H10" s="60">
        <v>25974</v>
      </c>
      <c r="I10" s="60">
        <v>5339</v>
      </c>
      <c r="J10" s="59">
        <v>96355</v>
      </c>
      <c r="K10" s="59">
        <v>1358864</v>
      </c>
      <c r="L10" s="60">
        <v>604619</v>
      </c>
      <c r="M10" s="60">
        <v>3981</v>
      </c>
      <c r="N10" s="59">
        <v>1967464</v>
      </c>
      <c r="O10" s="59"/>
      <c r="P10" s="60">
        <v>6300</v>
      </c>
      <c r="Q10" s="60">
        <v>34211</v>
      </c>
      <c r="R10" s="59">
        <v>40511</v>
      </c>
      <c r="S10" s="59">
        <v>297652</v>
      </c>
      <c r="T10" s="60">
        <v>64151</v>
      </c>
      <c r="U10" s="60">
        <v>1538661</v>
      </c>
      <c r="V10" s="59">
        <v>1900464</v>
      </c>
      <c r="W10" s="59">
        <v>4004794</v>
      </c>
      <c r="X10" s="60">
        <v>13520554</v>
      </c>
      <c r="Y10" s="59">
        <v>-9515760</v>
      </c>
      <c r="Z10" s="61">
        <v>-70.38</v>
      </c>
      <c r="AA10" s="62">
        <v>13520554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10160640</v>
      </c>
      <c r="D15" s="340">
        <f t="shared" si="5"/>
        <v>0</v>
      </c>
      <c r="E15" s="60">
        <f t="shared" si="5"/>
        <v>4200000</v>
      </c>
      <c r="F15" s="59">
        <f t="shared" si="5"/>
        <v>6143000</v>
      </c>
      <c r="G15" s="59">
        <f t="shared" si="5"/>
        <v>21721</v>
      </c>
      <c r="H15" s="60">
        <f t="shared" si="5"/>
        <v>1219091</v>
      </c>
      <c r="I15" s="60">
        <f t="shared" si="5"/>
        <v>259479</v>
      </c>
      <c r="J15" s="59">
        <f t="shared" si="5"/>
        <v>1500291</v>
      </c>
      <c r="K15" s="59">
        <f t="shared" si="5"/>
        <v>382772</v>
      </c>
      <c r="L15" s="60">
        <f t="shared" si="5"/>
        <v>168674</v>
      </c>
      <c r="M15" s="60">
        <f t="shared" si="5"/>
        <v>123046</v>
      </c>
      <c r="N15" s="59">
        <f t="shared" si="5"/>
        <v>674492</v>
      </c>
      <c r="O15" s="59">
        <f t="shared" si="5"/>
        <v>23120</v>
      </c>
      <c r="P15" s="60">
        <f t="shared" si="5"/>
        <v>897643</v>
      </c>
      <c r="Q15" s="60">
        <f t="shared" si="5"/>
        <v>753396</v>
      </c>
      <c r="R15" s="59">
        <f t="shared" si="5"/>
        <v>1674159</v>
      </c>
      <c r="S15" s="59">
        <f t="shared" si="5"/>
        <v>2871415</v>
      </c>
      <c r="T15" s="60">
        <f t="shared" si="5"/>
        <v>1231592</v>
      </c>
      <c r="U15" s="60">
        <f t="shared" si="5"/>
        <v>5265677</v>
      </c>
      <c r="V15" s="59">
        <f t="shared" si="5"/>
        <v>9368684</v>
      </c>
      <c r="W15" s="59">
        <f t="shared" si="5"/>
        <v>13217626</v>
      </c>
      <c r="X15" s="60">
        <f t="shared" si="5"/>
        <v>6143000</v>
      </c>
      <c r="Y15" s="59">
        <f t="shared" si="5"/>
        <v>7074626</v>
      </c>
      <c r="Z15" s="61">
        <f>+IF(X15&lt;&gt;0,+(Y15/X15)*100,0)</f>
        <v>115.16565196158228</v>
      </c>
      <c r="AA15" s="62">
        <f>SUM(AA16:AA20)</f>
        <v>6143000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252811</v>
      </c>
      <c r="J17" s="59">
        <v>252811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252811</v>
      </c>
      <c r="X17" s="60"/>
      <c r="Y17" s="59">
        <v>252811</v>
      </c>
      <c r="Z17" s="61"/>
      <c r="AA17" s="62"/>
    </row>
    <row r="18" spans="1:27" ht="13.5">
      <c r="A18" s="291" t="s">
        <v>82</v>
      </c>
      <c r="B18" s="136"/>
      <c r="C18" s="60">
        <v>7000000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3160640</v>
      </c>
      <c r="D20" s="340"/>
      <c r="E20" s="60">
        <v>4200000</v>
      </c>
      <c r="F20" s="59">
        <v>6143000</v>
      </c>
      <c r="G20" s="59">
        <v>21721</v>
      </c>
      <c r="H20" s="60">
        <v>1219091</v>
      </c>
      <c r="I20" s="60">
        <v>6668</v>
      </c>
      <c r="J20" s="59">
        <v>1247480</v>
      </c>
      <c r="K20" s="59">
        <v>382772</v>
      </c>
      <c r="L20" s="60">
        <v>168674</v>
      </c>
      <c r="M20" s="60">
        <v>123046</v>
      </c>
      <c r="N20" s="59">
        <v>674492</v>
      </c>
      <c r="O20" s="59">
        <v>23120</v>
      </c>
      <c r="P20" s="60">
        <v>897643</v>
      </c>
      <c r="Q20" s="60">
        <v>753396</v>
      </c>
      <c r="R20" s="59">
        <v>1674159</v>
      </c>
      <c r="S20" s="59">
        <v>2871415</v>
      </c>
      <c r="T20" s="60">
        <v>1231592</v>
      </c>
      <c r="U20" s="60">
        <v>5265677</v>
      </c>
      <c r="V20" s="59">
        <v>9368684</v>
      </c>
      <c r="W20" s="59">
        <v>12964815</v>
      </c>
      <c r="X20" s="60">
        <v>6143000</v>
      </c>
      <c r="Y20" s="59">
        <v>6821815</v>
      </c>
      <c r="Z20" s="61">
        <v>111.05</v>
      </c>
      <c r="AA20" s="62">
        <v>6143000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17509734</v>
      </c>
      <c r="D22" s="344">
        <f t="shared" si="6"/>
        <v>0</v>
      </c>
      <c r="E22" s="343">
        <f t="shared" si="6"/>
        <v>27900000</v>
      </c>
      <c r="F22" s="345">
        <f t="shared" si="6"/>
        <v>39181000</v>
      </c>
      <c r="G22" s="345">
        <f t="shared" si="6"/>
        <v>595838</v>
      </c>
      <c r="H22" s="343">
        <f t="shared" si="6"/>
        <v>1198292</v>
      </c>
      <c r="I22" s="343">
        <f t="shared" si="6"/>
        <v>2732953</v>
      </c>
      <c r="J22" s="345">
        <f t="shared" si="6"/>
        <v>4527083</v>
      </c>
      <c r="K22" s="345">
        <f t="shared" si="6"/>
        <v>3635176</v>
      </c>
      <c r="L22" s="343">
        <f t="shared" si="6"/>
        <v>981706</v>
      </c>
      <c r="M22" s="343">
        <f t="shared" si="6"/>
        <v>0</v>
      </c>
      <c r="N22" s="345">
        <f t="shared" si="6"/>
        <v>4616882</v>
      </c>
      <c r="O22" s="345">
        <f t="shared" si="6"/>
        <v>1725711</v>
      </c>
      <c r="P22" s="343">
        <f t="shared" si="6"/>
        <v>3780432</v>
      </c>
      <c r="Q22" s="343">
        <f t="shared" si="6"/>
        <v>4589707</v>
      </c>
      <c r="R22" s="345">
        <f t="shared" si="6"/>
        <v>10095850</v>
      </c>
      <c r="S22" s="345">
        <f t="shared" si="6"/>
        <v>5309622</v>
      </c>
      <c r="T22" s="343">
        <f t="shared" si="6"/>
        <v>9482501</v>
      </c>
      <c r="U22" s="343">
        <f t="shared" si="6"/>
        <v>8255660</v>
      </c>
      <c r="V22" s="345">
        <f t="shared" si="6"/>
        <v>23047783</v>
      </c>
      <c r="W22" s="345">
        <f t="shared" si="6"/>
        <v>42287598</v>
      </c>
      <c r="X22" s="343">
        <f t="shared" si="6"/>
        <v>39181000</v>
      </c>
      <c r="Y22" s="345">
        <f t="shared" si="6"/>
        <v>3106598</v>
      </c>
      <c r="Z22" s="336">
        <f>+IF(X22&lt;&gt;0,+(Y22/X22)*100,0)</f>
        <v>7.92883795717312</v>
      </c>
      <c r="AA22" s="350">
        <f>SUM(AA23:AA32)</f>
        <v>39181000</v>
      </c>
    </row>
    <row r="23" spans="1:27" ht="13.5">
      <c r="A23" s="361" t="s">
        <v>236</v>
      </c>
      <c r="B23" s="142"/>
      <c r="C23" s="60">
        <v>2250000</v>
      </c>
      <c r="D23" s="340"/>
      <c r="E23" s="60"/>
      <c r="F23" s="59"/>
      <c r="G23" s="59"/>
      <c r="H23" s="60">
        <v>67476</v>
      </c>
      <c r="I23" s="60">
        <v>95667</v>
      </c>
      <c r="J23" s="59">
        <v>163143</v>
      </c>
      <c r="K23" s="59">
        <v>285850</v>
      </c>
      <c r="L23" s="60">
        <v>28189</v>
      </c>
      <c r="M23" s="60"/>
      <c r="N23" s="59">
        <v>314039</v>
      </c>
      <c r="O23" s="59"/>
      <c r="P23" s="60">
        <v>183698</v>
      </c>
      <c r="Q23" s="60"/>
      <c r="R23" s="59">
        <v>183698</v>
      </c>
      <c r="S23" s="59"/>
      <c r="T23" s="60"/>
      <c r="U23" s="60"/>
      <c r="V23" s="59"/>
      <c r="W23" s="59">
        <v>660880</v>
      </c>
      <c r="X23" s="60"/>
      <c r="Y23" s="59">
        <v>660880</v>
      </c>
      <c r="Z23" s="61"/>
      <c r="AA23" s="62"/>
    </row>
    <row r="24" spans="1:27" ht="13.5">
      <c r="A24" s="361" t="s">
        <v>237</v>
      </c>
      <c r="B24" s="142"/>
      <c r="C24" s="60">
        <v>3177000</v>
      </c>
      <c r="D24" s="340"/>
      <c r="E24" s="60">
        <v>7500000</v>
      </c>
      <c r="F24" s="59">
        <v>17149823</v>
      </c>
      <c r="G24" s="59">
        <v>115658</v>
      </c>
      <c r="H24" s="60">
        <v>511021</v>
      </c>
      <c r="I24" s="60">
        <v>956279</v>
      </c>
      <c r="J24" s="59">
        <v>1582958</v>
      </c>
      <c r="K24" s="59">
        <v>1119792</v>
      </c>
      <c r="L24" s="60"/>
      <c r="M24" s="60"/>
      <c r="N24" s="59">
        <v>1119792</v>
      </c>
      <c r="O24" s="59"/>
      <c r="P24" s="60">
        <v>1224115</v>
      </c>
      <c r="Q24" s="60">
        <v>483172</v>
      </c>
      <c r="R24" s="59">
        <v>1707287</v>
      </c>
      <c r="S24" s="59">
        <v>572200</v>
      </c>
      <c r="T24" s="60">
        <v>4159722</v>
      </c>
      <c r="U24" s="60">
        <v>1501515</v>
      </c>
      <c r="V24" s="59">
        <v>6233437</v>
      </c>
      <c r="W24" s="59">
        <v>10643474</v>
      </c>
      <c r="X24" s="60">
        <v>17149823</v>
      </c>
      <c r="Y24" s="59">
        <v>-6506349</v>
      </c>
      <c r="Z24" s="61">
        <v>-37.94</v>
      </c>
      <c r="AA24" s="62">
        <v>17149823</v>
      </c>
    </row>
    <row r="25" spans="1:27" ht="13.5">
      <c r="A25" s="361" t="s">
        <v>238</v>
      </c>
      <c r="B25" s="142"/>
      <c r="C25" s="60">
        <v>10358967</v>
      </c>
      <c r="D25" s="340"/>
      <c r="E25" s="60">
        <v>10500000</v>
      </c>
      <c r="F25" s="59">
        <v>9381177</v>
      </c>
      <c r="G25" s="59">
        <v>480180</v>
      </c>
      <c r="H25" s="60">
        <v>619795</v>
      </c>
      <c r="I25" s="60">
        <v>251515</v>
      </c>
      <c r="J25" s="59">
        <v>1351490</v>
      </c>
      <c r="K25" s="59">
        <v>534525</v>
      </c>
      <c r="L25" s="60"/>
      <c r="M25" s="60"/>
      <c r="N25" s="59">
        <v>534525</v>
      </c>
      <c r="O25" s="59"/>
      <c r="P25" s="60">
        <v>1048821</v>
      </c>
      <c r="Q25" s="60">
        <v>1070198</v>
      </c>
      <c r="R25" s="59">
        <v>2119019</v>
      </c>
      <c r="S25" s="59">
        <v>1446976</v>
      </c>
      <c r="T25" s="60">
        <v>662885</v>
      </c>
      <c r="U25" s="60">
        <v>1370061</v>
      </c>
      <c r="V25" s="59">
        <v>3479922</v>
      </c>
      <c r="W25" s="59">
        <v>7484956</v>
      </c>
      <c r="X25" s="60">
        <v>9381177</v>
      </c>
      <c r="Y25" s="59">
        <v>-1896221</v>
      </c>
      <c r="Z25" s="61">
        <v>-20.21</v>
      </c>
      <c r="AA25" s="62">
        <v>9381177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11530</v>
      </c>
      <c r="Q26" s="362"/>
      <c r="R26" s="364">
        <v>11530</v>
      </c>
      <c r="S26" s="364"/>
      <c r="T26" s="362"/>
      <c r="U26" s="362"/>
      <c r="V26" s="364"/>
      <c r="W26" s="364">
        <v>11530</v>
      </c>
      <c r="X26" s="362"/>
      <c r="Y26" s="364">
        <v>11530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4000000</v>
      </c>
      <c r="F27" s="59">
        <v>5000000</v>
      </c>
      <c r="G27" s="59"/>
      <c r="H27" s="60"/>
      <c r="I27" s="60"/>
      <c r="J27" s="59"/>
      <c r="K27" s="59"/>
      <c r="L27" s="60">
        <v>750578</v>
      </c>
      <c r="M27" s="60"/>
      <c r="N27" s="59">
        <v>750578</v>
      </c>
      <c r="O27" s="59"/>
      <c r="P27" s="60"/>
      <c r="Q27" s="60"/>
      <c r="R27" s="59"/>
      <c r="S27" s="59">
        <v>1558062</v>
      </c>
      <c r="T27" s="60">
        <v>653169</v>
      </c>
      <c r="U27" s="60">
        <v>2903103</v>
      </c>
      <c r="V27" s="59">
        <v>5114334</v>
      </c>
      <c r="W27" s="59">
        <v>5864912</v>
      </c>
      <c r="X27" s="60">
        <v>5000000</v>
      </c>
      <c r="Y27" s="59">
        <v>864912</v>
      </c>
      <c r="Z27" s="61">
        <v>17.3</v>
      </c>
      <c r="AA27" s="62">
        <v>5000000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1723767</v>
      </c>
      <c r="D32" s="340"/>
      <c r="E32" s="60">
        <v>5900000</v>
      </c>
      <c r="F32" s="59">
        <v>7650000</v>
      </c>
      <c r="G32" s="59"/>
      <c r="H32" s="60"/>
      <c r="I32" s="60">
        <v>1429492</v>
      </c>
      <c r="J32" s="59">
        <v>1429492</v>
      </c>
      <c r="K32" s="59">
        <v>1695009</v>
      </c>
      <c r="L32" s="60">
        <v>202939</v>
      </c>
      <c r="M32" s="60"/>
      <c r="N32" s="59">
        <v>1897948</v>
      </c>
      <c r="O32" s="59">
        <v>1725711</v>
      </c>
      <c r="P32" s="60">
        <v>1312268</v>
      </c>
      <c r="Q32" s="60">
        <v>3036337</v>
      </c>
      <c r="R32" s="59">
        <v>6074316</v>
      </c>
      <c r="S32" s="59">
        <v>1732384</v>
      </c>
      <c r="T32" s="60">
        <v>4006725</v>
      </c>
      <c r="U32" s="60">
        <v>2480981</v>
      </c>
      <c r="V32" s="59">
        <v>8220090</v>
      </c>
      <c r="W32" s="59">
        <v>17621846</v>
      </c>
      <c r="X32" s="60">
        <v>7650000</v>
      </c>
      <c r="Y32" s="59">
        <v>9971846</v>
      </c>
      <c r="Z32" s="61">
        <v>130.35</v>
      </c>
      <c r="AA32" s="62">
        <v>7650000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5493000</v>
      </c>
      <c r="D34" s="344">
        <f aca="true" t="shared" si="7" ref="D34:AA34">+D35</f>
        <v>0</v>
      </c>
      <c r="E34" s="343">
        <f t="shared" si="7"/>
        <v>1000000</v>
      </c>
      <c r="F34" s="345">
        <f t="shared" si="7"/>
        <v>5913350</v>
      </c>
      <c r="G34" s="345">
        <f t="shared" si="7"/>
        <v>0</v>
      </c>
      <c r="H34" s="343">
        <f t="shared" si="7"/>
        <v>243798</v>
      </c>
      <c r="I34" s="343">
        <f t="shared" si="7"/>
        <v>770273</v>
      </c>
      <c r="J34" s="345">
        <f t="shared" si="7"/>
        <v>1014071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1014071</v>
      </c>
      <c r="X34" s="343">
        <f t="shared" si="7"/>
        <v>5913350</v>
      </c>
      <c r="Y34" s="345">
        <f t="shared" si="7"/>
        <v>-4899279</v>
      </c>
      <c r="Z34" s="336">
        <f>+IF(X34&lt;&gt;0,+(Y34/X34)*100,0)</f>
        <v>-82.85115881860537</v>
      </c>
      <c r="AA34" s="350">
        <f t="shared" si="7"/>
        <v>5913350</v>
      </c>
    </row>
    <row r="35" spans="1:27" ht="13.5">
      <c r="A35" s="361" t="s">
        <v>245</v>
      </c>
      <c r="B35" s="136"/>
      <c r="C35" s="54">
        <v>5493000</v>
      </c>
      <c r="D35" s="368"/>
      <c r="E35" s="54">
        <v>1000000</v>
      </c>
      <c r="F35" s="53">
        <v>5913350</v>
      </c>
      <c r="G35" s="53"/>
      <c r="H35" s="54">
        <v>243798</v>
      </c>
      <c r="I35" s="54">
        <v>770273</v>
      </c>
      <c r="J35" s="53">
        <v>1014071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1014071</v>
      </c>
      <c r="X35" s="54">
        <v>5913350</v>
      </c>
      <c r="Y35" s="53">
        <v>-4899279</v>
      </c>
      <c r="Z35" s="94">
        <v>-82.85</v>
      </c>
      <c r="AA35" s="95">
        <v>5913350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1000000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1000000</v>
      </c>
      <c r="Y37" s="345">
        <f t="shared" si="8"/>
        <v>-1000000</v>
      </c>
      <c r="Z37" s="336">
        <f>+IF(X37&lt;&gt;0,+(Y37/X37)*100,0)</f>
        <v>-100</v>
      </c>
      <c r="AA37" s="350">
        <f t="shared" si="8"/>
        <v>1000000</v>
      </c>
    </row>
    <row r="38" spans="1:27" ht="13.5">
      <c r="A38" s="361" t="s">
        <v>212</v>
      </c>
      <c r="B38" s="142"/>
      <c r="C38" s="60"/>
      <c r="D38" s="340"/>
      <c r="E38" s="60"/>
      <c r="F38" s="59">
        <v>1000000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1000000</v>
      </c>
      <c r="Y38" s="59">
        <v>-1000000</v>
      </c>
      <c r="Z38" s="61">
        <v>-100</v>
      </c>
      <c r="AA38" s="62">
        <v>1000000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12561309</v>
      </c>
      <c r="D40" s="344">
        <f t="shared" si="9"/>
        <v>0</v>
      </c>
      <c r="E40" s="343">
        <f t="shared" si="9"/>
        <v>18000000</v>
      </c>
      <c r="F40" s="345">
        <f t="shared" si="9"/>
        <v>13129000</v>
      </c>
      <c r="G40" s="345">
        <f t="shared" si="9"/>
        <v>3156887</v>
      </c>
      <c r="H40" s="343">
        <f t="shared" si="9"/>
        <v>1271288</v>
      </c>
      <c r="I40" s="343">
        <f t="shared" si="9"/>
        <v>1198209</v>
      </c>
      <c r="J40" s="345">
        <f t="shared" si="9"/>
        <v>5626384</v>
      </c>
      <c r="K40" s="345">
        <f t="shared" si="9"/>
        <v>796</v>
      </c>
      <c r="L40" s="343">
        <f t="shared" si="9"/>
        <v>692020</v>
      </c>
      <c r="M40" s="343">
        <f t="shared" si="9"/>
        <v>145512</v>
      </c>
      <c r="N40" s="345">
        <f t="shared" si="9"/>
        <v>838328</v>
      </c>
      <c r="O40" s="345">
        <f t="shared" si="9"/>
        <v>0</v>
      </c>
      <c r="P40" s="343">
        <f t="shared" si="9"/>
        <v>0</v>
      </c>
      <c r="Q40" s="343">
        <f t="shared" si="9"/>
        <v>2424044</v>
      </c>
      <c r="R40" s="345">
        <f t="shared" si="9"/>
        <v>2424044</v>
      </c>
      <c r="S40" s="345">
        <f t="shared" si="9"/>
        <v>995000</v>
      </c>
      <c r="T40" s="343">
        <f t="shared" si="9"/>
        <v>0</v>
      </c>
      <c r="U40" s="343">
        <f t="shared" si="9"/>
        <v>2300000</v>
      </c>
      <c r="V40" s="345">
        <f t="shared" si="9"/>
        <v>3295000</v>
      </c>
      <c r="W40" s="345">
        <f t="shared" si="9"/>
        <v>12183756</v>
      </c>
      <c r="X40" s="343">
        <f t="shared" si="9"/>
        <v>13129000</v>
      </c>
      <c r="Y40" s="345">
        <f t="shared" si="9"/>
        <v>-945244</v>
      </c>
      <c r="Z40" s="336">
        <f>+IF(X40&lt;&gt;0,+(Y40/X40)*100,0)</f>
        <v>-7.199664864041434</v>
      </c>
      <c r="AA40" s="350">
        <f>SUM(AA41:AA49)</f>
        <v>13129000</v>
      </c>
    </row>
    <row r="41" spans="1:27" ht="13.5">
      <c r="A41" s="361" t="s">
        <v>247</v>
      </c>
      <c r="B41" s="142"/>
      <c r="C41" s="362">
        <v>947100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10000000</v>
      </c>
      <c r="D43" s="369"/>
      <c r="E43" s="305">
        <v>10000000</v>
      </c>
      <c r="F43" s="370">
        <v>2500000</v>
      </c>
      <c r="G43" s="370">
        <v>3133769</v>
      </c>
      <c r="H43" s="305">
        <v>1271288</v>
      </c>
      <c r="I43" s="305">
        <v>1188601</v>
      </c>
      <c r="J43" s="370">
        <v>5593658</v>
      </c>
      <c r="K43" s="370"/>
      <c r="L43" s="305"/>
      <c r="M43" s="305"/>
      <c r="N43" s="370"/>
      <c r="O43" s="370"/>
      <c r="P43" s="305"/>
      <c r="Q43" s="305">
        <v>1103872</v>
      </c>
      <c r="R43" s="370">
        <v>1103872</v>
      </c>
      <c r="S43" s="370"/>
      <c r="T43" s="305"/>
      <c r="U43" s="305"/>
      <c r="V43" s="370"/>
      <c r="W43" s="370">
        <v>6697530</v>
      </c>
      <c r="X43" s="305">
        <v>2500000</v>
      </c>
      <c r="Y43" s="370">
        <v>4197530</v>
      </c>
      <c r="Z43" s="371">
        <v>167.9</v>
      </c>
      <c r="AA43" s="303">
        <v>2500000</v>
      </c>
    </row>
    <row r="44" spans="1:27" ht="13.5">
      <c r="A44" s="361" t="s">
        <v>250</v>
      </c>
      <c r="B44" s="136"/>
      <c r="C44" s="60"/>
      <c r="D44" s="368"/>
      <c r="E44" s="54">
        <v>150000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650000</v>
      </c>
      <c r="D48" s="368"/>
      <c r="E48" s="54">
        <v>5100000</v>
      </c>
      <c r="F48" s="53">
        <v>5000000</v>
      </c>
      <c r="G48" s="53">
        <v>23118</v>
      </c>
      <c r="H48" s="54"/>
      <c r="I48" s="54"/>
      <c r="J48" s="53">
        <v>23118</v>
      </c>
      <c r="K48" s="53"/>
      <c r="L48" s="54"/>
      <c r="M48" s="54"/>
      <c r="N48" s="53"/>
      <c r="O48" s="53"/>
      <c r="P48" s="54"/>
      <c r="Q48" s="54">
        <v>1320172</v>
      </c>
      <c r="R48" s="53">
        <v>1320172</v>
      </c>
      <c r="S48" s="53"/>
      <c r="T48" s="54"/>
      <c r="U48" s="54">
        <v>2300000</v>
      </c>
      <c r="V48" s="53">
        <v>2300000</v>
      </c>
      <c r="W48" s="53">
        <v>3643290</v>
      </c>
      <c r="X48" s="54">
        <v>5000000</v>
      </c>
      <c r="Y48" s="53">
        <v>-1356710</v>
      </c>
      <c r="Z48" s="94">
        <v>-27.13</v>
      </c>
      <c r="AA48" s="95">
        <v>5000000</v>
      </c>
    </row>
    <row r="49" spans="1:27" ht="13.5">
      <c r="A49" s="361" t="s">
        <v>93</v>
      </c>
      <c r="B49" s="136"/>
      <c r="C49" s="54">
        <v>964209</v>
      </c>
      <c r="D49" s="368"/>
      <c r="E49" s="54">
        <v>2750000</v>
      </c>
      <c r="F49" s="53">
        <v>5629000</v>
      </c>
      <c r="G49" s="53"/>
      <c r="H49" s="54"/>
      <c r="I49" s="54">
        <v>9608</v>
      </c>
      <c r="J49" s="53">
        <v>9608</v>
      </c>
      <c r="K49" s="53">
        <v>796</v>
      </c>
      <c r="L49" s="54">
        <v>692020</v>
      </c>
      <c r="M49" s="54">
        <v>145512</v>
      </c>
      <c r="N49" s="53">
        <v>838328</v>
      </c>
      <c r="O49" s="53"/>
      <c r="P49" s="54"/>
      <c r="Q49" s="54"/>
      <c r="R49" s="53"/>
      <c r="S49" s="53">
        <v>995000</v>
      </c>
      <c r="T49" s="54"/>
      <c r="U49" s="54"/>
      <c r="V49" s="53">
        <v>995000</v>
      </c>
      <c r="W49" s="53">
        <v>1842936</v>
      </c>
      <c r="X49" s="54">
        <v>5629000</v>
      </c>
      <c r="Y49" s="53">
        <v>-3786064</v>
      </c>
      <c r="Z49" s="94">
        <v>-67.26</v>
      </c>
      <c r="AA49" s="95">
        <v>5629000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112856197</v>
      </c>
      <c r="D60" s="346">
        <f t="shared" si="14"/>
        <v>0</v>
      </c>
      <c r="E60" s="219">
        <f t="shared" si="14"/>
        <v>102412000</v>
      </c>
      <c r="F60" s="264">
        <f t="shared" si="14"/>
        <v>151239350</v>
      </c>
      <c r="G60" s="264">
        <f t="shared" si="14"/>
        <v>4037099</v>
      </c>
      <c r="H60" s="219">
        <f t="shared" si="14"/>
        <v>7832675</v>
      </c>
      <c r="I60" s="219">
        <f t="shared" si="14"/>
        <v>10456048</v>
      </c>
      <c r="J60" s="264">
        <f t="shared" si="14"/>
        <v>22325822</v>
      </c>
      <c r="K60" s="264">
        <f t="shared" si="14"/>
        <v>12937952</v>
      </c>
      <c r="L60" s="219">
        <f t="shared" si="14"/>
        <v>11546145</v>
      </c>
      <c r="M60" s="219">
        <f t="shared" si="14"/>
        <v>11489781</v>
      </c>
      <c r="N60" s="264">
        <f t="shared" si="14"/>
        <v>35973878</v>
      </c>
      <c r="O60" s="264">
        <f t="shared" si="14"/>
        <v>2958156</v>
      </c>
      <c r="P60" s="219">
        <f t="shared" si="14"/>
        <v>11481062</v>
      </c>
      <c r="Q60" s="219">
        <f t="shared" si="14"/>
        <v>9412306</v>
      </c>
      <c r="R60" s="264">
        <f t="shared" si="14"/>
        <v>23851524</v>
      </c>
      <c r="S60" s="264">
        <f t="shared" si="14"/>
        <v>10958348</v>
      </c>
      <c r="T60" s="219">
        <f t="shared" si="14"/>
        <v>21092950</v>
      </c>
      <c r="U60" s="219">
        <f t="shared" si="14"/>
        <v>23364898</v>
      </c>
      <c r="V60" s="264">
        <f t="shared" si="14"/>
        <v>55416196</v>
      </c>
      <c r="W60" s="264">
        <f t="shared" si="14"/>
        <v>137567420</v>
      </c>
      <c r="X60" s="219">
        <f t="shared" si="14"/>
        <v>151239350</v>
      </c>
      <c r="Y60" s="264">
        <f t="shared" si="14"/>
        <v>-13671930</v>
      </c>
      <c r="Z60" s="337">
        <f>+IF(X60&lt;&gt;0,+(Y60/X60)*100,0)</f>
        <v>-9.039929092527837</v>
      </c>
      <c r="AA60" s="232">
        <f>+AA57+AA54+AA51+AA40+AA37+AA34+AA22+AA5</f>
        <v>151239350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27000000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27000000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2014-08-07T09:13:38Z</dcterms:created>
  <dcterms:modified xsi:type="dcterms:W3CDTF">2014-08-07T09:13:41Z</dcterms:modified>
  <cp:category/>
  <cp:version/>
  <cp:contentType/>
  <cp:contentStatus/>
</cp:coreProperties>
</file>