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<sst xmlns="http://schemas.openxmlformats.org/spreadsheetml/2006/main" count="855" uniqueCount="302">
  <si>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Ntambanana(KZN283)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</si>
  <si>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</si>
  <si>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</si>
  <si>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</si>
  <si>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</si>
  <si>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</si>
  <si>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</si>
  <si>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</si>
  <si>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</si>
  <si>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</si>
  <si>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</si>
  <si>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</si>
  <si>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</si>
  <si>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</si>
  <si>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</si>
  <si>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</si>
  <si>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</si>
  <si>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</si>
  <si>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</si>
  <si>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</si>
  <si>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</si>
  <si>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</si>
  <si>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</si>
  <si>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</si>
  <si>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</si>
  <si>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</si>
  <si>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</si>
  <si>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</si>
  <si>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</si>
  <si>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</si>
  <si>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</si>
  <si>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</si>
  <si>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</si>
  <si>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</si>
  <si>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</si>
  <si>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</si>
  <si>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</si>
  <si>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</si>
  <si>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</si>
  <si>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</si>
  <si>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</si>
  <si>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</si>
  <si>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</si>
  <si>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</si>
  <si>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</si>
  <si>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</si>
  <si>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</si>
  <si>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</si>
  <si>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</si>
  <si>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</si>
  <si>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</si>
  <si>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</si>
  <si>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</si>
  <si>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</si>
  <si>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</si>
  <si>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</si>
  <si>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</si>
  <si>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</si>
  <si>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</si>
  <si>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</si>
  <si>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</si>
  <si>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</si>
  <si>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</si>
  <si>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</si>
  <si>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</si>
  <si>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</si>
  <si>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</si>
  <si>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</si>
  <si>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</si>
  <si>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</si>
  <si>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Ntambanana(KZN283)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</si>
  <si>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</si>
  <si>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</si>
  <si>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</si>
  <si>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</si>
  <si>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</si>
  <si>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</si>
  <si>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</si>
  <si>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</si>
  <si>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</si>
  <si>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</si>
  <si>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</si>
  <si>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</si>
  <si>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</si>
  <si>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</si>
  <si>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</si>
  <si>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</si>
  <si>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</si>
  <si>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</si>
  <si>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</si>
  <si>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</si>
  <si>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</si>
  <si>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</si>
  <si>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</si>
  <si>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</si>
  <si>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</si>
  <si>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</si>
  <si>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</si>
  <si>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</si>
  <si>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</si>
  <si>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Ntambanana(KZN283)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</si>
  <si>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</si>
  <si>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</si>
  <si>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</si>
  <si>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</si>
  <si>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</si>
  <si>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</si>
  <si>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</si>
  <si>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</si>
  <si>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</si>
  <si>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</si>
  <si>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</si>
  <si>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</si>
  <si>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</si>
  <si>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</si>
  <si>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</si>
  <si>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</si>
  <si>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</si>
  <si>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</si>
  <si>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</si>
  <si>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</si>
  <si>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</si>
  <si>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</si>
  <si>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</si>
  <si>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</si>
  <si>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</si>
  <si>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</si>
  <si>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</si>
  <si>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</si>
  <si>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Ntambanana(KZN283)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</si>
  <si>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</si>
  <si>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</si>
  <si>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</si>
  <si>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</si>
  <si>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</si>
  <si>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</si>
  <si>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</si>
  <si>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</si>
  <si>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</si>
  <si>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</si>
  <si>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Ntambanana(KZN283)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</si>
  <si>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</si>
  <si>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</si>
  <si>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</si>
  <si>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</si>
  <si>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</si>
  <si>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</si>
  <si>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</si>
  <si>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</si>
  <si>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</si>
  <si>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</si>
  <si>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</si>
  <si>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</si>
  <si>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</si>
  <si>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</si>
  <si>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</si>
  <si>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</si>
  <si>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</si>
  <si>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</si>
  <si>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</si>
  <si>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</si>
  <si>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</si>
  <si>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</si>
  <si>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</si>
  <si>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</si>
  <si>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</si>
  <si>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</si>
  <si>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</si>
  <si>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</si>
  <si>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</si>
  <si>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</si>
  <si>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</si>
  <si>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</si>
  <si>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</si>
  <si>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Ntambanana(KZN283)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</si>
  <si>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</si>
  <si>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</si>
  <si>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</si>
  <si>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</si>
  <si>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</si>
  <si>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</si>
  <si>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</si>
  <si>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</si>
  <si>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</si>
  <si>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</si>
  <si>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</si>
  <si>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</si>
  <si>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</si>
  <si>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</si>
  <si>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</si>
  <si>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</si>
  <si>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</si>
  <si>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</si>
  <si>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</si>
  <si>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</si>
  <si>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</si>
  <si>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</si>
  <si>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</si>
  <si>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</si>
  <si>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</si>
  <si>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</si>
  <si>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Ntambanana(KZN283)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</si>
  <si>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</si>
  <si>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</si>
  <si>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</si>
  <si>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</si>
  <si>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</si>
  <si>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</si>
  <si>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</si>
  <si>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</si>
  <si>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</si>
  <si>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</si>
  <si>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</si>
  <si>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</si>
  <si>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</si>
  <si>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</si>
  <si>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</si>
  <si>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</si>
  <si>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</si>
  <si>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</si>
  <si>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</si>
  <si>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</si>
  <si>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</si>
  <si>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</si>
  <si>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</si>
  <si>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</si>
  <si>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Ntambanana(KZN283)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</si>
  <si>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</si>
  <si>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</si>
  <si>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</si>
  <si>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</si>
  <si>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</si>
  <si>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</si>
  <si>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</si>
  <si>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</si>
  <si>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</si>
  <si>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</si>
  <si>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</si>
  <si>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</si>
  <si>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</si>
  <si>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</si>
  <si>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</si>
  <si>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</si>
  <si>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</si>
  <si>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</si>
  <si>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</si>
  <si>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</si>
  <si>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</si>
  <si>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</si>
  <si>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</si>
  <si>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</si>
  <si>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</si>
  <si>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</si>
  <si>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</si>
  <si>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</si>
  <si>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</si>
  <si>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</si>
  <si>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</si>
  <si>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</si>
  <si>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</si>
  <si>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</si>
  <si>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</si>
  <si>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Ntambanana(KZN283)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</si>
  <si>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</si>
  <si>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</si>
  <si>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Ntambanana(KZN283)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</si>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</sst>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1271110</v>
      </c>
      <c r="C5" s="19">
        <v>0</v>
      </c>
      <c r="D5" s="59">
        <v>1679000</v>
      </c>
      <c r="E5" s="60">
        <v>1353259</v>
      </c>
      <c r="F5" s="60">
        <v>11775</v>
      </c>
      <c r="G5" s="60">
        <v>26386</v>
      </c>
      <c r="H5" s="60">
        <v>851112</v>
      </c>
      <c r="I5" s="60">
        <v>889273</v>
      </c>
      <c r="J5" s="60">
        <v>112772</v>
      </c>
      <c r="K5" s="60">
        <v>112772</v>
      </c>
      <c r="L5" s="60">
        <v>112772</v>
      </c>
      <c r="M5" s="60">
        <v>338316</v>
      </c>
      <c r="N5" s="60">
        <v>112772</v>
      </c>
      <c r="O5" s="60">
        <v>112772</v>
      </c>
      <c r="P5" s="60">
        <v>107826</v>
      </c>
      <c r="Q5" s="60">
        <v>333370</v>
      </c>
      <c r="R5" s="60">
        <v>107826</v>
      </c>
      <c r="S5" s="60">
        <v>107826</v>
      </c>
      <c r="T5" s="60">
        <v>107826</v>
      </c>
      <c r="U5" s="60">
        <v>323478</v>
      </c>
      <c r="V5" s="60">
        <v>1884437</v>
      </c>
      <c r="W5" s="60">
        <v>1353259</v>
      </c>
      <c r="X5" s="60">
        <v>531178</v>
      </c>
      <c r="Y5" s="61">
        <v>39.25</v>
      </c>
      <c r="Z5" s="62">
        <v>1353259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1172692</v>
      </c>
      <c r="C7" s="19">
        <v>0</v>
      </c>
      <c r="D7" s="59">
        <v>570000</v>
      </c>
      <c r="E7" s="60">
        <v>1016635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1016635</v>
      </c>
      <c r="X7" s="60">
        <v>-1016635</v>
      </c>
      <c r="Y7" s="61">
        <v>-100</v>
      </c>
      <c r="Z7" s="62">
        <v>1016635</v>
      </c>
    </row>
    <row r="8" spans="1:26" ht="13.5">
      <c r="A8" s="58" t="s">
        <v>34</v>
      </c>
      <c r="B8" s="19">
        <v>51828372</v>
      </c>
      <c r="C8" s="19">
        <v>0</v>
      </c>
      <c r="D8" s="59">
        <v>46428000</v>
      </c>
      <c r="E8" s="60">
        <v>60231340</v>
      </c>
      <c r="F8" s="60">
        <v>8600000</v>
      </c>
      <c r="G8" s="60">
        <v>1290000</v>
      </c>
      <c r="H8" s="60">
        <v>3000000</v>
      </c>
      <c r="I8" s="60">
        <v>12890000</v>
      </c>
      <c r="J8" s="60">
        <v>9534152</v>
      </c>
      <c r="K8" s="60">
        <v>10434000</v>
      </c>
      <c r="L8" s="60">
        <v>0</v>
      </c>
      <c r="M8" s="60">
        <v>19968152</v>
      </c>
      <c r="N8" s="60">
        <v>1221548</v>
      </c>
      <c r="O8" s="60">
        <v>2620780</v>
      </c>
      <c r="P8" s="60">
        <v>5815504</v>
      </c>
      <c r="Q8" s="60">
        <v>9657832</v>
      </c>
      <c r="R8" s="60">
        <v>899620</v>
      </c>
      <c r="S8" s="60">
        <v>4488208</v>
      </c>
      <c r="T8" s="60">
        <v>2472125</v>
      </c>
      <c r="U8" s="60">
        <v>7859953</v>
      </c>
      <c r="V8" s="60">
        <v>50375937</v>
      </c>
      <c r="W8" s="60">
        <v>60231340</v>
      </c>
      <c r="X8" s="60">
        <v>-9855403</v>
      </c>
      <c r="Y8" s="61">
        <v>-16.36</v>
      </c>
      <c r="Z8" s="62">
        <v>60231340</v>
      </c>
    </row>
    <row r="9" spans="1:26" ht="13.5">
      <c r="A9" s="58" t="s">
        <v>35</v>
      </c>
      <c r="B9" s="19">
        <v>559639</v>
      </c>
      <c r="C9" s="19">
        <v>0</v>
      </c>
      <c r="D9" s="59">
        <v>1992000</v>
      </c>
      <c r="E9" s="60">
        <v>16639522</v>
      </c>
      <c r="F9" s="60">
        <v>154507</v>
      </c>
      <c r="G9" s="60">
        <v>635031</v>
      </c>
      <c r="H9" s="60">
        <v>719692</v>
      </c>
      <c r="I9" s="60">
        <v>1509230</v>
      </c>
      <c r="J9" s="60">
        <v>39914</v>
      </c>
      <c r="K9" s="60">
        <v>36900</v>
      </c>
      <c r="L9" s="60">
        <v>34003</v>
      </c>
      <c r="M9" s="60">
        <v>110817</v>
      </c>
      <c r="N9" s="60">
        <v>769876</v>
      </c>
      <c r="O9" s="60">
        <v>249625</v>
      </c>
      <c r="P9" s="60">
        <v>211509</v>
      </c>
      <c r="Q9" s="60">
        <v>1231010</v>
      </c>
      <c r="R9" s="60">
        <v>452815</v>
      </c>
      <c r="S9" s="60">
        <v>38975</v>
      </c>
      <c r="T9" s="60">
        <v>1168209</v>
      </c>
      <c r="U9" s="60">
        <v>1659999</v>
      </c>
      <c r="V9" s="60">
        <v>4511056</v>
      </c>
      <c r="W9" s="60">
        <v>16639522</v>
      </c>
      <c r="X9" s="60">
        <v>-12128466</v>
      </c>
      <c r="Y9" s="61">
        <v>-72.89</v>
      </c>
      <c r="Z9" s="62">
        <v>16639522</v>
      </c>
    </row>
    <row r="10" spans="1:26" ht="25.5">
      <c r="A10" s="63" t="s">
        <v>277</v>
      </c>
      <c r="B10" s="64">
        <f>SUM(B5:B9)</f>
        <v>54831813</v>
      </c>
      <c r="C10" s="64">
        <f>SUM(C5:C9)</f>
        <v>0</v>
      </c>
      <c r="D10" s="65">
        <f aca="true" t="shared" si="0" ref="D10:Z10">SUM(D5:D9)</f>
        <v>50669000</v>
      </c>
      <c r="E10" s="66">
        <f t="shared" si="0"/>
        <v>79240756</v>
      </c>
      <c r="F10" s="66">
        <f t="shared" si="0"/>
        <v>8766282</v>
      </c>
      <c r="G10" s="66">
        <f t="shared" si="0"/>
        <v>1951417</v>
      </c>
      <c r="H10" s="66">
        <f t="shared" si="0"/>
        <v>4570804</v>
      </c>
      <c r="I10" s="66">
        <f t="shared" si="0"/>
        <v>15288503</v>
      </c>
      <c r="J10" s="66">
        <f t="shared" si="0"/>
        <v>9686838</v>
      </c>
      <c r="K10" s="66">
        <f t="shared" si="0"/>
        <v>10583672</v>
      </c>
      <c r="L10" s="66">
        <f t="shared" si="0"/>
        <v>146775</v>
      </c>
      <c r="M10" s="66">
        <f t="shared" si="0"/>
        <v>20417285</v>
      </c>
      <c r="N10" s="66">
        <f t="shared" si="0"/>
        <v>2104196</v>
      </c>
      <c r="O10" s="66">
        <f t="shared" si="0"/>
        <v>2983177</v>
      </c>
      <c r="P10" s="66">
        <f t="shared" si="0"/>
        <v>6134839</v>
      </c>
      <c r="Q10" s="66">
        <f t="shared" si="0"/>
        <v>11222212</v>
      </c>
      <c r="R10" s="66">
        <f t="shared" si="0"/>
        <v>1460261</v>
      </c>
      <c r="S10" s="66">
        <f t="shared" si="0"/>
        <v>4635009</v>
      </c>
      <c r="T10" s="66">
        <f t="shared" si="0"/>
        <v>3748160</v>
      </c>
      <c r="U10" s="66">
        <f t="shared" si="0"/>
        <v>9843430</v>
      </c>
      <c r="V10" s="66">
        <f t="shared" si="0"/>
        <v>56771430</v>
      </c>
      <c r="W10" s="66">
        <f t="shared" si="0"/>
        <v>79240756</v>
      </c>
      <c r="X10" s="66">
        <f t="shared" si="0"/>
        <v>-22469326</v>
      </c>
      <c r="Y10" s="67">
        <f>+IF(W10&lt;&gt;0,(X10/W10)*100,0)</f>
        <v>-28.355769346774025</v>
      </c>
      <c r="Z10" s="68">
        <f t="shared" si="0"/>
        <v>79240756</v>
      </c>
    </row>
    <row r="11" spans="1:26" ht="13.5">
      <c r="A11" s="58" t="s">
        <v>37</v>
      </c>
      <c r="B11" s="19">
        <v>10231417</v>
      </c>
      <c r="C11" s="19">
        <v>0</v>
      </c>
      <c r="D11" s="59">
        <v>11030000</v>
      </c>
      <c r="E11" s="60">
        <v>12973419</v>
      </c>
      <c r="F11" s="60">
        <v>794376</v>
      </c>
      <c r="G11" s="60">
        <v>892683</v>
      </c>
      <c r="H11" s="60">
        <v>835587</v>
      </c>
      <c r="I11" s="60">
        <v>2522646</v>
      </c>
      <c r="J11" s="60">
        <v>887595</v>
      </c>
      <c r="K11" s="60">
        <v>862495</v>
      </c>
      <c r="L11" s="60">
        <v>1411037</v>
      </c>
      <c r="M11" s="60">
        <v>3161127</v>
      </c>
      <c r="N11" s="60">
        <v>838959</v>
      </c>
      <c r="O11" s="60">
        <v>1215080</v>
      </c>
      <c r="P11" s="60">
        <v>885396</v>
      </c>
      <c r="Q11" s="60">
        <v>2939435</v>
      </c>
      <c r="R11" s="60">
        <v>911998</v>
      </c>
      <c r="S11" s="60">
        <v>890658</v>
      </c>
      <c r="T11" s="60">
        <v>905846</v>
      </c>
      <c r="U11" s="60">
        <v>2708502</v>
      </c>
      <c r="V11" s="60">
        <v>11331710</v>
      </c>
      <c r="W11" s="60">
        <v>12973419</v>
      </c>
      <c r="X11" s="60">
        <v>-1641709</v>
      </c>
      <c r="Y11" s="61">
        <v>-12.65</v>
      </c>
      <c r="Z11" s="62">
        <v>12973419</v>
      </c>
    </row>
    <row r="12" spans="1:26" ht="13.5">
      <c r="A12" s="58" t="s">
        <v>38</v>
      </c>
      <c r="B12" s="19">
        <v>2911796</v>
      </c>
      <c r="C12" s="19">
        <v>0</v>
      </c>
      <c r="D12" s="59">
        <v>3232424</v>
      </c>
      <c r="E12" s="60">
        <v>3811994</v>
      </c>
      <c r="F12" s="60">
        <v>249790</v>
      </c>
      <c r="G12" s="60">
        <v>249640</v>
      </c>
      <c r="H12" s="60">
        <v>249640</v>
      </c>
      <c r="I12" s="60">
        <v>749070</v>
      </c>
      <c r="J12" s="60">
        <v>249640</v>
      </c>
      <c r="K12" s="60">
        <v>249640</v>
      </c>
      <c r="L12" s="60">
        <v>249640</v>
      </c>
      <c r="M12" s="60">
        <v>748920</v>
      </c>
      <c r="N12" s="60">
        <v>249640</v>
      </c>
      <c r="O12" s="60">
        <v>249640</v>
      </c>
      <c r="P12" s="60">
        <v>249640</v>
      </c>
      <c r="Q12" s="60">
        <v>748920</v>
      </c>
      <c r="R12" s="60">
        <v>899621</v>
      </c>
      <c r="S12" s="60">
        <v>317666</v>
      </c>
      <c r="T12" s="60">
        <v>317666</v>
      </c>
      <c r="U12" s="60">
        <v>1534953</v>
      </c>
      <c r="V12" s="60">
        <v>3781863</v>
      </c>
      <c r="W12" s="60">
        <v>3811994</v>
      </c>
      <c r="X12" s="60">
        <v>-30131</v>
      </c>
      <c r="Y12" s="61">
        <v>-0.79</v>
      </c>
      <c r="Z12" s="62">
        <v>3811994</v>
      </c>
    </row>
    <row r="13" spans="1:26" ht="13.5">
      <c r="A13" s="58" t="s">
        <v>278</v>
      </c>
      <c r="B13" s="19">
        <v>2280522</v>
      </c>
      <c r="C13" s="19">
        <v>0</v>
      </c>
      <c r="D13" s="59">
        <v>1065326</v>
      </c>
      <c r="E13" s="60">
        <v>2280522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2280522</v>
      </c>
      <c r="X13" s="60">
        <v>-2280522</v>
      </c>
      <c r="Y13" s="61">
        <v>-100</v>
      </c>
      <c r="Z13" s="62">
        <v>2280522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510000</v>
      </c>
      <c r="E15" s="60">
        <v>510224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510224</v>
      </c>
      <c r="X15" s="60">
        <v>-510224</v>
      </c>
      <c r="Y15" s="61">
        <v>-100</v>
      </c>
      <c r="Z15" s="62">
        <v>510224</v>
      </c>
    </row>
    <row r="16" spans="1:26" ht="13.5">
      <c r="A16" s="69" t="s">
        <v>42</v>
      </c>
      <c r="B16" s="19">
        <v>0</v>
      </c>
      <c r="C16" s="19">
        <v>0</v>
      </c>
      <c r="D16" s="59">
        <v>944000</v>
      </c>
      <c r="E16" s="60">
        <v>944064</v>
      </c>
      <c r="F16" s="60">
        <v>1953</v>
      </c>
      <c r="G16" s="60">
        <v>0</v>
      </c>
      <c r="H16" s="60">
        <v>0</v>
      </c>
      <c r="I16" s="60">
        <v>1953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1953</v>
      </c>
      <c r="W16" s="60">
        <v>944064</v>
      </c>
      <c r="X16" s="60">
        <v>-942111</v>
      </c>
      <c r="Y16" s="61">
        <v>-99.79</v>
      </c>
      <c r="Z16" s="62">
        <v>944064</v>
      </c>
    </row>
    <row r="17" spans="1:26" ht="13.5">
      <c r="A17" s="58" t="s">
        <v>43</v>
      </c>
      <c r="B17" s="19">
        <v>38501638</v>
      </c>
      <c r="C17" s="19">
        <v>0</v>
      </c>
      <c r="D17" s="59">
        <v>32597000</v>
      </c>
      <c r="E17" s="60">
        <v>42379061</v>
      </c>
      <c r="F17" s="60">
        <v>1065492</v>
      </c>
      <c r="G17" s="60">
        <v>863091</v>
      </c>
      <c r="H17" s="60">
        <v>1177741</v>
      </c>
      <c r="I17" s="60">
        <v>3106324</v>
      </c>
      <c r="J17" s="60">
        <v>901235</v>
      </c>
      <c r="K17" s="60">
        <v>3310119</v>
      </c>
      <c r="L17" s="60">
        <v>608907</v>
      </c>
      <c r="M17" s="60">
        <v>4820261</v>
      </c>
      <c r="N17" s="60">
        <v>2078586</v>
      </c>
      <c r="O17" s="60">
        <v>3076898</v>
      </c>
      <c r="P17" s="60">
        <v>5741686</v>
      </c>
      <c r="Q17" s="60">
        <v>10897170</v>
      </c>
      <c r="R17" s="60">
        <v>1542889</v>
      </c>
      <c r="S17" s="60">
        <v>4752915</v>
      </c>
      <c r="T17" s="60">
        <v>2838700</v>
      </c>
      <c r="U17" s="60">
        <v>9134504</v>
      </c>
      <c r="V17" s="60">
        <v>27958259</v>
      </c>
      <c r="W17" s="60">
        <v>42379061</v>
      </c>
      <c r="X17" s="60">
        <v>-14420802</v>
      </c>
      <c r="Y17" s="61">
        <v>-34.03</v>
      </c>
      <c r="Z17" s="62">
        <v>42379061</v>
      </c>
    </row>
    <row r="18" spans="1:26" ht="13.5">
      <c r="A18" s="70" t="s">
        <v>44</v>
      </c>
      <c r="B18" s="71">
        <f>SUM(B11:B17)</f>
        <v>53925373</v>
      </c>
      <c r="C18" s="71">
        <f>SUM(C11:C17)</f>
        <v>0</v>
      </c>
      <c r="D18" s="72">
        <f aca="true" t="shared" si="1" ref="D18:Z18">SUM(D11:D17)</f>
        <v>49378750</v>
      </c>
      <c r="E18" s="73">
        <f t="shared" si="1"/>
        <v>62899284</v>
      </c>
      <c r="F18" s="73">
        <f t="shared" si="1"/>
        <v>2111611</v>
      </c>
      <c r="G18" s="73">
        <f t="shared" si="1"/>
        <v>2005414</v>
      </c>
      <c r="H18" s="73">
        <f t="shared" si="1"/>
        <v>2262968</v>
      </c>
      <c r="I18" s="73">
        <f t="shared" si="1"/>
        <v>6379993</v>
      </c>
      <c r="J18" s="73">
        <f t="shared" si="1"/>
        <v>2038470</v>
      </c>
      <c r="K18" s="73">
        <f t="shared" si="1"/>
        <v>4422254</v>
      </c>
      <c r="L18" s="73">
        <f t="shared" si="1"/>
        <v>2269584</v>
      </c>
      <c r="M18" s="73">
        <f t="shared" si="1"/>
        <v>8730308</v>
      </c>
      <c r="N18" s="73">
        <f t="shared" si="1"/>
        <v>3167185</v>
      </c>
      <c r="O18" s="73">
        <f t="shared" si="1"/>
        <v>4541618</v>
      </c>
      <c r="P18" s="73">
        <f t="shared" si="1"/>
        <v>6876722</v>
      </c>
      <c r="Q18" s="73">
        <f t="shared" si="1"/>
        <v>14585525</v>
      </c>
      <c r="R18" s="73">
        <f t="shared" si="1"/>
        <v>3354508</v>
      </c>
      <c r="S18" s="73">
        <f t="shared" si="1"/>
        <v>5961239</v>
      </c>
      <c r="T18" s="73">
        <f t="shared" si="1"/>
        <v>4062212</v>
      </c>
      <c r="U18" s="73">
        <f t="shared" si="1"/>
        <v>13377959</v>
      </c>
      <c r="V18" s="73">
        <f t="shared" si="1"/>
        <v>43073785</v>
      </c>
      <c r="W18" s="73">
        <f t="shared" si="1"/>
        <v>62899284</v>
      </c>
      <c r="X18" s="73">
        <f t="shared" si="1"/>
        <v>-19825499</v>
      </c>
      <c r="Y18" s="67">
        <f>+IF(W18&lt;&gt;0,(X18/W18)*100,0)</f>
        <v>-31.519435101995757</v>
      </c>
      <c r="Z18" s="74">
        <f t="shared" si="1"/>
        <v>62899284</v>
      </c>
    </row>
    <row r="19" spans="1:26" ht="13.5">
      <c r="A19" s="70" t="s">
        <v>45</v>
      </c>
      <c r="B19" s="75">
        <f>+B10-B18</f>
        <v>906440</v>
      </c>
      <c r="C19" s="75">
        <f>+C10-C18</f>
        <v>0</v>
      </c>
      <c r="D19" s="76">
        <f aca="true" t="shared" si="2" ref="D19:Z19">+D10-D18</f>
        <v>1290250</v>
      </c>
      <c r="E19" s="77">
        <f t="shared" si="2"/>
        <v>16341472</v>
      </c>
      <c r="F19" s="77">
        <f t="shared" si="2"/>
        <v>6654671</v>
      </c>
      <c r="G19" s="77">
        <f t="shared" si="2"/>
        <v>-53997</v>
      </c>
      <c r="H19" s="77">
        <f t="shared" si="2"/>
        <v>2307836</v>
      </c>
      <c r="I19" s="77">
        <f t="shared" si="2"/>
        <v>8908510</v>
      </c>
      <c r="J19" s="77">
        <f t="shared" si="2"/>
        <v>7648368</v>
      </c>
      <c r="K19" s="77">
        <f t="shared" si="2"/>
        <v>6161418</v>
      </c>
      <c r="L19" s="77">
        <f t="shared" si="2"/>
        <v>-2122809</v>
      </c>
      <c r="M19" s="77">
        <f t="shared" si="2"/>
        <v>11686977</v>
      </c>
      <c r="N19" s="77">
        <f t="shared" si="2"/>
        <v>-1062989</v>
      </c>
      <c r="O19" s="77">
        <f t="shared" si="2"/>
        <v>-1558441</v>
      </c>
      <c r="P19" s="77">
        <f t="shared" si="2"/>
        <v>-741883</v>
      </c>
      <c r="Q19" s="77">
        <f t="shared" si="2"/>
        <v>-3363313</v>
      </c>
      <c r="R19" s="77">
        <f t="shared" si="2"/>
        <v>-1894247</v>
      </c>
      <c r="S19" s="77">
        <f t="shared" si="2"/>
        <v>-1326230</v>
      </c>
      <c r="T19" s="77">
        <f t="shared" si="2"/>
        <v>-314052</v>
      </c>
      <c r="U19" s="77">
        <f t="shared" si="2"/>
        <v>-3534529</v>
      </c>
      <c r="V19" s="77">
        <f t="shared" si="2"/>
        <v>13697645</v>
      </c>
      <c r="W19" s="77">
        <f>IF(E10=E18,0,W10-W18)</f>
        <v>16341472</v>
      </c>
      <c r="X19" s="77">
        <f t="shared" si="2"/>
        <v>-2643827</v>
      </c>
      <c r="Y19" s="78">
        <f>+IF(W19&lt;&gt;0,(X19/W19)*100,0)</f>
        <v>-16.178634336001068</v>
      </c>
      <c r="Z19" s="79">
        <f t="shared" si="2"/>
        <v>16341472</v>
      </c>
    </row>
    <row r="20" spans="1:26" ht="13.5">
      <c r="A20" s="58" t="s">
        <v>46</v>
      </c>
      <c r="B20" s="19">
        <v>13216386</v>
      </c>
      <c r="C20" s="19">
        <v>0</v>
      </c>
      <c r="D20" s="59">
        <v>13412000</v>
      </c>
      <c r="E20" s="60">
        <v>0</v>
      </c>
      <c r="F20" s="60">
        <v>8736000</v>
      </c>
      <c r="G20" s="60">
        <v>0</v>
      </c>
      <c r="H20" s="60">
        <v>0</v>
      </c>
      <c r="I20" s="60">
        <v>8736000</v>
      </c>
      <c r="J20" s="60">
        <v>0</v>
      </c>
      <c r="K20" s="60">
        <v>0</v>
      </c>
      <c r="L20" s="60">
        <v>7356000</v>
      </c>
      <c r="M20" s="60">
        <v>7356000</v>
      </c>
      <c r="N20" s="60">
        <v>0</v>
      </c>
      <c r="O20" s="60">
        <v>720256</v>
      </c>
      <c r="P20" s="60">
        <v>1890473</v>
      </c>
      <c r="Q20" s="60">
        <v>2610729</v>
      </c>
      <c r="R20" s="60">
        <v>324514</v>
      </c>
      <c r="S20" s="60">
        <v>1143090</v>
      </c>
      <c r="T20" s="60">
        <v>2027181</v>
      </c>
      <c r="U20" s="60">
        <v>3494785</v>
      </c>
      <c r="V20" s="60">
        <v>22197514</v>
      </c>
      <c r="W20" s="60">
        <v>0</v>
      </c>
      <c r="X20" s="60">
        <v>22197514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14122826</v>
      </c>
      <c r="C22" s="86">
        <f>SUM(C19:C21)</f>
        <v>0</v>
      </c>
      <c r="D22" s="87">
        <f aca="true" t="shared" si="3" ref="D22:Z22">SUM(D19:D21)</f>
        <v>14702250</v>
      </c>
      <c r="E22" s="88">
        <f t="shared" si="3"/>
        <v>16341472</v>
      </c>
      <c r="F22" s="88">
        <f t="shared" si="3"/>
        <v>15390671</v>
      </c>
      <c r="G22" s="88">
        <f t="shared" si="3"/>
        <v>-53997</v>
      </c>
      <c r="H22" s="88">
        <f t="shared" si="3"/>
        <v>2307836</v>
      </c>
      <c r="I22" s="88">
        <f t="shared" si="3"/>
        <v>17644510</v>
      </c>
      <c r="J22" s="88">
        <f t="shared" si="3"/>
        <v>7648368</v>
      </c>
      <c r="K22" s="88">
        <f t="shared" si="3"/>
        <v>6161418</v>
      </c>
      <c r="L22" s="88">
        <f t="shared" si="3"/>
        <v>5233191</v>
      </c>
      <c r="M22" s="88">
        <f t="shared" si="3"/>
        <v>19042977</v>
      </c>
      <c r="N22" s="88">
        <f t="shared" si="3"/>
        <v>-1062989</v>
      </c>
      <c r="O22" s="88">
        <f t="shared" si="3"/>
        <v>-838185</v>
      </c>
      <c r="P22" s="88">
        <f t="shared" si="3"/>
        <v>1148590</v>
      </c>
      <c r="Q22" s="88">
        <f t="shared" si="3"/>
        <v>-752584</v>
      </c>
      <c r="R22" s="88">
        <f t="shared" si="3"/>
        <v>-1569733</v>
      </c>
      <c r="S22" s="88">
        <f t="shared" si="3"/>
        <v>-183140</v>
      </c>
      <c r="T22" s="88">
        <f t="shared" si="3"/>
        <v>1713129</v>
      </c>
      <c r="U22" s="88">
        <f t="shared" si="3"/>
        <v>-39744</v>
      </c>
      <c r="V22" s="88">
        <f t="shared" si="3"/>
        <v>35895159</v>
      </c>
      <c r="W22" s="88">
        <f t="shared" si="3"/>
        <v>16341472</v>
      </c>
      <c r="X22" s="88">
        <f t="shared" si="3"/>
        <v>19553687</v>
      </c>
      <c r="Y22" s="89">
        <f>+IF(W22&lt;&gt;0,(X22/W22)*100,0)</f>
        <v>119.6568277325323</v>
      </c>
      <c r="Z22" s="90">
        <f t="shared" si="3"/>
        <v>16341472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14122826</v>
      </c>
      <c r="C24" s="75">
        <f>SUM(C22:C23)</f>
        <v>0</v>
      </c>
      <c r="D24" s="76">
        <f aca="true" t="shared" si="4" ref="D24:Z24">SUM(D22:D23)</f>
        <v>14702250</v>
      </c>
      <c r="E24" s="77">
        <f t="shared" si="4"/>
        <v>16341472</v>
      </c>
      <c r="F24" s="77">
        <f t="shared" si="4"/>
        <v>15390671</v>
      </c>
      <c r="G24" s="77">
        <f t="shared" si="4"/>
        <v>-53997</v>
      </c>
      <c r="H24" s="77">
        <f t="shared" si="4"/>
        <v>2307836</v>
      </c>
      <c r="I24" s="77">
        <f t="shared" si="4"/>
        <v>17644510</v>
      </c>
      <c r="J24" s="77">
        <f t="shared" si="4"/>
        <v>7648368</v>
      </c>
      <c r="K24" s="77">
        <f t="shared" si="4"/>
        <v>6161418</v>
      </c>
      <c r="L24" s="77">
        <f t="shared" si="4"/>
        <v>5233191</v>
      </c>
      <c r="M24" s="77">
        <f t="shared" si="4"/>
        <v>19042977</v>
      </c>
      <c r="N24" s="77">
        <f t="shared" si="4"/>
        <v>-1062989</v>
      </c>
      <c r="O24" s="77">
        <f t="shared" si="4"/>
        <v>-838185</v>
      </c>
      <c r="P24" s="77">
        <f t="shared" si="4"/>
        <v>1148590</v>
      </c>
      <c r="Q24" s="77">
        <f t="shared" si="4"/>
        <v>-752584</v>
      </c>
      <c r="R24" s="77">
        <f t="shared" si="4"/>
        <v>-1569733</v>
      </c>
      <c r="S24" s="77">
        <f t="shared" si="4"/>
        <v>-183140</v>
      </c>
      <c r="T24" s="77">
        <f t="shared" si="4"/>
        <v>1713129</v>
      </c>
      <c r="U24" s="77">
        <f t="shared" si="4"/>
        <v>-39744</v>
      </c>
      <c r="V24" s="77">
        <f t="shared" si="4"/>
        <v>35895159</v>
      </c>
      <c r="W24" s="77">
        <f t="shared" si="4"/>
        <v>16341472</v>
      </c>
      <c r="X24" s="77">
        <f t="shared" si="4"/>
        <v>19553687</v>
      </c>
      <c r="Y24" s="78">
        <f>+IF(W24&lt;&gt;0,(X24/W24)*100,0)</f>
        <v>119.6568277325323</v>
      </c>
      <c r="Z24" s="79">
        <f t="shared" si="4"/>
        <v>16341472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13986508</v>
      </c>
      <c r="C27" s="22">
        <v>0</v>
      </c>
      <c r="D27" s="99">
        <v>13676000</v>
      </c>
      <c r="E27" s="100">
        <v>15358000</v>
      </c>
      <c r="F27" s="100">
        <v>778825</v>
      </c>
      <c r="G27" s="100">
        <v>783130</v>
      </c>
      <c r="H27" s="100">
        <v>477566</v>
      </c>
      <c r="I27" s="100">
        <v>2039521</v>
      </c>
      <c r="J27" s="100">
        <v>2089550</v>
      </c>
      <c r="K27" s="100">
        <v>774747</v>
      </c>
      <c r="L27" s="100">
        <v>1088031</v>
      </c>
      <c r="M27" s="100">
        <v>3952328</v>
      </c>
      <c r="N27" s="100">
        <v>527330</v>
      </c>
      <c r="O27" s="100">
        <v>657469</v>
      </c>
      <c r="P27" s="100">
        <v>1658310</v>
      </c>
      <c r="Q27" s="100">
        <v>2843109</v>
      </c>
      <c r="R27" s="100">
        <v>284661</v>
      </c>
      <c r="S27" s="100">
        <v>1002711</v>
      </c>
      <c r="T27" s="100">
        <v>1778229</v>
      </c>
      <c r="U27" s="100">
        <v>3065601</v>
      </c>
      <c r="V27" s="100">
        <v>11900559</v>
      </c>
      <c r="W27" s="100">
        <v>15358000</v>
      </c>
      <c r="X27" s="100">
        <v>-3457441</v>
      </c>
      <c r="Y27" s="101">
        <v>-22.51</v>
      </c>
      <c r="Z27" s="102">
        <v>15358000</v>
      </c>
    </row>
    <row r="28" spans="1:26" ht="13.5">
      <c r="A28" s="103" t="s">
        <v>46</v>
      </c>
      <c r="B28" s="19">
        <v>13986508</v>
      </c>
      <c r="C28" s="19">
        <v>0</v>
      </c>
      <c r="D28" s="59">
        <v>13412000</v>
      </c>
      <c r="E28" s="60">
        <v>15358000</v>
      </c>
      <c r="F28" s="60">
        <v>778825</v>
      </c>
      <c r="G28" s="60">
        <v>783130</v>
      </c>
      <c r="H28" s="60">
        <v>477566</v>
      </c>
      <c r="I28" s="60">
        <v>2039521</v>
      </c>
      <c r="J28" s="60">
        <v>2089550</v>
      </c>
      <c r="K28" s="60">
        <v>774747</v>
      </c>
      <c r="L28" s="60">
        <v>1088031</v>
      </c>
      <c r="M28" s="60">
        <v>3952328</v>
      </c>
      <c r="N28" s="60">
        <v>527330</v>
      </c>
      <c r="O28" s="60">
        <v>657469</v>
      </c>
      <c r="P28" s="60">
        <v>1658310</v>
      </c>
      <c r="Q28" s="60">
        <v>2843109</v>
      </c>
      <c r="R28" s="60">
        <v>284661</v>
      </c>
      <c r="S28" s="60">
        <v>1002711</v>
      </c>
      <c r="T28" s="60">
        <v>1778229</v>
      </c>
      <c r="U28" s="60">
        <v>3065601</v>
      </c>
      <c r="V28" s="60">
        <v>11900559</v>
      </c>
      <c r="W28" s="60">
        <v>15358000</v>
      </c>
      <c r="X28" s="60">
        <v>-3457441</v>
      </c>
      <c r="Y28" s="61">
        <v>-22.51</v>
      </c>
      <c r="Z28" s="62">
        <v>15358000</v>
      </c>
    </row>
    <row r="29" spans="1:26" ht="13.5">
      <c r="A29" s="58" t="s">
        <v>282</v>
      </c>
      <c r="B29" s="19">
        <v>0</v>
      </c>
      <c r="C29" s="19">
        <v>0</v>
      </c>
      <c r="D29" s="59">
        <v>264000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13986508</v>
      </c>
      <c r="C32" s="22">
        <f>SUM(C28:C31)</f>
        <v>0</v>
      </c>
      <c r="D32" s="99">
        <f aca="true" t="shared" si="5" ref="D32:Z32">SUM(D28:D31)</f>
        <v>13676000</v>
      </c>
      <c r="E32" s="100">
        <f t="shared" si="5"/>
        <v>15358000</v>
      </c>
      <c r="F32" s="100">
        <f t="shared" si="5"/>
        <v>778825</v>
      </c>
      <c r="G32" s="100">
        <f t="shared" si="5"/>
        <v>783130</v>
      </c>
      <c r="H32" s="100">
        <f t="shared" si="5"/>
        <v>477566</v>
      </c>
      <c r="I32" s="100">
        <f t="shared" si="5"/>
        <v>2039521</v>
      </c>
      <c r="J32" s="100">
        <f t="shared" si="5"/>
        <v>2089550</v>
      </c>
      <c r="K32" s="100">
        <f t="shared" si="5"/>
        <v>774747</v>
      </c>
      <c r="L32" s="100">
        <f t="shared" si="5"/>
        <v>1088031</v>
      </c>
      <c r="M32" s="100">
        <f t="shared" si="5"/>
        <v>3952328</v>
      </c>
      <c r="N32" s="100">
        <f t="shared" si="5"/>
        <v>527330</v>
      </c>
      <c r="O32" s="100">
        <f t="shared" si="5"/>
        <v>657469</v>
      </c>
      <c r="P32" s="100">
        <f t="shared" si="5"/>
        <v>1658310</v>
      </c>
      <c r="Q32" s="100">
        <f t="shared" si="5"/>
        <v>2843109</v>
      </c>
      <c r="R32" s="100">
        <f t="shared" si="5"/>
        <v>284661</v>
      </c>
      <c r="S32" s="100">
        <f t="shared" si="5"/>
        <v>1002711</v>
      </c>
      <c r="T32" s="100">
        <f t="shared" si="5"/>
        <v>1778229</v>
      </c>
      <c r="U32" s="100">
        <f t="shared" si="5"/>
        <v>3065601</v>
      </c>
      <c r="V32" s="100">
        <f t="shared" si="5"/>
        <v>11900559</v>
      </c>
      <c r="W32" s="100">
        <f t="shared" si="5"/>
        <v>15358000</v>
      </c>
      <c r="X32" s="100">
        <f t="shared" si="5"/>
        <v>-3457441</v>
      </c>
      <c r="Y32" s="101">
        <f>+IF(W32&lt;&gt;0,(X32/W32)*100,0)</f>
        <v>-22.512312801145985</v>
      </c>
      <c r="Z32" s="102">
        <f t="shared" si="5"/>
        <v>15358000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23311560</v>
      </c>
      <c r="C35" s="19">
        <v>0</v>
      </c>
      <c r="D35" s="59">
        <v>12580000</v>
      </c>
      <c r="E35" s="60">
        <v>19637000</v>
      </c>
      <c r="F35" s="60">
        <v>34129624</v>
      </c>
      <c r="G35" s="60">
        <v>33701964</v>
      </c>
      <c r="H35" s="60">
        <v>31886834</v>
      </c>
      <c r="I35" s="60">
        <v>31886834</v>
      </c>
      <c r="J35" s="60">
        <v>32746240</v>
      </c>
      <c r="K35" s="60">
        <v>41956799</v>
      </c>
      <c r="L35" s="60">
        <v>41829884</v>
      </c>
      <c r="M35" s="60">
        <v>41829884</v>
      </c>
      <c r="N35" s="60">
        <v>37845221</v>
      </c>
      <c r="O35" s="60">
        <v>37026594</v>
      </c>
      <c r="P35" s="60">
        <v>37026594</v>
      </c>
      <c r="Q35" s="60">
        <v>37026594</v>
      </c>
      <c r="R35" s="60">
        <v>34049155</v>
      </c>
      <c r="S35" s="60">
        <v>26566435</v>
      </c>
      <c r="T35" s="60">
        <v>22316639</v>
      </c>
      <c r="U35" s="60">
        <v>22316639</v>
      </c>
      <c r="V35" s="60">
        <v>22316639</v>
      </c>
      <c r="W35" s="60">
        <v>19637000</v>
      </c>
      <c r="X35" s="60">
        <v>2679639</v>
      </c>
      <c r="Y35" s="61">
        <v>13.65</v>
      </c>
      <c r="Z35" s="62">
        <v>19637000</v>
      </c>
    </row>
    <row r="36" spans="1:26" ht="13.5">
      <c r="A36" s="58" t="s">
        <v>57</v>
      </c>
      <c r="B36" s="19">
        <v>49448209</v>
      </c>
      <c r="C36" s="19">
        <v>0</v>
      </c>
      <c r="D36" s="59">
        <v>25300000</v>
      </c>
      <c r="E36" s="60">
        <v>25300000</v>
      </c>
      <c r="F36" s="60">
        <v>50250570</v>
      </c>
      <c r="G36" s="60">
        <v>50925210</v>
      </c>
      <c r="H36" s="60">
        <v>51132466</v>
      </c>
      <c r="I36" s="60">
        <v>51132466</v>
      </c>
      <c r="J36" s="60">
        <v>51536746</v>
      </c>
      <c r="K36" s="60">
        <v>53991311</v>
      </c>
      <c r="L36" s="60">
        <v>54717601</v>
      </c>
      <c r="M36" s="60">
        <v>54717601</v>
      </c>
      <c r="N36" s="60">
        <v>55354819</v>
      </c>
      <c r="O36" s="60">
        <v>57897592</v>
      </c>
      <c r="P36" s="60">
        <v>57897592</v>
      </c>
      <c r="Q36" s="60">
        <v>57897592</v>
      </c>
      <c r="R36" s="60">
        <v>58708271</v>
      </c>
      <c r="S36" s="60">
        <v>59711377</v>
      </c>
      <c r="T36" s="60">
        <v>61481566</v>
      </c>
      <c r="U36" s="60">
        <v>61481566</v>
      </c>
      <c r="V36" s="60">
        <v>61481566</v>
      </c>
      <c r="W36" s="60">
        <v>25300000</v>
      </c>
      <c r="X36" s="60">
        <v>36181566</v>
      </c>
      <c r="Y36" s="61">
        <v>143.01</v>
      </c>
      <c r="Z36" s="62">
        <v>25300000</v>
      </c>
    </row>
    <row r="37" spans="1:26" ht="13.5">
      <c r="A37" s="58" t="s">
        <v>58</v>
      </c>
      <c r="B37" s="19">
        <v>15559784</v>
      </c>
      <c r="C37" s="19">
        <v>0</v>
      </c>
      <c r="D37" s="59">
        <v>540000</v>
      </c>
      <c r="E37" s="60">
        <v>540000</v>
      </c>
      <c r="F37" s="60">
        <v>25091539</v>
      </c>
      <c r="G37" s="60">
        <v>25991209</v>
      </c>
      <c r="H37" s="60">
        <v>28954428</v>
      </c>
      <c r="I37" s="60">
        <v>28954428</v>
      </c>
      <c r="J37" s="60">
        <v>26143809</v>
      </c>
      <c r="K37" s="60">
        <v>30789043</v>
      </c>
      <c r="L37" s="60">
        <v>32166012</v>
      </c>
      <c r="M37" s="60">
        <v>32166012</v>
      </c>
      <c r="N37" s="60">
        <v>30414970</v>
      </c>
      <c r="O37" s="60">
        <v>26072463</v>
      </c>
      <c r="P37" s="60">
        <v>26072463</v>
      </c>
      <c r="Q37" s="60">
        <v>26072463</v>
      </c>
      <c r="R37" s="60">
        <v>19803767</v>
      </c>
      <c r="S37" s="60">
        <v>18044336</v>
      </c>
      <c r="T37" s="60">
        <v>13971168</v>
      </c>
      <c r="U37" s="60">
        <v>13971168</v>
      </c>
      <c r="V37" s="60">
        <v>13971168</v>
      </c>
      <c r="W37" s="60">
        <v>540000</v>
      </c>
      <c r="X37" s="60">
        <v>13431168</v>
      </c>
      <c r="Y37" s="61">
        <v>2487.25</v>
      </c>
      <c r="Z37" s="62">
        <v>540000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57199985</v>
      </c>
      <c r="C39" s="19">
        <v>0</v>
      </c>
      <c r="D39" s="59">
        <v>37340000</v>
      </c>
      <c r="E39" s="60">
        <v>44397000</v>
      </c>
      <c r="F39" s="60">
        <v>59288655</v>
      </c>
      <c r="G39" s="60">
        <v>58635965</v>
      </c>
      <c r="H39" s="60">
        <v>54064872</v>
      </c>
      <c r="I39" s="60">
        <v>54064872</v>
      </c>
      <c r="J39" s="60">
        <v>58139177</v>
      </c>
      <c r="K39" s="60">
        <v>65159067</v>
      </c>
      <c r="L39" s="60">
        <v>64381473</v>
      </c>
      <c r="M39" s="60">
        <v>64381473</v>
      </c>
      <c r="N39" s="60">
        <v>62785070</v>
      </c>
      <c r="O39" s="60">
        <v>68851723</v>
      </c>
      <c r="P39" s="60">
        <v>68851723</v>
      </c>
      <c r="Q39" s="60">
        <v>68851723</v>
      </c>
      <c r="R39" s="60">
        <v>72953659</v>
      </c>
      <c r="S39" s="60">
        <v>68233476</v>
      </c>
      <c r="T39" s="60">
        <v>69827037</v>
      </c>
      <c r="U39" s="60">
        <v>69827037</v>
      </c>
      <c r="V39" s="60">
        <v>69827037</v>
      </c>
      <c r="W39" s="60">
        <v>44397000</v>
      </c>
      <c r="X39" s="60">
        <v>25430037</v>
      </c>
      <c r="Y39" s="61">
        <v>57.28</v>
      </c>
      <c r="Z39" s="62">
        <v>44397000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17218698</v>
      </c>
      <c r="C42" s="19">
        <v>0</v>
      </c>
      <c r="D42" s="59">
        <v>5081004</v>
      </c>
      <c r="E42" s="60">
        <v>11959968</v>
      </c>
      <c r="F42" s="60">
        <v>11265466</v>
      </c>
      <c r="G42" s="60">
        <v>-596069</v>
      </c>
      <c r="H42" s="60">
        <v>1462475</v>
      </c>
      <c r="I42" s="60">
        <v>12131872</v>
      </c>
      <c r="J42" s="60">
        <v>7750242</v>
      </c>
      <c r="K42" s="60">
        <v>5683757</v>
      </c>
      <c r="L42" s="60">
        <v>986547</v>
      </c>
      <c r="M42" s="60">
        <v>14420546</v>
      </c>
      <c r="N42" s="60">
        <v>-2981091</v>
      </c>
      <c r="O42" s="60">
        <v>1312621</v>
      </c>
      <c r="P42" s="60">
        <v>-513052</v>
      </c>
      <c r="Q42" s="60">
        <v>-2181522</v>
      </c>
      <c r="R42" s="60">
        <v>-2357015</v>
      </c>
      <c r="S42" s="60">
        <v>-7217832</v>
      </c>
      <c r="T42" s="60">
        <v>-1640617</v>
      </c>
      <c r="U42" s="60">
        <v>-11215464</v>
      </c>
      <c r="V42" s="60">
        <v>13155432</v>
      </c>
      <c r="W42" s="60">
        <v>11959968</v>
      </c>
      <c r="X42" s="60">
        <v>1195464</v>
      </c>
      <c r="Y42" s="61">
        <v>10</v>
      </c>
      <c r="Z42" s="62">
        <v>11959968</v>
      </c>
    </row>
    <row r="43" spans="1:26" ht="13.5">
      <c r="A43" s="58" t="s">
        <v>63</v>
      </c>
      <c r="B43" s="19">
        <v>-13986508</v>
      </c>
      <c r="C43" s="19">
        <v>0</v>
      </c>
      <c r="D43" s="59">
        <v>0</v>
      </c>
      <c r="E43" s="60">
        <v>-15093999</v>
      </c>
      <c r="F43" s="60">
        <v>-887861</v>
      </c>
      <c r="G43" s="60">
        <v>-892768</v>
      </c>
      <c r="H43" s="60">
        <v>-532328</v>
      </c>
      <c r="I43" s="60">
        <v>-2312957</v>
      </c>
      <c r="J43" s="60">
        <v>-443200</v>
      </c>
      <c r="K43" s="60">
        <v>-2870377</v>
      </c>
      <c r="L43" s="60">
        <v>-1226387</v>
      </c>
      <c r="M43" s="60">
        <v>-4539964</v>
      </c>
      <c r="N43" s="60">
        <v>-587121</v>
      </c>
      <c r="O43" s="60">
        <v>-720256</v>
      </c>
      <c r="P43" s="60">
        <v>-1890473</v>
      </c>
      <c r="Q43" s="60">
        <v>-3197850</v>
      </c>
      <c r="R43" s="60">
        <v>-324514</v>
      </c>
      <c r="S43" s="60">
        <v>-1143090</v>
      </c>
      <c r="T43" s="60">
        <v>-2027181</v>
      </c>
      <c r="U43" s="60">
        <v>-3494785</v>
      </c>
      <c r="V43" s="60">
        <v>-13545556</v>
      </c>
      <c r="W43" s="60">
        <v>-15093999</v>
      </c>
      <c r="X43" s="60">
        <v>1548443</v>
      </c>
      <c r="Y43" s="61">
        <v>-10.26</v>
      </c>
      <c r="Z43" s="62">
        <v>-15093999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20630031</v>
      </c>
      <c r="C45" s="22">
        <v>0</v>
      </c>
      <c r="D45" s="99">
        <v>15581004</v>
      </c>
      <c r="E45" s="100">
        <v>17496000</v>
      </c>
      <c r="F45" s="100">
        <v>31007636</v>
      </c>
      <c r="G45" s="100">
        <v>29518799</v>
      </c>
      <c r="H45" s="100">
        <v>30448946</v>
      </c>
      <c r="I45" s="100">
        <v>30448946</v>
      </c>
      <c r="J45" s="100">
        <v>37755988</v>
      </c>
      <c r="K45" s="100">
        <v>40569368</v>
      </c>
      <c r="L45" s="100">
        <v>40329528</v>
      </c>
      <c r="M45" s="100">
        <v>40329528</v>
      </c>
      <c r="N45" s="100">
        <v>36761316</v>
      </c>
      <c r="O45" s="100">
        <v>37353681</v>
      </c>
      <c r="P45" s="100">
        <v>34950156</v>
      </c>
      <c r="Q45" s="100">
        <v>36761316</v>
      </c>
      <c r="R45" s="100">
        <v>32268627</v>
      </c>
      <c r="S45" s="100">
        <v>23907705</v>
      </c>
      <c r="T45" s="100">
        <v>20239907</v>
      </c>
      <c r="U45" s="100">
        <v>20239907</v>
      </c>
      <c r="V45" s="100">
        <v>20239907</v>
      </c>
      <c r="W45" s="100">
        <v>17496000</v>
      </c>
      <c r="X45" s="100">
        <v>2743907</v>
      </c>
      <c r="Y45" s="101">
        <v>15.68</v>
      </c>
      <c r="Z45" s="102">
        <v>17496000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69158</v>
      </c>
      <c r="C49" s="52">
        <v>0</v>
      </c>
      <c r="D49" s="129">
        <v>61785</v>
      </c>
      <c r="E49" s="54">
        <v>56335</v>
      </c>
      <c r="F49" s="54">
        <v>0</v>
      </c>
      <c r="G49" s="54">
        <v>0</v>
      </c>
      <c r="H49" s="54">
        <v>0</v>
      </c>
      <c r="I49" s="54">
        <v>677066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864344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921246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921246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53.720547945205475</v>
      </c>
      <c r="E58" s="7">
        <f t="shared" si="6"/>
        <v>96.87224691963162</v>
      </c>
      <c r="F58" s="7">
        <f t="shared" si="6"/>
        <v>100</v>
      </c>
      <c r="G58" s="7">
        <f t="shared" si="6"/>
        <v>100</v>
      </c>
      <c r="H58" s="7">
        <f t="shared" si="6"/>
        <v>99.39495009301723</v>
      </c>
      <c r="I58" s="7">
        <f t="shared" si="6"/>
        <v>99.42076395208697</v>
      </c>
      <c r="J58" s="7">
        <f t="shared" si="6"/>
        <v>173.39942538928105</v>
      </c>
      <c r="K58" s="7">
        <f t="shared" si="6"/>
        <v>35.510770804745164</v>
      </c>
      <c r="L58" s="7">
        <f t="shared" si="6"/>
        <v>10.360881798747771</v>
      </c>
      <c r="M58" s="7">
        <f t="shared" si="6"/>
        <v>71.00130406065294</v>
      </c>
      <c r="N58" s="7">
        <f t="shared" si="6"/>
        <v>8.611190672754535</v>
      </c>
      <c r="O58" s="7">
        <f t="shared" si="6"/>
        <v>41.57498357286068</v>
      </c>
      <c r="P58" s="7">
        <f t="shared" si="6"/>
        <v>14.452779650038078</v>
      </c>
      <c r="Q58" s="7">
        <f t="shared" si="6"/>
        <v>21.636385869024295</v>
      </c>
      <c r="R58" s="7">
        <f t="shared" si="6"/>
        <v>17.15671256379058</v>
      </c>
      <c r="S58" s="7">
        <f t="shared" si="6"/>
        <v>12.977745624347452</v>
      </c>
      <c r="T58" s="7">
        <f t="shared" si="6"/>
        <v>22.63810015487868</v>
      </c>
      <c r="U58" s="7">
        <f t="shared" si="6"/>
        <v>17.465381677416392</v>
      </c>
      <c r="V58" s="7">
        <f t="shared" si="6"/>
        <v>65.5707578372492</v>
      </c>
      <c r="W58" s="7">
        <f t="shared" si="6"/>
        <v>96.87224691963162</v>
      </c>
      <c r="X58" s="7">
        <f t="shared" si="6"/>
        <v>0</v>
      </c>
      <c r="Y58" s="7">
        <f t="shared" si="6"/>
        <v>0</v>
      </c>
      <c r="Z58" s="8">
        <f t="shared" si="6"/>
        <v>96.87224691963162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42.99988088147707</v>
      </c>
      <c r="E59" s="10">
        <f t="shared" si="7"/>
        <v>98.72470827831184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173.39942538928105</v>
      </c>
      <c r="K59" s="10">
        <f t="shared" si="7"/>
        <v>38.78090306104352</v>
      </c>
      <c r="L59" s="10">
        <f t="shared" si="7"/>
        <v>10.873266413648778</v>
      </c>
      <c r="M59" s="10">
        <f t="shared" si="7"/>
        <v>74.35119828799111</v>
      </c>
      <c r="N59" s="10">
        <f t="shared" si="7"/>
        <v>9.0643067428085</v>
      </c>
      <c r="O59" s="10">
        <f t="shared" si="7"/>
        <v>43.76263611534778</v>
      </c>
      <c r="P59" s="10">
        <f t="shared" si="7"/>
        <v>15.31263331663977</v>
      </c>
      <c r="Q59" s="10">
        <f t="shared" si="7"/>
        <v>22.822989471158174</v>
      </c>
      <c r="R59" s="10">
        <f t="shared" si="7"/>
        <v>18.17743401405969</v>
      </c>
      <c r="S59" s="10">
        <f t="shared" si="7"/>
        <v>14.640253742140114</v>
      </c>
      <c r="T59" s="10">
        <f t="shared" si="7"/>
        <v>23.587075473447964</v>
      </c>
      <c r="U59" s="10">
        <f t="shared" si="7"/>
        <v>18.801587743215922</v>
      </c>
      <c r="V59" s="10">
        <f t="shared" si="7"/>
        <v>67.8037525266167</v>
      </c>
      <c r="W59" s="10">
        <f t="shared" si="7"/>
        <v>98.72470827831184</v>
      </c>
      <c r="X59" s="10">
        <f t="shared" si="7"/>
        <v>0</v>
      </c>
      <c r="Y59" s="10">
        <f t="shared" si="7"/>
        <v>0</v>
      </c>
      <c r="Z59" s="11">
        <f t="shared" si="7"/>
        <v>98.72470827831184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1307803</v>
      </c>
      <c r="C67" s="24"/>
      <c r="D67" s="25">
        <v>1679000</v>
      </c>
      <c r="E67" s="26">
        <v>1379137</v>
      </c>
      <c r="F67" s="26">
        <v>11775</v>
      </c>
      <c r="G67" s="26">
        <v>26386</v>
      </c>
      <c r="H67" s="26">
        <v>856293</v>
      </c>
      <c r="I67" s="26">
        <v>894454</v>
      </c>
      <c r="J67" s="26">
        <v>112772</v>
      </c>
      <c r="K67" s="26">
        <v>123157</v>
      </c>
      <c r="L67" s="26">
        <v>118349</v>
      </c>
      <c r="M67" s="26">
        <v>354278</v>
      </c>
      <c r="N67" s="26">
        <v>118706</v>
      </c>
      <c r="O67" s="26">
        <v>118706</v>
      </c>
      <c r="P67" s="26">
        <v>114241</v>
      </c>
      <c r="Q67" s="26">
        <v>351653</v>
      </c>
      <c r="R67" s="26">
        <v>114241</v>
      </c>
      <c r="S67" s="26">
        <v>121639</v>
      </c>
      <c r="T67" s="26">
        <v>112346</v>
      </c>
      <c r="U67" s="26">
        <v>348226</v>
      </c>
      <c r="V67" s="26">
        <v>1948611</v>
      </c>
      <c r="W67" s="26">
        <v>1379137</v>
      </c>
      <c r="X67" s="26"/>
      <c r="Y67" s="25"/>
      <c r="Z67" s="27">
        <v>1379137</v>
      </c>
    </row>
    <row r="68" spans="1:26" ht="13.5" hidden="1">
      <c r="A68" s="37" t="s">
        <v>31</v>
      </c>
      <c r="B68" s="19">
        <v>1248343</v>
      </c>
      <c r="C68" s="19"/>
      <c r="D68" s="20">
        <v>1679000</v>
      </c>
      <c r="E68" s="21">
        <v>1353259</v>
      </c>
      <c r="F68" s="21">
        <v>11775</v>
      </c>
      <c r="G68" s="21">
        <v>26386</v>
      </c>
      <c r="H68" s="21">
        <v>851112</v>
      </c>
      <c r="I68" s="21">
        <v>889273</v>
      </c>
      <c r="J68" s="21">
        <v>112772</v>
      </c>
      <c r="K68" s="21">
        <v>112772</v>
      </c>
      <c r="L68" s="21">
        <v>112772</v>
      </c>
      <c r="M68" s="21">
        <v>338316</v>
      </c>
      <c r="N68" s="21">
        <v>112772</v>
      </c>
      <c r="O68" s="21">
        <v>112772</v>
      </c>
      <c r="P68" s="21">
        <v>107826</v>
      </c>
      <c r="Q68" s="21">
        <v>333370</v>
      </c>
      <c r="R68" s="21">
        <v>107826</v>
      </c>
      <c r="S68" s="21">
        <v>107826</v>
      </c>
      <c r="T68" s="21">
        <v>107826</v>
      </c>
      <c r="U68" s="21">
        <v>323478</v>
      </c>
      <c r="V68" s="21">
        <v>1884437</v>
      </c>
      <c r="W68" s="21">
        <v>1353259</v>
      </c>
      <c r="X68" s="21"/>
      <c r="Y68" s="20"/>
      <c r="Z68" s="23">
        <v>1353259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59460</v>
      </c>
      <c r="C75" s="28"/>
      <c r="D75" s="29"/>
      <c r="E75" s="30">
        <v>25878</v>
      </c>
      <c r="F75" s="30"/>
      <c r="G75" s="30"/>
      <c r="H75" s="30">
        <v>5181</v>
      </c>
      <c r="I75" s="30">
        <v>5181</v>
      </c>
      <c r="J75" s="30"/>
      <c r="K75" s="30">
        <v>10385</v>
      </c>
      <c r="L75" s="30">
        <v>5577</v>
      </c>
      <c r="M75" s="30">
        <v>15962</v>
      </c>
      <c r="N75" s="30">
        <v>5934</v>
      </c>
      <c r="O75" s="30">
        <v>5934</v>
      </c>
      <c r="P75" s="30">
        <v>6415</v>
      </c>
      <c r="Q75" s="30">
        <v>18283</v>
      </c>
      <c r="R75" s="30">
        <v>6415</v>
      </c>
      <c r="S75" s="30">
        <v>13813</v>
      </c>
      <c r="T75" s="30">
        <v>4520</v>
      </c>
      <c r="U75" s="30">
        <v>24748</v>
      </c>
      <c r="V75" s="30">
        <v>64174</v>
      </c>
      <c r="W75" s="30">
        <v>25878</v>
      </c>
      <c r="X75" s="30"/>
      <c r="Y75" s="29"/>
      <c r="Z75" s="31">
        <v>25878</v>
      </c>
    </row>
    <row r="76" spans="1:26" ht="13.5" hidden="1">
      <c r="A76" s="42" t="s">
        <v>286</v>
      </c>
      <c r="B76" s="32">
        <v>1307803</v>
      </c>
      <c r="C76" s="32"/>
      <c r="D76" s="33">
        <v>901968</v>
      </c>
      <c r="E76" s="34">
        <v>1336001</v>
      </c>
      <c r="F76" s="34">
        <v>11775</v>
      </c>
      <c r="G76" s="34">
        <v>26386</v>
      </c>
      <c r="H76" s="34">
        <v>851112</v>
      </c>
      <c r="I76" s="34">
        <v>889273</v>
      </c>
      <c r="J76" s="34">
        <v>195546</v>
      </c>
      <c r="K76" s="34">
        <v>43734</v>
      </c>
      <c r="L76" s="34">
        <v>12262</v>
      </c>
      <c r="M76" s="34">
        <v>251542</v>
      </c>
      <c r="N76" s="34">
        <v>10222</v>
      </c>
      <c r="O76" s="34">
        <v>49352</v>
      </c>
      <c r="P76" s="34">
        <v>16511</v>
      </c>
      <c r="Q76" s="34">
        <v>76085</v>
      </c>
      <c r="R76" s="34">
        <v>19600</v>
      </c>
      <c r="S76" s="34">
        <v>15786</v>
      </c>
      <c r="T76" s="34">
        <v>25433</v>
      </c>
      <c r="U76" s="34">
        <v>60819</v>
      </c>
      <c r="V76" s="34">
        <v>1277719</v>
      </c>
      <c r="W76" s="34">
        <v>1336001</v>
      </c>
      <c r="X76" s="34"/>
      <c r="Y76" s="33"/>
      <c r="Z76" s="35">
        <v>1336001</v>
      </c>
    </row>
    <row r="77" spans="1:26" ht="13.5" hidden="1">
      <c r="A77" s="37" t="s">
        <v>31</v>
      </c>
      <c r="B77" s="19">
        <v>1248343</v>
      </c>
      <c r="C77" s="19"/>
      <c r="D77" s="20">
        <v>721968</v>
      </c>
      <c r="E77" s="21">
        <v>1336001</v>
      </c>
      <c r="F77" s="21">
        <v>11775</v>
      </c>
      <c r="G77" s="21">
        <v>26386</v>
      </c>
      <c r="H77" s="21">
        <v>851112</v>
      </c>
      <c r="I77" s="21">
        <v>889273</v>
      </c>
      <c r="J77" s="21">
        <v>195546</v>
      </c>
      <c r="K77" s="21">
        <v>43734</v>
      </c>
      <c r="L77" s="21">
        <v>12262</v>
      </c>
      <c r="M77" s="21">
        <v>251542</v>
      </c>
      <c r="N77" s="21">
        <v>10222</v>
      </c>
      <c r="O77" s="21">
        <v>49352</v>
      </c>
      <c r="P77" s="21">
        <v>16511</v>
      </c>
      <c r="Q77" s="21">
        <v>76085</v>
      </c>
      <c r="R77" s="21">
        <v>19600</v>
      </c>
      <c r="S77" s="21">
        <v>15786</v>
      </c>
      <c r="T77" s="21">
        <v>25433</v>
      </c>
      <c r="U77" s="21">
        <v>60819</v>
      </c>
      <c r="V77" s="21">
        <v>1277719</v>
      </c>
      <c r="W77" s="21">
        <v>1336001</v>
      </c>
      <c r="X77" s="21"/>
      <c r="Y77" s="20"/>
      <c r="Z77" s="23">
        <v>1336001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59460</v>
      </c>
      <c r="C84" s="28"/>
      <c r="D84" s="29">
        <v>180000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68048199</v>
      </c>
      <c r="D5" s="153">
        <f>SUM(D6:D8)</f>
        <v>0</v>
      </c>
      <c r="E5" s="154">
        <f t="shared" si="0"/>
        <v>24837395</v>
      </c>
      <c r="F5" s="100">
        <f t="shared" si="0"/>
        <v>31641976</v>
      </c>
      <c r="G5" s="100">
        <f t="shared" si="0"/>
        <v>17502282</v>
      </c>
      <c r="H5" s="100">
        <f t="shared" si="0"/>
        <v>1951417</v>
      </c>
      <c r="I5" s="100">
        <f t="shared" si="0"/>
        <v>4570804</v>
      </c>
      <c r="J5" s="100">
        <f t="shared" si="0"/>
        <v>24024503</v>
      </c>
      <c r="K5" s="100">
        <f t="shared" si="0"/>
        <v>152686</v>
      </c>
      <c r="L5" s="100">
        <f t="shared" si="0"/>
        <v>8283672</v>
      </c>
      <c r="M5" s="100">
        <f t="shared" si="0"/>
        <v>3824775</v>
      </c>
      <c r="N5" s="100">
        <f t="shared" si="0"/>
        <v>12261133</v>
      </c>
      <c r="O5" s="100">
        <f t="shared" si="0"/>
        <v>992699</v>
      </c>
      <c r="P5" s="100">
        <f t="shared" si="0"/>
        <v>614108</v>
      </c>
      <c r="Q5" s="100">
        <f t="shared" si="0"/>
        <v>434116</v>
      </c>
      <c r="R5" s="100">
        <f t="shared" si="0"/>
        <v>2040923</v>
      </c>
      <c r="S5" s="100">
        <f t="shared" si="0"/>
        <v>640120</v>
      </c>
      <c r="T5" s="100">
        <f t="shared" si="0"/>
        <v>358579</v>
      </c>
      <c r="U5" s="100">
        <f t="shared" si="0"/>
        <v>1465087</v>
      </c>
      <c r="V5" s="100">
        <f t="shared" si="0"/>
        <v>2463786</v>
      </c>
      <c r="W5" s="100">
        <f t="shared" si="0"/>
        <v>40790345</v>
      </c>
      <c r="X5" s="100">
        <f t="shared" si="0"/>
        <v>31641976</v>
      </c>
      <c r="Y5" s="100">
        <f t="shared" si="0"/>
        <v>9148369</v>
      </c>
      <c r="Z5" s="137">
        <f>+IF(X5&lt;&gt;0,+(Y5/X5)*100,0)</f>
        <v>28.912129255138808</v>
      </c>
      <c r="AA5" s="153">
        <f>SUM(AA6:AA8)</f>
        <v>31641976</v>
      </c>
    </row>
    <row r="6" spans="1:27" ht="13.5">
      <c r="A6" s="138" t="s">
        <v>75</v>
      </c>
      <c r="B6" s="136"/>
      <c r="C6" s="155"/>
      <c r="D6" s="155"/>
      <c r="E6" s="156">
        <v>7466211</v>
      </c>
      <c r="F6" s="60">
        <v>24403000</v>
      </c>
      <c r="G6" s="60"/>
      <c r="H6" s="60"/>
      <c r="I6" s="60"/>
      <c r="J6" s="60"/>
      <c r="K6" s="60"/>
      <c r="L6" s="60">
        <v>8134000</v>
      </c>
      <c r="M6" s="60"/>
      <c r="N6" s="60">
        <v>8134000</v>
      </c>
      <c r="O6" s="60"/>
      <c r="P6" s="60"/>
      <c r="Q6" s="60"/>
      <c r="R6" s="60"/>
      <c r="S6" s="60"/>
      <c r="T6" s="60"/>
      <c r="U6" s="60"/>
      <c r="V6" s="60"/>
      <c r="W6" s="60">
        <v>8134000</v>
      </c>
      <c r="X6" s="60">
        <v>24403000</v>
      </c>
      <c r="Y6" s="60">
        <v>-16269000</v>
      </c>
      <c r="Z6" s="140">
        <v>-66.67</v>
      </c>
      <c r="AA6" s="155">
        <v>24403000</v>
      </c>
    </row>
    <row r="7" spans="1:27" ht="13.5">
      <c r="A7" s="138" t="s">
        <v>76</v>
      </c>
      <c r="B7" s="136"/>
      <c r="C7" s="157">
        <v>68048199</v>
      </c>
      <c r="D7" s="157"/>
      <c r="E7" s="158">
        <v>12904797</v>
      </c>
      <c r="F7" s="159">
        <v>7199883</v>
      </c>
      <c r="G7" s="159">
        <v>17502282</v>
      </c>
      <c r="H7" s="159">
        <v>1951417</v>
      </c>
      <c r="I7" s="159">
        <v>4570804</v>
      </c>
      <c r="J7" s="159">
        <v>24024503</v>
      </c>
      <c r="K7" s="159">
        <v>152686</v>
      </c>
      <c r="L7" s="159">
        <v>149672</v>
      </c>
      <c r="M7" s="159">
        <v>3824775</v>
      </c>
      <c r="N7" s="159">
        <v>4127133</v>
      </c>
      <c r="O7" s="159">
        <v>992699</v>
      </c>
      <c r="P7" s="159">
        <v>614108</v>
      </c>
      <c r="Q7" s="159">
        <v>434116</v>
      </c>
      <c r="R7" s="159">
        <v>2040923</v>
      </c>
      <c r="S7" s="159">
        <v>640120</v>
      </c>
      <c r="T7" s="159">
        <v>358579</v>
      </c>
      <c r="U7" s="159">
        <v>1465087</v>
      </c>
      <c r="V7" s="159">
        <v>2463786</v>
      </c>
      <c r="W7" s="159">
        <v>32656345</v>
      </c>
      <c r="X7" s="159">
        <v>7199883</v>
      </c>
      <c r="Y7" s="159">
        <v>25456462</v>
      </c>
      <c r="Z7" s="141">
        <v>353.57</v>
      </c>
      <c r="AA7" s="157">
        <v>7199883</v>
      </c>
    </row>
    <row r="8" spans="1:27" ht="13.5">
      <c r="A8" s="138" t="s">
        <v>77</v>
      </c>
      <c r="B8" s="136"/>
      <c r="C8" s="155"/>
      <c r="D8" s="155"/>
      <c r="E8" s="156">
        <v>4466387</v>
      </c>
      <c r="F8" s="60">
        <v>39093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39093</v>
      </c>
      <c r="Y8" s="60">
        <v>-39093</v>
      </c>
      <c r="Z8" s="140">
        <v>-100</v>
      </c>
      <c r="AA8" s="155">
        <v>39093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12655492</v>
      </c>
      <c r="F9" s="100">
        <f t="shared" si="1"/>
        <v>22179917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3534152</v>
      </c>
      <c r="L9" s="100">
        <f t="shared" si="1"/>
        <v>0</v>
      </c>
      <c r="M9" s="100">
        <f t="shared" si="1"/>
        <v>0</v>
      </c>
      <c r="N9" s="100">
        <f t="shared" si="1"/>
        <v>3534152</v>
      </c>
      <c r="O9" s="100">
        <f t="shared" si="1"/>
        <v>466746</v>
      </c>
      <c r="P9" s="100">
        <f t="shared" si="1"/>
        <v>634980</v>
      </c>
      <c r="Q9" s="100">
        <f t="shared" si="1"/>
        <v>344643</v>
      </c>
      <c r="R9" s="100">
        <f t="shared" si="1"/>
        <v>1446369</v>
      </c>
      <c r="S9" s="100">
        <f t="shared" si="1"/>
        <v>492321</v>
      </c>
      <c r="T9" s="100">
        <f t="shared" si="1"/>
        <v>506722</v>
      </c>
      <c r="U9" s="100">
        <f t="shared" si="1"/>
        <v>902477</v>
      </c>
      <c r="V9" s="100">
        <f t="shared" si="1"/>
        <v>1901520</v>
      </c>
      <c r="W9" s="100">
        <f t="shared" si="1"/>
        <v>6882041</v>
      </c>
      <c r="X9" s="100">
        <f t="shared" si="1"/>
        <v>22179917</v>
      </c>
      <c r="Y9" s="100">
        <f t="shared" si="1"/>
        <v>-15297876</v>
      </c>
      <c r="Z9" s="137">
        <f>+IF(X9&lt;&gt;0,+(Y9/X9)*100,0)</f>
        <v>-68.97174592673183</v>
      </c>
      <c r="AA9" s="153">
        <f>SUM(AA10:AA14)</f>
        <v>22179917</v>
      </c>
    </row>
    <row r="10" spans="1:27" ht="13.5">
      <c r="A10" s="138" t="s">
        <v>79</v>
      </c>
      <c r="B10" s="136"/>
      <c r="C10" s="155"/>
      <c r="D10" s="155"/>
      <c r="E10" s="156">
        <v>12066155</v>
      </c>
      <c r="F10" s="60">
        <v>22091989</v>
      </c>
      <c r="G10" s="60"/>
      <c r="H10" s="60"/>
      <c r="I10" s="60"/>
      <c r="J10" s="60"/>
      <c r="K10" s="60">
        <v>3534152</v>
      </c>
      <c r="L10" s="60"/>
      <c r="M10" s="60"/>
      <c r="N10" s="60">
        <v>3534152</v>
      </c>
      <c r="O10" s="60">
        <v>466746</v>
      </c>
      <c r="P10" s="60">
        <v>634980</v>
      </c>
      <c r="Q10" s="60">
        <v>344643</v>
      </c>
      <c r="R10" s="60">
        <v>1446369</v>
      </c>
      <c r="S10" s="60">
        <v>492321</v>
      </c>
      <c r="T10" s="60">
        <v>506722</v>
      </c>
      <c r="U10" s="60">
        <v>902477</v>
      </c>
      <c r="V10" s="60">
        <v>1901520</v>
      </c>
      <c r="W10" s="60">
        <v>6882041</v>
      </c>
      <c r="X10" s="60">
        <v>22091989</v>
      </c>
      <c r="Y10" s="60">
        <v>-15209948</v>
      </c>
      <c r="Z10" s="140">
        <v>-68.85</v>
      </c>
      <c r="AA10" s="155">
        <v>22091989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>
        <v>589337</v>
      </c>
      <c r="F13" s="60">
        <v>87928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87928</v>
      </c>
      <c r="Y13" s="60">
        <v>-87928</v>
      </c>
      <c r="Z13" s="140">
        <v>-100</v>
      </c>
      <c r="AA13" s="155">
        <v>87928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26588113</v>
      </c>
      <c r="F15" s="100">
        <f t="shared" si="2"/>
        <v>25418863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6000000</v>
      </c>
      <c r="L15" s="100">
        <f t="shared" si="2"/>
        <v>2300000</v>
      </c>
      <c r="M15" s="100">
        <f t="shared" si="2"/>
        <v>3678000</v>
      </c>
      <c r="N15" s="100">
        <f t="shared" si="2"/>
        <v>11978000</v>
      </c>
      <c r="O15" s="100">
        <f t="shared" si="2"/>
        <v>644751</v>
      </c>
      <c r="P15" s="100">
        <f t="shared" si="2"/>
        <v>2454345</v>
      </c>
      <c r="Q15" s="100">
        <f t="shared" si="2"/>
        <v>7246553</v>
      </c>
      <c r="R15" s="100">
        <f t="shared" si="2"/>
        <v>10345649</v>
      </c>
      <c r="S15" s="100">
        <f t="shared" si="2"/>
        <v>652334</v>
      </c>
      <c r="T15" s="100">
        <f t="shared" si="2"/>
        <v>4912798</v>
      </c>
      <c r="U15" s="100">
        <f t="shared" si="2"/>
        <v>3407777</v>
      </c>
      <c r="V15" s="100">
        <f t="shared" si="2"/>
        <v>8972909</v>
      </c>
      <c r="W15" s="100">
        <f t="shared" si="2"/>
        <v>31296558</v>
      </c>
      <c r="X15" s="100">
        <f t="shared" si="2"/>
        <v>25418863</v>
      </c>
      <c r="Y15" s="100">
        <f t="shared" si="2"/>
        <v>5877695</v>
      </c>
      <c r="Z15" s="137">
        <f>+IF(X15&lt;&gt;0,+(Y15/X15)*100,0)</f>
        <v>23.123359215555787</v>
      </c>
      <c r="AA15" s="153">
        <f>SUM(AA16:AA18)</f>
        <v>25418863</v>
      </c>
    </row>
    <row r="16" spans="1:27" ht="13.5">
      <c r="A16" s="138" t="s">
        <v>85</v>
      </c>
      <c r="B16" s="136"/>
      <c r="C16" s="155"/>
      <c r="D16" s="155"/>
      <c r="E16" s="156">
        <v>1070847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25517266</v>
      </c>
      <c r="F17" s="60">
        <v>25418863</v>
      </c>
      <c r="G17" s="60"/>
      <c r="H17" s="60"/>
      <c r="I17" s="60"/>
      <c r="J17" s="60"/>
      <c r="K17" s="60">
        <v>6000000</v>
      </c>
      <c r="L17" s="60">
        <v>2300000</v>
      </c>
      <c r="M17" s="60">
        <v>3678000</v>
      </c>
      <c r="N17" s="60">
        <v>11978000</v>
      </c>
      <c r="O17" s="60">
        <v>644751</v>
      </c>
      <c r="P17" s="60">
        <v>2454345</v>
      </c>
      <c r="Q17" s="60">
        <v>7246553</v>
      </c>
      <c r="R17" s="60">
        <v>10345649</v>
      </c>
      <c r="S17" s="60">
        <v>652334</v>
      </c>
      <c r="T17" s="60">
        <v>4912798</v>
      </c>
      <c r="U17" s="60">
        <v>3407777</v>
      </c>
      <c r="V17" s="60">
        <v>8972909</v>
      </c>
      <c r="W17" s="60">
        <v>31296558</v>
      </c>
      <c r="X17" s="60">
        <v>25418863</v>
      </c>
      <c r="Y17" s="60">
        <v>5877695</v>
      </c>
      <c r="Z17" s="140">
        <v>23.12</v>
      </c>
      <c r="AA17" s="155">
        <v>25418863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68048199</v>
      </c>
      <c r="D25" s="168">
        <f>+D5+D9+D15+D19+D24</f>
        <v>0</v>
      </c>
      <c r="E25" s="169">
        <f t="shared" si="4"/>
        <v>64081000</v>
      </c>
      <c r="F25" s="73">
        <f t="shared" si="4"/>
        <v>79240756</v>
      </c>
      <c r="G25" s="73">
        <f t="shared" si="4"/>
        <v>17502282</v>
      </c>
      <c r="H25" s="73">
        <f t="shared" si="4"/>
        <v>1951417</v>
      </c>
      <c r="I25" s="73">
        <f t="shared" si="4"/>
        <v>4570804</v>
      </c>
      <c r="J25" s="73">
        <f t="shared" si="4"/>
        <v>24024503</v>
      </c>
      <c r="K25" s="73">
        <f t="shared" si="4"/>
        <v>9686838</v>
      </c>
      <c r="L25" s="73">
        <f t="shared" si="4"/>
        <v>10583672</v>
      </c>
      <c r="M25" s="73">
        <f t="shared" si="4"/>
        <v>7502775</v>
      </c>
      <c r="N25" s="73">
        <f t="shared" si="4"/>
        <v>27773285</v>
      </c>
      <c r="O25" s="73">
        <f t="shared" si="4"/>
        <v>2104196</v>
      </c>
      <c r="P25" s="73">
        <f t="shared" si="4"/>
        <v>3703433</v>
      </c>
      <c r="Q25" s="73">
        <f t="shared" si="4"/>
        <v>8025312</v>
      </c>
      <c r="R25" s="73">
        <f t="shared" si="4"/>
        <v>13832941</v>
      </c>
      <c r="S25" s="73">
        <f t="shared" si="4"/>
        <v>1784775</v>
      </c>
      <c r="T25" s="73">
        <f t="shared" si="4"/>
        <v>5778099</v>
      </c>
      <c r="U25" s="73">
        <f t="shared" si="4"/>
        <v>5775341</v>
      </c>
      <c r="V25" s="73">
        <f t="shared" si="4"/>
        <v>13338215</v>
      </c>
      <c r="W25" s="73">
        <f t="shared" si="4"/>
        <v>78968944</v>
      </c>
      <c r="X25" s="73">
        <f t="shared" si="4"/>
        <v>79240756</v>
      </c>
      <c r="Y25" s="73">
        <f t="shared" si="4"/>
        <v>-271812</v>
      </c>
      <c r="Z25" s="170">
        <f>+IF(X25&lt;&gt;0,+(Y25/X25)*100,0)</f>
        <v>-0.3430204527579217</v>
      </c>
      <c r="AA25" s="168">
        <f>+AA5+AA9+AA15+AA19+AA24</f>
        <v>79240756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43018603</v>
      </c>
      <c r="D28" s="153">
        <f>SUM(D29:D31)</f>
        <v>0</v>
      </c>
      <c r="E28" s="154">
        <f t="shared" si="5"/>
        <v>20901843</v>
      </c>
      <c r="F28" s="100">
        <f t="shared" si="5"/>
        <v>24083265</v>
      </c>
      <c r="G28" s="100">
        <f t="shared" si="5"/>
        <v>1352640</v>
      </c>
      <c r="H28" s="100">
        <f t="shared" si="5"/>
        <v>1106750</v>
      </c>
      <c r="I28" s="100">
        <f t="shared" si="5"/>
        <v>1186297</v>
      </c>
      <c r="J28" s="100">
        <f t="shared" si="5"/>
        <v>3645687</v>
      </c>
      <c r="K28" s="100">
        <f t="shared" si="5"/>
        <v>1139836</v>
      </c>
      <c r="L28" s="100">
        <f t="shared" si="5"/>
        <v>2079121</v>
      </c>
      <c r="M28" s="100">
        <f t="shared" si="5"/>
        <v>1140470</v>
      </c>
      <c r="N28" s="100">
        <f t="shared" si="5"/>
        <v>4359427</v>
      </c>
      <c r="O28" s="100">
        <f t="shared" si="5"/>
        <v>2073192</v>
      </c>
      <c r="P28" s="100">
        <f t="shared" si="5"/>
        <v>1803937</v>
      </c>
      <c r="Q28" s="100">
        <f t="shared" si="5"/>
        <v>1197117</v>
      </c>
      <c r="R28" s="100">
        <f t="shared" si="5"/>
        <v>5074246</v>
      </c>
      <c r="S28" s="100">
        <f t="shared" si="5"/>
        <v>1946305</v>
      </c>
      <c r="T28" s="100">
        <f t="shared" si="5"/>
        <v>1232596</v>
      </c>
      <c r="U28" s="100">
        <f t="shared" si="5"/>
        <v>1514495</v>
      </c>
      <c r="V28" s="100">
        <f t="shared" si="5"/>
        <v>4693396</v>
      </c>
      <c r="W28" s="100">
        <f t="shared" si="5"/>
        <v>17772756</v>
      </c>
      <c r="X28" s="100">
        <f t="shared" si="5"/>
        <v>24083265</v>
      </c>
      <c r="Y28" s="100">
        <f t="shared" si="5"/>
        <v>-6310509</v>
      </c>
      <c r="Z28" s="137">
        <f>+IF(X28&lt;&gt;0,+(Y28/X28)*100,0)</f>
        <v>-26.202879883603824</v>
      </c>
      <c r="AA28" s="153">
        <f>SUM(AA29:AA31)</f>
        <v>24083265</v>
      </c>
    </row>
    <row r="29" spans="1:27" ht="13.5">
      <c r="A29" s="138" t="s">
        <v>75</v>
      </c>
      <c r="B29" s="136"/>
      <c r="C29" s="155">
        <v>31669498</v>
      </c>
      <c r="D29" s="155"/>
      <c r="E29" s="156">
        <v>7435418</v>
      </c>
      <c r="F29" s="60">
        <v>9733096</v>
      </c>
      <c r="G29" s="60">
        <v>387790</v>
      </c>
      <c r="H29" s="60">
        <v>397351</v>
      </c>
      <c r="I29" s="60">
        <v>383191</v>
      </c>
      <c r="J29" s="60">
        <v>1168332</v>
      </c>
      <c r="K29" s="60">
        <v>373188</v>
      </c>
      <c r="L29" s="60">
        <v>432193</v>
      </c>
      <c r="M29" s="60">
        <v>365325</v>
      </c>
      <c r="N29" s="60">
        <v>1170706</v>
      </c>
      <c r="O29" s="60">
        <v>869524</v>
      </c>
      <c r="P29" s="60">
        <v>433684</v>
      </c>
      <c r="Q29" s="60">
        <v>441012</v>
      </c>
      <c r="R29" s="60">
        <v>1744220</v>
      </c>
      <c r="S29" s="60">
        <v>1183438</v>
      </c>
      <c r="T29" s="60">
        <v>472306</v>
      </c>
      <c r="U29" s="60">
        <v>539770</v>
      </c>
      <c r="V29" s="60">
        <v>2195514</v>
      </c>
      <c r="W29" s="60">
        <v>6278772</v>
      </c>
      <c r="X29" s="60">
        <v>9733096</v>
      </c>
      <c r="Y29" s="60">
        <v>-3454324</v>
      </c>
      <c r="Z29" s="140">
        <v>-35.49</v>
      </c>
      <c r="AA29" s="155">
        <v>9733096</v>
      </c>
    </row>
    <row r="30" spans="1:27" ht="13.5">
      <c r="A30" s="138" t="s">
        <v>76</v>
      </c>
      <c r="B30" s="136"/>
      <c r="C30" s="157">
        <v>5981768</v>
      </c>
      <c r="D30" s="157"/>
      <c r="E30" s="158">
        <v>8607258</v>
      </c>
      <c r="F30" s="159">
        <v>8065590</v>
      </c>
      <c r="G30" s="159">
        <v>672964</v>
      </c>
      <c r="H30" s="159">
        <v>364510</v>
      </c>
      <c r="I30" s="159">
        <v>354011</v>
      </c>
      <c r="J30" s="159">
        <v>1391485</v>
      </c>
      <c r="K30" s="159">
        <v>337992</v>
      </c>
      <c r="L30" s="159">
        <v>1303770</v>
      </c>
      <c r="M30" s="159">
        <v>428152</v>
      </c>
      <c r="N30" s="159">
        <v>2069914</v>
      </c>
      <c r="O30" s="159">
        <v>688814</v>
      </c>
      <c r="P30" s="159">
        <v>922945</v>
      </c>
      <c r="Q30" s="159">
        <v>413647</v>
      </c>
      <c r="R30" s="159">
        <v>2025406</v>
      </c>
      <c r="S30" s="159">
        <v>379230</v>
      </c>
      <c r="T30" s="159">
        <v>430849</v>
      </c>
      <c r="U30" s="159">
        <v>641407</v>
      </c>
      <c r="V30" s="159">
        <v>1451486</v>
      </c>
      <c r="W30" s="159">
        <v>6938291</v>
      </c>
      <c r="X30" s="159">
        <v>8065590</v>
      </c>
      <c r="Y30" s="159">
        <v>-1127299</v>
      </c>
      <c r="Z30" s="141">
        <v>-13.98</v>
      </c>
      <c r="AA30" s="157">
        <v>8065590</v>
      </c>
    </row>
    <row r="31" spans="1:27" ht="13.5">
      <c r="A31" s="138" t="s">
        <v>77</v>
      </c>
      <c r="B31" s="136"/>
      <c r="C31" s="155">
        <v>5367337</v>
      </c>
      <c r="D31" s="155"/>
      <c r="E31" s="156">
        <v>4859167</v>
      </c>
      <c r="F31" s="60">
        <v>6284579</v>
      </c>
      <c r="G31" s="60">
        <v>291886</v>
      </c>
      <c r="H31" s="60">
        <v>344889</v>
      </c>
      <c r="I31" s="60">
        <v>449095</v>
      </c>
      <c r="J31" s="60">
        <v>1085870</v>
      </c>
      <c r="K31" s="60">
        <v>428656</v>
      </c>
      <c r="L31" s="60">
        <v>343158</v>
      </c>
      <c r="M31" s="60">
        <v>346993</v>
      </c>
      <c r="N31" s="60">
        <v>1118807</v>
      </c>
      <c r="O31" s="60">
        <v>514854</v>
      </c>
      <c r="P31" s="60">
        <v>447308</v>
      </c>
      <c r="Q31" s="60">
        <v>342458</v>
      </c>
      <c r="R31" s="60">
        <v>1304620</v>
      </c>
      <c r="S31" s="60">
        <v>383637</v>
      </c>
      <c r="T31" s="60">
        <v>329441</v>
      </c>
      <c r="U31" s="60">
        <v>333318</v>
      </c>
      <c r="V31" s="60">
        <v>1046396</v>
      </c>
      <c r="W31" s="60">
        <v>4555693</v>
      </c>
      <c r="X31" s="60">
        <v>6284579</v>
      </c>
      <c r="Y31" s="60">
        <v>-1728886</v>
      </c>
      <c r="Z31" s="140">
        <v>-27.51</v>
      </c>
      <c r="AA31" s="155">
        <v>6284579</v>
      </c>
    </row>
    <row r="32" spans="1:27" ht="13.5">
      <c r="A32" s="135" t="s">
        <v>78</v>
      </c>
      <c r="B32" s="136"/>
      <c r="C32" s="153">
        <f aca="true" t="shared" si="6" ref="C32:Y32">SUM(C33:C37)</f>
        <v>3727364</v>
      </c>
      <c r="D32" s="153">
        <f>SUM(D33:D37)</f>
        <v>0</v>
      </c>
      <c r="E32" s="154">
        <f t="shared" si="6"/>
        <v>12561690</v>
      </c>
      <c r="F32" s="100">
        <f t="shared" si="6"/>
        <v>24176547</v>
      </c>
      <c r="G32" s="100">
        <f t="shared" si="6"/>
        <v>445513</v>
      </c>
      <c r="H32" s="100">
        <f t="shared" si="6"/>
        <v>439859</v>
      </c>
      <c r="I32" s="100">
        <f t="shared" si="6"/>
        <v>676575</v>
      </c>
      <c r="J32" s="100">
        <f t="shared" si="6"/>
        <v>1561947</v>
      </c>
      <c r="K32" s="100">
        <f t="shared" si="6"/>
        <v>598453</v>
      </c>
      <c r="L32" s="100">
        <f t="shared" si="6"/>
        <v>631277</v>
      </c>
      <c r="M32" s="100">
        <f t="shared" si="6"/>
        <v>593490</v>
      </c>
      <c r="N32" s="100">
        <f t="shared" si="6"/>
        <v>1823220</v>
      </c>
      <c r="O32" s="100">
        <f t="shared" si="6"/>
        <v>773721</v>
      </c>
      <c r="P32" s="100">
        <f t="shared" si="6"/>
        <v>947846</v>
      </c>
      <c r="Q32" s="100">
        <f t="shared" si="6"/>
        <v>767672</v>
      </c>
      <c r="R32" s="100">
        <f t="shared" si="6"/>
        <v>2489239</v>
      </c>
      <c r="S32" s="100">
        <f t="shared" si="6"/>
        <v>732480</v>
      </c>
      <c r="T32" s="100">
        <f t="shared" si="6"/>
        <v>733146</v>
      </c>
      <c r="U32" s="100">
        <f t="shared" si="6"/>
        <v>1153307</v>
      </c>
      <c r="V32" s="100">
        <f t="shared" si="6"/>
        <v>2618933</v>
      </c>
      <c r="W32" s="100">
        <f t="shared" si="6"/>
        <v>8493339</v>
      </c>
      <c r="X32" s="100">
        <f t="shared" si="6"/>
        <v>24176547</v>
      </c>
      <c r="Y32" s="100">
        <f t="shared" si="6"/>
        <v>-15683208</v>
      </c>
      <c r="Z32" s="137">
        <f>+IF(X32&lt;&gt;0,+(Y32/X32)*100,0)</f>
        <v>-64.86951176278399</v>
      </c>
      <c r="AA32" s="153">
        <f>SUM(AA33:AA37)</f>
        <v>24176547</v>
      </c>
    </row>
    <row r="33" spans="1:27" ht="13.5">
      <c r="A33" s="138" t="s">
        <v>79</v>
      </c>
      <c r="B33" s="136"/>
      <c r="C33" s="155">
        <v>3727364</v>
      </c>
      <c r="D33" s="155"/>
      <c r="E33" s="156">
        <v>12034454</v>
      </c>
      <c r="F33" s="60">
        <v>23590952</v>
      </c>
      <c r="G33" s="60">
        <v>379890</v>
      </c>
      <c r="H33" s="60">
        <v>397663</v>
      </c>
      <c r="I33" s="60">
        <v>634551</v>
      </c>
      <c r="J33" s="60">
        <v>1412104</v>
      </c>
      <c r="K33" s="60">
        <v>556117</v>
      </c>
      <c r="L33" s="60">
        <v>589098</v>
      </c>
      <c r="M33" s="60">
        <v>526850</v>
      </c>
      <c r="N33" s="60">
        <v>1672065</v>
      </c>
      <c r="O33" s="60">
        <v>729825</v>
      </c>
      <c r="P33" s="60">
        <v>881749</v>
      </c>
      <c r="Q33" s="60">
        <v>683908</v>
      </c>
      <c r="R33" s="60">
        <v>2295482</v>
      </c>
      <c r="S33" s="60">
        <v>689827</v>
      </c>
      <c r="T33" s="60">
        <v>690493</v>
      </c>
      <c r="U33" s="60">
        <v>1110654</v>
      </c>
      <c r="V33" s="60">
        <v>2490974</v>
      </c>
      <c r="W33" s="60">
        <v>7870625</v>
      </c>
      <c r="X33" s="60">
        <v>23590952</v>
      </c>
      <c r="Y33" s="60">
        <v>-15720327</v>
      </c>
      <c r="Z33" s="140">
        <v>-66.64</v>
      </c>
      <c r="AA33" s="155">
        <v>23590952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527236</v>
      </c>
      <c r="F36" s="60">
        <v>585595</v>
      </c>
      <c r="G36" s="60">
        <v>65623</v>
      </c>
      <c r="H36" s="60">
        <v>42196</v>
      </c>
      <c r="I36" s="60">
        <v>42024</v>
      </c>
      <c r="J36" s="60">
        <v>149843</v>
      </c>
      <c r="K36" s="60">
        <v>42336</v>
      </c>
      <c r="L36" s="60">
        <v>42179</v>
      </c>
      <c r="M36" s="60">
        <v>66640</v>
      </c>
      <c r="N36" s="60">
        <v>151155</v>
      </c>
      <c r="O36" s="60">
        <v>43896</v>
      </c>
      <c r="P36" s="60">
        <v>66097</v>
      </c>
      <c r="Q36" s="60">
        <v>83764</v>
      </c>
      <c r="R36" s="60">
        <v>193757</v>
      </c>
      <c r="S36" s="60">
        <v>42653</v>
      </c>
      <c r="T36" s="60">
        <v>42653</v>
      </c>
      <c r="U36" s="60">
        <v>42653</v>
      </c>
      <c r="V36" s="60">
        <v>127959</v>
      </c>
      <c r="W36" s="60">
        <v>622714</v>
      </c>
      <c r="X36" s="60">
        <v>585595</v>
      </c>
      <c r="Y36" s="60">
        <v>37119</v>
      </c>
      <c r="Z36" s="140">
        <v>6.34</v>
      </c>
      <c r="AA36" s="155">
        <v>585595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7179406</v>
      </c>
      <c r="D38" s="153">
        <f>SUM(D39:D41)</f>
        <v>0</v>
      </c>
      <c r="E38" s="154">
        <f t="shared" si="7"/>
        <v>15915217</v>
      </c>
      <c r="F38" s="100">
        <f t="shared" si="7"/>
        <v>14639472</v>
      </c>
      <c r="G38" s="100">
        <f t="shared" si="7"/>
        <v>313458</v>
      </c>
      <c r="H38" s="100">
        <f t="shared" si="7"/>
        <v>458805</v>
      </c>
      <c r="I38" s="100">
        <f t="shared" si="7"/>
        <v>400096</v>
      </c>
      <c r="J38" s="100">
        <f t="shared" si="7"/>
        <v>1172359</v>
      </c>
      <c r="K38" s="100">
        <f t="shared" si="7"/>
        <v>300181</v>
      </c>
      <c r="L38" s="100">
        <f t="shared" si="7"/>
        <v>1711856</v>
      </c>
      <c r="M38" s="100">
        <f t="shared" si="7"/>
        <v>535624</v>
      </c>
      <c r="N38" s="100">
        <f t="shared" si="7"/>
        <v>2547661</v>
      </c>
      <c r="O38" s="100">
        <f t="shared" si="7"/>
        <v>320272</v>
      </c>
      <c r="P38" s="100">
        <f t="shared" si="7"/>
        <v>1789835</v>
      </c>
      <c r="Q38" s="100">
        <f t="shared" si="7"/>
        <v>4911933</v>
      </c>
      <c r="R38" s="100">
        <f t="shared" si="7"/>
        <v>7022040</v>
      </c>
      <c r="S38" s="100">
        <f t="shared" si="7"/>
        <v>675723</v>
      </c>
      <c r="T38" s="100">
        <f t="shared" si="7"/>
        <v>3995497</v>
      </c>
      <c r="U38" s="100">
        <f t="shared" si="7"/>
        <v>1394410</v>
      </c>
      <c r="V38" s="100">
        <f t="shared" si="7"/>
        <v>6065630</v>
      </c>
      <c r="W38" s="100">
        <f t="shared" si="7"/>
        <v>16807690</v>
      </c>
      <c r="X38" s="100">
        <f t="shared" si="7"/>
        <v>14639472</v>
      </c>
      <c r="Y38" s="100">
        <f t="shared" si="7"/>
        <v>2168218</v>
      </c>
      <c r="Z38" s="137">
        <f>+IF(X38&lt;&gt;0,+(Y38/X38)*100,0)</f>
        <v>14.810766399225328</v>
      </c>
      <c r="AA38" s="153">
        <f>SUM(AA39:AA41)</f>
        <v>14639472</v>
      </c>
    </row>
    <row r="39" spans="1:27" ht="13.5">
      <c r="A39" s="138" t="s">
        <v>85</v>
      </c>
      <c r="B39" s="136"/>
      <c r="C39" s="155"/>
      <c r="D39" s="155"/>
      <c r="E39" s="156">
        <v>1052591</v>
      </c>
      <c r="F39" s="60">
        <v>762150</v>
      </c>
      <c r="G39" s="60">
        <v>54336</v>
      </c>
      <c r="H39" s="60"/>
      <c r="I39" s="60"/>
      <c r="J39" s="60">
        <v>54336</v>
      </c>
      <c r="K39" s="60"/>
      <c r="L39" s="60">
        <v>95995</v>
      </c>
      <c r="M39" s="60">
        <v>95995</v>
      </c>
      <c r="N39" s="60">
        <v>191990</v>
      </c>
      <c r="O39" s="60">
        <v>4070</v>
      </c>
      <c r="P39" s="60"/>
      <c r="Q39" s="60">
        <v>1823</v>
      </c>
      <c r="R39" s="60">
        <v>5893</v>
      </c>
      <c r="S39" s="60">
        <v>90466</v>
      </c>
      <c r="T39" s="60">
        <v>37150</v>
      </c>
      <c r="U39" s="60">
        <v>39868</v>
      </c>
      <c r="V39" s="60">
        <v>167484</v>
      </c>
      <c r="W39" s="60">
        <v>419703</v>
      </c>
      <c r="X39" s="60">
        <v>762150</v>
      </c>
      <c r="Y39" s="60">
        <v>-342447</v>
      </c>
      <c r="Z39" s="140">
        <v>-44.93</v>
      </c>
      <c r="AA39" s="155">
        <v>762150</v>
      </c>
    </row>
    <row r="40" spans="1:27" ht="13.5">
      <c r="A40" s="138" t="s">
        <v>86</v>
      </c>
      <c r="B40" s="136"/>
      <c r="C40" s="155">
        <v>7179406</v>
      </c>
      <c r="D40" s="155"/>
      <c r="E40" s="156">
        <v>14862626</v>
      </c>
      <c r="F40" s="60">
        <v>13877322</v>
      </c>
      <c r="G40" s="60">
        <v>259122</v>
      </c>
      <c r="H40" s="60">
        <v>458805</v>
      </c>
      <c r="I40" s="60">
        <v>400096</v>
      </c>
      <c r="J40" s="60">
        <v>1118023</v>
      </c>
      <c r="K40" s="60">
        <v>300181</v>
      </c>
      <c r="L40" s="60">
        <v>1615861</v>
      </c>
      <c r="M40" s="60">
        <v>439629</v>
      </c>
      <c r="N40" s="60">
        <v>2355671</v>
      </c>
      <c r="O40" s="60">
        <v>316202</v>
      </c>
      <c r="P40" s="60">
        <v>1789835</v>
      </c>
      <c r="Q40" s="60">
        <v>4910110</v>
      </c>
      <c r="R40" s="60">
        <v>7016147</v>
      </c>
      <c r="S40" s="60">
        <v>585257</v>
      </c>
      <c r="T40" s="60">
        <v>3958347</v>
      </c>
      <c r="U40" s="60">
        <v>1354542</v>
      </c>
      <c r="V40" s="60">
        <v>5898146</v>
      </c>
      <c r="W40" s="60">
        <v>16387987</v>
      </c>
      <c r="X40" s="60">
        <v>13877322</v>
      </c>
      <c r="Y40" s="60">
        <v>2510665</v>
      </c>
      <c r="Z40" s="140">
        <v>18.09</v>
      </c>
      <c r="AA40" s="155">
        <v>13877322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53925373</v>
      </c>
      <c r="D48" s="168">
        <f>+D28+D32+D38+D42+D47</f>
        <v>0</v>
      </c>
      <c r="E48" s="169">
        <f t="shared" si="9"/>
        <v>49378750</v>
      </c>
      <c r="F48" s="73">
        <f t="shared" si="9"/>
        <v>62899284</v>
      </c>
      <c r="G48" s="73">
        <f t="shared" si="9"/>
        <v>2111611</v>
      </c>
      <c r="H48" s="73">
        <f t="shared" si="9"/>
        <v>2005414</v>
      </c>
      <c r="I48" s="73">
        <f t="shared" si="9"/>
        <v>2262968</v>
      </c>
      <c r="J48" s="73">
        <f t="shared" si="9"/>
        <v>6379993</v>
      </c>
      <c r="K48" s="73">
        <f t="shared" si="9"/>
        <v>2038470</v>
      </c>
      <c r="L48" s="73">
        <f t="shared" si="9"/>
        <v>4422254</v>
      </c>
      <c r="M48" s="73">
        <f t="shared" si="9"/>
        <v>2269584</v>
      </c>
      <c r="N48" s="73">
        <f t="shared" si="9"/>
        <v>8730308</v>
      </c>
      <c r="O48" s="73">
        <f t="shared" si="9"/>
        <v>3167185</v>
      </c>
      <c r="P48" s="73">
        <f t="shared" si="9"/>
        <v>4541618</v>
      </c>
      <c r="Q48" s="73">
        <f t="shared" si="9"/>
        <v>6876722</v>
      </c>
      <c r="R48" s="73">
        <f t="shared" si="9"/>
        <v>14585525</v>
      </c>
      <c r="S48" s="73">
        <f t="shared" si="9"/>
        <v>3354508</v>
      </c>
      <c r="T48" s="73">
        <f t="shared" si="9"/>
        <v>5961239</v>
      </c>
      <c r="U48" s="73">
        <f t="shared" si="9"/>
        <v>4062212</v>
      </c>
      <c r="V48" s="73">
        <f t="shared" si="9"/>
        <v>13377959</v>
      </c>
      <c r="W48" s="73">
        <f t="shared" si="9"/>
        <v>43073785</v>
      </c>
      <c r="X48" s="73">
        <f t="shared" si="9"/>
        <v>62899284</v>
      </c>
      <c r="Y48" s="73">
        <f t="shared" si="9"/>
        <v>-19825499</v>
      </c>
      <c r="Z48" s="170">
        <f>+IF(X48&lt;&gt;0,+(Y48/X48)*100,0)</f>
        <v>-31.519435101995757</v>
      </c>
      <c r="AA48" s="168">
        <f>+AA28+AA32+AA38+AA42+AA47</f>
        <v>62899284</v>
      </c>
    </row>
    <row r="49" spans="1:27" ht="13.5">
      <c r="A49" s="148" t="s">
        <v>49</v>
      </c>
      <c r="B49" s="149"/>
      <c r="C49" s="171">
        <f aca="true" t="shared" si="10" ref="C49:Y49">+C25-C48</f>
        <v>14122826</v>
      </c>
      <c r="D49" s="171">
        <f>+D25-D48</f>
        <v>0</v>
      </c>
      <c r="E49" s="172">
        <f t="shared" si="10"/>
        <v>14702250</v>
      </c>
      <c r="F49" s="173">
        <f t="shared" si="10"/>
        <v>16341472</v>
      </c>
      <c r="G49" s="173">
        <f t="shared" si="10"/>
        <v>15390671</v>
      </c>
      <c r="H49" s="173">
        <f t="shared" si="10"/>
        <v>-53997</v>
      </c>
      <c r="I49" s="173">
        <f t="shared" si="10"/>
        <v>2307836</v>
      </c>
      <c r="J49" s="173">
        <f t="shared" si="10"/>
        <v>17644510</v>
      </c>
      <c r="K49" s="173">
        <f t="shared" si="10"/>
        <v>7648368</v>
      </c>
      <c r="L49" s="173">
        <f t="shared" si="10"/>
        <v>6161418</v>
      </c>
      <c r="M49" s="173">
        <f t="shared" si="10"/>
        <v>5233191</v>
      </c>
      <c r="N49" s="173">
        <f t="shared" si="10"/>
        <v>19042977</v>
      </c>
      <c r="O49" s="173">
        <f t="shared" si="10"/>
        <v>-1062989</v>
      </c>
      <c r="P49" s="173">
        <f t="shared" si="10"/>
        <v>-838185</v>
      </c>
      <c r="Q49" s="173">
        <f t="shared" si="10"/>
        <v>1148590</v>
      </c>
      <c r="R49" s="173">
        <f t="shared" si="10"/>
        <v>-752584</v>
      </c>
      <c r="S49" s="173">
        <f t="shared" si="10"/>
        <v>-1569733</v>
      </c>
      <c r="T49" s="173">
        <f t="shared" si="10"/>
        <v>-183140</v>
      </c>
      <c r="U49" s="173">
        <f t="shared" si="10"/>
        <v>1713129</v>
      </c>
      <c r="V49" s="173">
        <f t="shared" si="10"/>
        <v>-39744</v>
      </c>
      <c r="W49" s="173">
        <f t="shared" si="10"/>
        <v>35895159</v>
      </c>
      <c r="X49" s="173">
        <f>IF(F25=F48,0,X25-X48)</f>
        <v>16341472</v>
      </c>
      <c r="Y49" s="173">
        <f t="shared" si="10"/>
        <v>19553687</v>
      </c>
      <c r="Z49" s="174">
        <f>+IF(X49&lt;&gt;0,+(Y49/X49)*100,0)</f>
        <v>119.6568277325323</v>
      </c>
      <c r="AA49" s="171">
        <f>+AA25-AA48</f>
        <v>16341472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1248343</v>
      </c>
      <c r="D5" s="155">
        <v>0</v>
      </c>
      <c r="E5" s="156">
        <v>1679000</v>
      </c>
      <c r="F5" s="60">
        <v>1353259</v>
      </c>
      <c r="G5" s="60">
        <v>11775</v>
      </c>
      <c r="H5" s="60">
        <v>26386</v>
      </c>
      <c r="I5" s="60">
        <v>851112</v>
      </c>
      <c r="J5" s="60">
        <v>889273</v>
      </c>
      <c r="K5" s="60">
        <v>112772</v>
      </c>
      <c r="L5" s="60">
        <v>112772</v>
      </c>
      <c r="M5" s="60">
        <v>112772</v>
      </c>
      <c r="N5" s="60">
        <v>338316</v>
      </c>
      <c r="O5" s="60">
        <v>112772</v>
      </c>
      <c r="P5" s="60">
        <v>112772</v>
      </c>
      <c r="Q5" s="60">
        <v>107826</v>
      </c>
      <c r="R5" s="60">
        <v>333370</v>
      </c>
      <c r="S5" s="60">
        <v>107826</v>
      </c>
      <c r="T5" s="60">
        <v>107826</v>
      </c>
      <c r="U5" s="60">
        <v>107826</v>
      </c>
      <c r="V5" s="60">
        <v>323478</v>
      </c>
      <c r="W5" s="60">
        <v>1884437</v>
      </c>
      <c r="X5" s="60">
        <v>1353259</v>
      </c>
      <c r="Y5" s="60">
        <v>531178</v>
      </c>
      <c r="Z5" s="140">
        <v>39.25</v>
      </c>
      <c r="AA5" s="155">
        <v>1353259</v>
      </c>
    </row>
    <row r="6" spans="1:27" ht="13.5">
      <c r="A6" s="181" t="s">
        <v>102</v>
      </c>
      <c r="B6" s="182"/>
      <c r="C6" s="155">
        <v>22767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28989</v>
      </c>
      <c r="G12" s="60">
        <v>0</v>
      </c>
      <c r="H12" s="60">
        <v>2635</v>
      </c>
      <c r="I12" s="60">
        <v>2416</v>
      </c>
      <c r="J12" s="60">
        <v>5051</v>
      </c>
      <c r="K12" s="60">
        <v>0</v>
      </c>
      <c r="L12" s="60">
        <v>2416</v>
      </c>
      <c r="M12" s="60">
        <v>2416</v>
      </c>
      <c r="N12" s="60">
        <v>4832</v>
      </c>
      <c r="O12" s="60">
        <v>3416</v>
      </c>
      <c r="P12" s="60">
        <v>4416</v>
      </c>
      <c r="Q12" s="60">
        <v>0</v>
      </c>
      <c r="R12" s="60">
        <v>7832</v>
      </c>
      <c r="S12" s="60">
        <v>1500</v>
      </c>
      <c r="T12" s="60">
        <v>1000</v>
      </c>
      <c r="U12" s="60">
        <v>8247</v>
      </c>
      <c r="V12" s="60">
        <v>10747</v>
      </c>
      <c r="W12" s="60">
        <v>28462</v>
      </c>
      <c r="X12" s="60">
        <v>28989</v>
      </c>
      <c r="Y12" s="60">
        <v>-527</v>
      </c>
      <c r="Z12" s="140">
        <v>-1.82</v>
      </c>
      <c r="AA12" s="155">
        <v>28989</v>
      </c>
    </row>
    <row r="13" spans="1:27" ht="13.5">
      <c r="A13" s="181" t="s">
        <v>109</v>
      </c>
      <c r="B13" s="185"/>
      <c r="C13" s="155">
        <v>1172692</v>
      </c>
      <c r="D13" s="155">
        <v>0</v>
      </c>
      <c r="E13" s="156">
        <v>570000</v>
      </c>
      <c r="F13" s="60">
        <v>1016635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1016635</v>
      </c>
      <c r="Y13" s="60">
        <v>-1016635</v>
      </c>
      <c r="Z13" s="140">
        <v>-100</v>
      </c>
      <c r="AA13" s="155">
        <v>1016635</v>
      </c>
    </row>
    <row r="14" spans="1:27" ht="13.5">
      <c r="A14" s="181" t="s">
        <v>110</v>
      </c>
      <c r="B14" s="185"/>
      <c r="C14" s="155">
        <v>59460</v>
      </c>
      <c r="D14" s="155">
        <v>0</v>
      </c>
      <c r="E14" s="156">
        <v>0</v>
      </c>
      <c r="F14" s="60">
        <v>25878</v>
      </c>
      <c r="G14" s="60">
        <v>0</v>
      </c>
      <c r="H14" s="60">
        <v>0</v>
      </c>
      <c r="I14" s="60">
        <v>5181</v>
      </c>
      <c r="J14" s="60">
        <v>5181</v>
      </c>
      <c r="K14" s="60">
        <v>0</v>
      </c>
      <c r="L14" s="60">
        <v>10385</v>
      </c>
      <c r="M14" s="60">
        <v>5577</v>
      </c>
      <c r="N14" s="60">
        <v>15962</v>
      </c>
      <c r="O14" s="60">
        <v>5934</v>
      </c>
      <c r="P14" s="60">
        <v>5934</v>
      </c>
      <c r="Q14" s="60">
        <v>6415</v>
      </c>
      <c r="R14" s="60">
        <v>18283</v>
      </c>
      <c r="S14" s="60">
        <v>6415</v>
      </c>
      <c r="T14" s="60">
        <v>13813</v>
      </c>
      <c r="U14" s="60">
        <v>4520</v>
      </c>
      <c r="V14" s="60">
        <v>24748</v>
      </c>
      <c r="W14" s="60">
        <v>64174</v>
      </c>
      <c r="X14" s="60">
        <v>25878</v>
      </c>
      <c r="Y14" s="60">
        <v>38296</v>
      </c>
      <c r="Z14" s="140">
        <v>147.99</v>
      </c>
      <c r="AA14" s="155">
        <v>25878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51828372</v>
      </c>
      <c r="D19" s="155">
        <v>0</v>
      </c>
      <c r="E19" s="156">
        <v>46428000</v>
      </c>
      <c r="F19" s="60">
        <v>60231340</v>
      </c>
      <c r="G19" s="60">
        <v>8600000</v>
      </c>
      <c r="H19" s="60">
        <v>1290000</v>
      </c>
      <c r="I19" s="60">
        <v>3000000</v>
      </c>
      <c r="J19" s="60">
        <v>12890000</v>
      </c>
      <c r="K19" s="60">
        <v>9534152</v>
      </c>
      <c r="L19" s="60">
        <v>10434000</v>
      </c>
      <c r="M19" s="60">
        <v>0</v>
      </c>
      <c r="N19" s="60">
        <v>19968152</v>
      </c>
      <c r="O19" s="60">
        <v>1221548</v>
      </c>
      <c r="P19" s="60">
        <v>2620780</v>
      </c>
      <c r="Q19" s="60">
        <v>5815504</v>
      </c>
      <c r="R19" s="60">
        <v>9657832</v>
      </c>
      <c r="S19" s="60">
        <v>899620</v>
      </c>
      <c r="T19" s="60">
        <v>4488208</v>
      </c>
      <c r="U19" s="60">
        <v>2472125</v>
      </c>
      <c r="V19" s="60">
        <v>7859953</v>
      </c>
      <c r="W19" s="60">
        <v>50375937</v>
      </c>
      <c r="X19" s="60">
        <v>60231340</v>
      </c>
      <c r="Y19" s="60">
        <v>-9855403</v>
      </c>
      <c r="Z19" s="140">
        <v>-16.36</v>
      </c>
      <c r="AA19" s="155">
        <v>60231340</v>
      </c>
    </row>
    <row r="20" spans="1:27" ht="13.5">
      <c r="A20" s="181" t="s">
        <v>35</v>
      </c>
      <c r="B20" s="185"/>
      <c r="C20" s="155">
        <v>500179</v>
      </c>
      <c r="D20" s="155">
        <v>0</v>
      </c>
      <c r="E20" s="156">
        <v>1992000</v>
      </c>
      <c r="F20" s="54">
        <v>16584655</v>
      </c>
      <c r="G20" s="54">
        <v>154507</v>
      </c>
      <c r="H20" s="54">
        <v>632396</v>
      </c>
      <c r="I20" s="54">
        <v>712095</v>
      </c>
      <c r="J20" s="54">
        <v>1498998</v>
      </c>
      <c r="K20" s="54">
        <v>39914</v>
      </c>
      <c r="L20" s="54">
        <v>24099</v>
      </c>
      <c r="M20" s="54">
        <v>26010</v>
      </c>
      <c r="N20" s="54">
        <v>90023</v>
      </c>
      <c r="O20" s="54">
        <v>760526</v>
      </c>
      <c r="P20" s="54">
        <v>239275</v>
      </c>
      <c r="Q20" s="54">
        <v>205094</v>
      </c>
      <c r="R20" s="54">
        <v>1204895</v>
      </c>
      <c r="S20" s="54">
        <v>444900</v>
      </c>
      <c r="T20" s="54">
        <v>24162</v>
      </c>
      <c r="U20" s="54">
        <v>1155442</v>
      </c>
      <c r="V20" s="54">
        <v>1624504</v>
      </c>
      <c r="W20" s="54">
        <v>4418420</v>
      </c>
      <c r="X20" s="54">
        <v>16584655</v>
      </c>
      <c r="Y20" s="54">
        <v>-12166235</v>
      </c>
      <c r="Z20" s="184">
        <v>-73.36</v>
      </c>
      <c r="AA20" s="130">
        <v>16584655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54831813</v>
      </c>
      <c r="D22" s="188">
        <f>SUM(D5:D21)</f>
        <v>0</v>
      </c>
      <c r="E22" s="189">
        <f t="shared" si="0"/>
        <v>50669000</v>
      </c>
      <c r="F22" s="190">
        <f t="shared" si="0"/>
        <v>79240756</v>
      </c>
      <c r="G22" s="190">
        <f t="shared" si="0"/>
        <v>8766282</v>
      </c>
      <c r="H22" s="190">
        <f t="shared" si="0"/>
        <v>1951417</v>
      </c>
      <c r="I22" s="190">
        <f t="shared" si="0"/>
        <v>4570804</v>
      </c>
      <c r="J22" s="190">
        <f t="shared" si="0"/>
        <v>15288503</v>
      </c>
      <c r="K22" s="190">
        <f t="shared" si="0"/>
        <v>9686838</v>
      </c>
      <c r="L22" s="190">
        <f t="shared" si="0"/>
        <v>10583672</v>
      </c>
      <c r="M22" s="190">
        <f t="shared" si="0"/>
        <v>146775</v>
      </c>
      <c r="N22" s="190">
        <f t="shared" si="0"/>
        <v>20417285</v>
      </c>
      <c r="O22" s="190">
        <f t="shared" si="0"/>
        <v>2104196</v>
      </c>
      <c r="P22" s="190">
        <f t="shared" si="0"/>
        <v>2983177</v>
      </c>
      <c r="Q22" s="190">
        <f t="shared" si="0"/>
        <v>6134839</v>
      </c>
      <c r="R22" s="190">
        <f t="shared" si="0"/>
        <v>11222212</v>
      </c>
      <c r="S22" s="190">
        <f t="shared" si="0"/>
        <v>1460261</v>
      </c>
      <c r="T22" s="190">
        <f t="shared" si="0"/>
        <v>4635009</v>
      </c>
      <c r="U22" s="190">
        <f t="shared" si="0"/>
        <v>3748160</v>
      </c>
      <c r="V22" s="190">
        <f t="shared" si="0"/>
        <v>9843430</v>
      </c>
      <c r="W22" s="190">
        <f t="shared" si="0"/>
        <v>56771430</v>
      </c>
      <c r="X22" s="190">
        <f t="shared" si="0"/>
        <v>79240756</v>
      </c>
      <c r="Y22" s="190">
        <f t="shared" si="0"/>
        <v>-22469326</v>
      </c>
      <c r="Z22" s="191">
        <f>+IF(X22&lt;&gt;0,+(Y22/X22)*100,0)</f>
        <v>-28.355769346774025</v>
      </c>
      <c r="AA22" s="188">
        <f>SUM(AA5:AA21)</f>
        <v>79240756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10231417</v>
      </c>
      <c r="D25" s="155">
        <v>0</v>
      </c>
      <c r="E25" s="156">
        <v>11030000</v>
      </c>
      <c r="F25" s="60">
        <v>12973419</v>
      </c>
      <c r="G25" s="60">
        <v>794376</v>
      </c>
      <c r="H25" s="60">
        <v>892683</v>
      </c>
      <c r="I25" s="60">
        <v>835587</v>
      </c>
      <c r="J25" s="60">
        <v>2522646</v>
      </c>
      <c r="K25" s="60">
        <v>887595</v>
      </c>
      <c r="L25" s="60">
        <v>862495</v>
      </c>
      <c r="M25" s="60">
        <v>1411037</v>
      </c>
      <c r="N25" s="60">
        <v>3161127</v>
      </c>
      <c r="O25" s="60">
        <v>838959</v>
      </c>
      <c r="P25" s="60">
        <v>1215080</v>
      </c>
      <c r="Q25" s="60">
        <v>885396</v>
      </c>
      <c r="R25" s="60">
        <v>2939435</v>
      </c>
      <c r="S25" s="60">
        <v>911998</v>
      </c>
      <c r="T25" s="60">
        <v>890658</v>
      </c>
      <c r="U25" s="60">
        <v>905846</v>
      </c>
      <c r="V25" s="60">
        <v>2708502</v>
      </c>
      <c r="W25" s="60">
        <v>11331710</v>
      </c>
      <c r="X25" s="60">
        <v>12973419</v>
      </c>
      <c r="Y25" s="60">
        <v>-1641709</v>
      </c>
      <c r="Z25" s="140">
        <v>-12.65</v>
      </c>
      <c r="AA25" s="155">
        <v>12973419</v>
      </c>
    </row>
    <row r="26" spans="1:27" ht="13.5">
      <c r="A26" s="183" t="s">
        <v>38</v>
      </c>
      <c r="B26" s="182"/>
      <c r="C26" s="155">
        <v>2911796</v>
      </c>
      <c r="D26" s="155">
        <v>0</v>
      </c>
      <c r="E26" s="156">
        <v>3232424</v>
      </c>
      <c r="F26" s="60">
        <v>3811994</v>
      </c>
      <c r="G26" s="60">
        <v>249790</v>
      </c>
      <c r="H26" s="60">
        <v>249640</v>
      </c>
      <c r="I26" s="60">
        <v>249640</v>
      </c>
      <c r="J26" s="60">
        <v>749070</v>
      </c>
      <c r="K26" s="60">
        <v>249640</v>
      </c>
      <c r="L26" s="60">
        <v>249640</v>
      </c>
      <c r="M26" s="60">
        <v>249640</v>
      </c>
      <c r="N26" s="60">
        <v>748920</v>
      </c>
      <c r="O26" s="60">
        <v>249640</v>
      </c>
      <c r="P26" s="60">
        <v>249640</v>
      </c>
      <c r="Q26" s="60">
        <v>249640</v>
      </c>
      <c r="R26" s="60">
        <v>748920</v>
      </c>
      <c r="S26" s="60">
        <v>899621</v>
      </c>
      <c r="T26" s="60">
        <v>317666</v>
      </c>
      <c r="U26" s="60">
        <v>317666</v>
      </c>
      <c r="V26" s="60">
        <v>1534953</v>
      </c>
      <c r="W26" s="60">
        <v>3781863</v>
      </c>
      <c r="X26" s="60">
        <v>3811994</v>
      </c>
      <c r="Y26" s="60">
        <v>-30131</v>
      </c>
      <c r="Z26" s="140">
        <v>-0.79</v>
      </c>
      <c r="AA26" s="155">
        <v>3811994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84000</v>
      </c>
      <c r="F27" s="60">
        <v>67663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67663</v>
      </c>
      <c r="Y27" s="60">
        <v>-67663</v>
      </c>
      <c r="Z27" s="140">
        <v>-100</v>
      </c>
      <c r="AA27" s="155">
        <v>67663</v>
      </c>
    </row>
    <row r="28" spans="1:27" ht="13.5">
      <c r="A28" s="183" t="s">
        <v>39</v>
      </c>
      <c r="B28" s="182"/>
      <c r="C28" s="155">
        <v>2280522</v>
      </c>
      <c r="D28" s="155">
        <v>0</v>
      </c>
      <c r="E28" s="156">
        <v>1065326</v>
      </c>
      <c r="F28" s="60">
        <v>2280522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2280522</v>
      </c>
      <c r="Y28" s="60">
        <v>-2280522</v>
      </c>
      <c r="Z28" s="140">
        <v>-100</v>
      </c>
      <c r="AA28" s="155">
        <v>2280522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510000</v>
      </c>
      <c r="F31" s="60">
        <v>510224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510224</v>
      </c>
      <c r="Y31" s="60">
        <v>-510224</v>
      </c>
      <c r="Z31" s="140">
        <v>-100</v>
      </c>
      <c r="AA31" s="155">
        <v>510224</v>
      </c>
    </row>
    <row r="32" spans="1:27" ht="13.5">
      <c r="A32" s="183" t="s">
        <v>121</v>
      </c>
      <c r="B32" s="182"/>
      <c r="C32" s="155">
        <v>2389949</v>
      </c>
      <c r="D32" s="155">
        <v>0</v>
      </c>
      <c r="E32" s="156">
        <v>14946000</v>
      </c>
      <c r="F32" s="60">
        <v>13339758</v>
      </c>
      <c r="G32" s="60">
        <v>278410</v>
      </c>
      <c r="H32" s="60">
        <v>0</v>
      </c>
      <c r="I32" s="60">
        <v>0</v>
      </c>
      <c r="J32" s="60">
        <v>278410</v>
      </c>
      <c r="K32" s="60">
        <v>131890</v>
      </c>
      <c r="L32" s="60">
        <v>238668</v>
      </c>
      <c r="M32" s="60">
        <v>0</v>
      </c>
      <c r="N32" s="60">
        <v>370558</v>
      </c>
      <c r="O32" s="60">
        <v>320065</v>
      </c>
      <c r="P32" s="60">
        <v>1660796</v>
      </c>
      <c r="Q32" s="60">
        <v>4893342</v>
      </c>
      <c r="R32" s="60">
        <v>6874203</v>
      </c>
      <c r="S32" s="60">
        <v>413877</v>
      </c>
      <c r="T32" s="60">
        <v>3510583</v>
      </c>
      <c r="U32" s="60">
        <v>1287736</v>
      </c>
      <c r="V32" s="60">
        <v>5212196</v>
      </c>
      <c r="W32" s="60">
        <v>12735367</v>
      </c>
      <c r="X32" s="60">
        <v>13339758</v>
      </c>
      <c r="Y32" s="60">
        <v>-604391</v>
      </c>
      <c r="Z32" s="140">
        <v>-4.53</v>
      </c>
      <c r="AA32" s="155">
        <v>13339758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944000</v>
      </c>
      <c r="F33" s="60">
        <v>944064</v>
      </c>
      <c r="G33" s="60">
        <v>1953</v>
      </c>
      <c r="H33" s="60">
        <v>0</v>
      </c>
      <c r="I33" s="60">
        <v>0</v>
      </c>
      <c r="J33" s="60">
        <v>1953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1953</v>
      </c>
      <c r="X33" s="60">
        <v>944064</v>
      </c>
      <c r="Y33" s="60">
        <v>-942111</v>
      </c>
      <c r="Z33" s="140">
        <v>-99.79</v>
      </c>
      <c r="AA33" s="155">
        <v>944064</v>
      </c>
    </row>
    <row r="34" spans="1:27" ht="13.5">
      <c r="A34" s="183" t="s">
        <v>43</v>
      </c>
      <c r="B34" s="182"/>
      <c r="C34" s="155">
        <v>36089270</v>
      </c>
      <c r="D34" s="155">
        <v>0</v>
      </c>
      <c r="E34" s="156">
        <v>17567000</v>
      </c>
      <c r="F34" s="60">
        <v>28971640</v>
      </c>
      <c r="G34" s="60">
        <v>787082</v>
      </c>
      <c r="H34" s="60">
        <v>863091</v>
      </c>
      <c r="I34" s="60">
        <v>1177741</v>
      </c>
      <c r="J34" s="60">
        <v>2827914</v>
      </c>
      <c r="K34" s="60">
        <v>769345</v>
      </c>
      <c r="L34" s="60">
        <v>3071451</v>
      </c>
      <c r="M34" s="60">
        <v>608907</v>
      </c>
      <c r="N34" s="60">
        <v>4449703</v>
      </c>
      <c r="O34" s="60">
        <v>1758521</v>
      </c>
      <c r="P34" s="60">
        <v>1416102</v>
      </c>
      <c r="Q34" s="60">
        <v>848344</v>
      </c>
      <c r="R34" s="60">
        <v>4022967</v>
      </c>
      <c r="S34" s="60">
        <v>1129012</v>
      </c>
      <c r="T34" s="60">
        <v>1242332</v>
      </c>
      <c r="U34" s="60">
        <v>1550964</v>
      </c>
      <c r="V34" s="60">
        <v>3922308</v>
      </c>
      <c r="W34" s="60">
        <v>15222892</v>
      </c>
      <c r="X34" s="60">
        <v>28971640</v>
      </c>
      <c r="Y34" s="60">
        <v>-13748748</v>
      </c>
      <c r="Z34" s="140">
        <v>-47.46</v>
      </c>
      <c r="AA34" s="155">
        <v>28971640</v>
      </c>
    </row>
    <row r="35" spans="1:27" ht="13.5">
      <c r="A35" s="181" t="s">
        <v>122</v>
      </c>
      <c r="B35" s="185"/>
      <c r="C35" s="155">
        <v>22419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53925373</v>
      </c>
      <c r="D36" s="188">
        <f>SUM(D25:D35)</f>
        <v>0</v>
      </c>
      <c r="E36" s="189">
        <f t="shared" si="1"/>
        <v>49378750</v>
      </c>
      <c r="F36" s="190">
        <f t="shared" si="1"/>
        <v>62899284</v>
      </c>
      <c r="G36" s="190">
        <f t="shared" si="1"/>
        <v>2111611</v>
      </c>
      <c r="H36" s="190">
        <f t="shared" si="1"/>
        <v>2005414</v>
      </c>
      <c r="I36" s="190">
        <f t="shared" si="1"/>
        <v>2262968</v>
      </c>
      <c r="J36" s="190">
        <f t="shared" si="1"/>
        <v>6379993</v>
      </c>
      <c r="K36" s="190">
        <f t="shared" si="1"/>
        <v>2038470</v>
      </c>
      <c r="L36" s="190">
        <f t="shared" si="1"/>
        <v>4422254</v>
      </c>
      <c r="M36" s="190">
        <f t="shared" si="1"/>
        <v>2269584</v>
      </c>
      <c r="N36" s="190">
        <f t="shared" si="1"/>
        <v>8730308</v>
      </c>
      <c r="O36" s="190">
        <f t="shared" si="1"/>
        <v>3167185</v>
      </c>
      <c r="P36" s="190">
        <f t="shared" si="1"/>
        <v>4541618</v>
      </c>
      <c r="Q36" s="190">
        <f t="shared" si="1"/>
        <v>6876722</v>
      </c>
      <c r="R36" s="190">
        <f t="shared" si="1"/>
        <v>14585525</v>
      </c>
      <c r="S36" s="190">
        <f t="shared" si="1"/>
        <v>3354508</v>
      </c>
      <c r="T36" s="190">
        <f t="shared" si="1"/>
        <v>5961239</v>
      </c>
      <c r="U36" s="190">
        <f t="shared" si="1"/>
        <v>4062212</v>
      </c>
      <c r="V36" s="190">
        <f t="shared" si="1"/>
        <v>13377959</v>
      </c>
      <c r="W36" s="190">
        <f t="shared" si="1"/>
        <v>43073785</v>
      </c>
      <c r="X36" s="190">
        <f t="shared" si="1"/>
        <v>62899284</v>
      </c>
      <c r="Y36" s="190">
        <f t="shared" si="1"/>
        <v>-19825499</v>
      </c>
      <c r="Z36" s="191">
        <f>+IF(X36&lt;&gt;0,+(Y36/X36)*100,0)</f>
        <v>-31.519435101995757</v>
      </c>
      <c r="AA36" s="188">
        <f>SUM(AA25:AA35)</f>
        <v>62899284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906440</v>
      </c>
      <c r="D38" s="199">
        <f>+D22-D36</f>
        <v>0</v>
      </c>
      <c r="E38" s="200">
        <f t="shared" si="2"/>
        <v>1290250</v>
      </c>
      <c r="F38" s="106">
        <f t="shared" si="2"/>
        <v>16341472</v>
      </c>
      <c r="G38" s="106">
        <f t="shared" si="2"/>
        <v>6654671</v>
      </c>
      <c r="H38" s="106">
        <f t="shared" si="2"/>
        <v>-53997</v>
      </c>
      <c r="I38" s="106">
        <f t="shared" si="2"/>
        <v>2307836</v>
      </c>
      <c r="J38" s="106">
        <f t="shared" si="2"/>
        <v>8908510</v>
      </c>
      <c r="K38" s="106">
        <f t="shared" si="2"/>
        <v>7648368</v>
      </c>
      <c r="L38" s="106">
        <f t="shared" si="2"/>
        <v>6161418</v>
      </c>
      <c r="M38" s="106">
        <f t="shared" si="2"/>
        <v>-2122809</v>
      </c>
      <c r="N38" s="106">
        <f t="shared" si="2"/>
        <v>11686977</v>
      </c>
      <c r="O38" s="106">
        <f t="shared" si="2"/>
        <v>-1062989</v>
      </c>
      <c r="P38" s="106">
        <f t="shared" si="2"/>
        <v>-1558441</v>
      </c>
      <c r="Q38" s="106">
        <f t="shared" si="2"/>
        <v>-741883</v>
      </c>
      <c r="R38" s="106">
        <f t="shared" si="2"/>
        <v>-3363313</v>
      </c>
      <c r="S38" s="106">
        <f t="shared" si="2"/>
        <v>-1894247</v>
      </c>
      <c r="T38" s="106">
        <f t="shared" si="2"/>
        <v>-1326230</v>
      </c>
      <c r="U38" s="106">
        <f t="shared" si="2"/>
        <v>-314052</v>
      </c>
      <c r="V38" s="106">
        <f t="shared" si="2"/>
        <v>-3534529</v>
      </c>
      <c r="W38" s="106">
        <f t="shared" si="2"/>
        <v>13697645</v>
      </c>
      <c r="X38" s="106">
        <f>IF(F22=F36,0,X22-X36)</f>
        <v>16341472</v>
      </c>
      <c r="Y38" s="106">
        <f t="shared" si="2"/>
        <v>-2643827</v>
      </c>
      <c r="Z38" s="201">
        <f>+IF(X38&lt;&gt;0,+(Y38/X38)*100,0)</f>
        <v>-16.178634336001068</v>
      </c>
      <c r="AA38" s="199">
        <f>+AA22-AA36</f>
        <v>16341472</v>
      </c>
    </row>
    <row r="39" spans="1:27" ht="13.5">
      <c r="A39" s="181" t="s">
        <v>46</v>
      </c>
      <c r="B39" s="185"/>
      <c r="C39" s="155">
        <v>13216386</v>
      </c>
      <c r="D39" s="155">
        <v>0</v>
      </c>
      <c r="E39" s="156">
        <v>13412000</v>
      </c>
      <c r="F39" s="60">
        <v>0</v>
      </c>
      <c r="G39" s="60">
        <v>8736000</v>
      </c>
      <c r="H39" s="60">
        <v>0</v>
      </c>
      <c r="I39" s="60">
        <v>0</v>
      </c>
      <c r="J39" s="60">
        <v>8736000</v>
      </c>
      <c r="K39" s="60">
        <v>0</v>
      </c>
      <c r="L39" s="60">
        <v>0</v>
      </c>
      <c r="M39" s="60">
        <v>7356000</v>
      </c>
      <c r="N39" s="60">
        <v>7356000</v>
      </c>
      <c r="O39" s="60">
        <v>0</v>
      </c>
      <c r="P39" s="60">
        <v>720256</v>
      </c>
      <c r="Q39" s="60">
        <v>1890473</v>
      </c>
      <c r="R39" s="60">
        <v>2610729</v>
      </c>
      <c r="S39" s="60">
        <v>324514</v>
      </c>
      <c r="T39" s="60">
        <v>1143090</v>
      </c>
      <c r="U39" s="60">
        <v>2027181</v>
      </c>
      <c r="V39" s="60">
        <v>3494785</v>
      </c>
      <c r="W39" s="60">
        <v>22197514</v>
      </c>
      <c r="X39" s="60">
        <v>0</v>
      </c>
      <c r="Y39" s="60">
        <v>22197514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14122826</v>
      </c>
      <c r="D42" s="206">
        <f>SUM(D38:D41)</f>
        <v>0</v>
      </c>
      <c r="E42" s="207">
        <f t="shared" si="3"/>
        <v>14702250</v>
      </c>
      <c r="F42" s="88">
        <f t="shared" si="3"/>
        <v>16341472</v>
      </c>
      <c r="G42" s="88">
        <f t="shared" si="3"/>
        <v>15390671</v>
      </c>
      <c r="H42" s="88">
        <f t="shared" si="3"/>
        <v>-53997</v>
      </c>
      <c r="I42" s="88">
        <f t="shared" si="3"/>
        <v>2307836</v>
      </c>
      <c r="J42" s="88">
        <f t="shared" si="3"/>
        <v>17644510</v>
      </c>
      <c r="K42" s="88">
        <f t="shared" si="3"/>
        <v>7648368</v>
      </c>
      <c r="L42" s="88">
        <f t="shared" si="3"/>
        <v>6161418</v>
      </c>
      <c r="M42" s="88">
        <f t="shared" si="3"/>
        <v>5233191</v>
      </c>
      <c r="N42" s="88">
        <f t="shared" si="3"/>
        <v>19042977</v>
      </c>
      <c r="O42" s="88">
        <f t="shared" si="3"/>
        <v>-1062989</v>
      </c>
      <c r="P42" s="88">
        <f t="shared" si="3"/>
        <v>-838185</v>
      </c>
      <c r="Q42" s="88">
        <f t="shared" si="3"/>
        <v>1148590</v>
      </c>
      <c r="R42" s="88">
        <f t="shared" si="3"/>
        <v>-752584</v>
      </c>
      <c r="S42" s="88">
        <f t="shared" si="3"/>
        <v>-1569733</v>
      </c>
      <c r="T42" s="88">
        <f t="shared" si="3"/>
        <v>-183140</v>
      </c>
      <c r="U42" s="88">
        <f t="shared" si="3"/>
        <v>1713129</v>
      </c>
      <c r="V42" s="88">
        <f t="shared" si="3"/>
        <v>-39744</v>
      </c>
      <c r="W42" s="88">
        <f t="shared" si="3"/>
        <v>35895159</v>
      </c>
      <c r="X42" s="88">
        <f t="shared" si="3"/>
        <v>16341472</v>
      </c>
      <c r="Y42" s="88">
        <f t="shared" si="3"/>
        <v>19553687</v>
      </c>
      <c r="Z42" s="208">
        <f>+IF(X42&lt;&gt;0,+(Y42/X42)*100,0)</f>
        <v>119.6568277325323</v>
      </c>
      <c r="AA42" s="206">
        <f>SUM(AA38:AA41)</f>
        <v>16341472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14122826</v>
      </c>
      <c r="D44" s="210">
        <f>+D42-D43</f>
        <v>0</v>
      </c>
      <c r="E44" s="211">
        <f t="shared" si="4"/>
        <v>14702250</v>
      </c>
      <c r="F44" s="77">
        <f t="shared" si="4"/>
        <v>16341472</v>
      </c>
      <c r="G44" s="77">
        <f t="shared" si="4"/>
        <v>15390671</v>
      </c>
      <c r="H44" s="77">
        <f t="shared" si="4"/>
        <v>-53997</v>
      </c>
      <c r="I44" s="77">
        <f t="shared" si="4"/>
        <v>2307836</v>
      </c>
      <c r="J44" s="77">
        <f t="shared" si="4"/>
        <v>17644510</v>
      </c>
      <c r="K44" s="77">
        <f t="shared" si="4"/>
        <v>7648368</v>
      </c>
      <c r="L44" s="77">
        <f t="shared" si="4"/>
        <v>6161418</v>
      </c>
      <c r="M44" s="77">
        <f t="shared" si="4"/>
        <v>5233191</v>
      </c>
      <c r="N44" s="77">
        <f t="shared" si="4"/>
        <v>19042977</v>
      </c>
      <c r="O44" s="77">
        <f t="shared" si="4"/>
        <v>-1062989</v>
      </c>
      <c r="P44" s="77">
        <f t="shared" si="4"/>
        <v>-838185</v>
      </c>
      <c r="Q44" s="77">
        <f t="shared" si="4"/>
        <v>1148590</v>
      </c>
      <c r="R44" s="77">
        <f t="shared" si="4"/>
        <v>-752584</v>
      </c>
      <c r="S44" s="77">
        <f t="shared" si="4"/>
        <v>-1569733</v>
      </c>
      <c r="T44" s="77">
        <f t="shared" si="4"/>
        <v>-183140</v>
      </c>
      <c r="U44" s="77">
        <f t="shared" si="4"/>
        <v>1713129</v>
      </c>
      <c r="V44" s="77">
        <f t="shared" si="4"/>
        <v>-39744</v>
      </c>
      <c r="W44" s="77">
        <f t="shared" si="4"/>
        <v>35895159</v>
      </c>
      <c r="X44" s="77">
        <f t="shared" si="4"/>
        <v>16341472</v>
      </c>
      <c r="Y44" s="77">
        <f t="shared" si="4"/>
        <v>19553687</v>
      </c>
      <c r="Z44" s="212">
        <f>+IF(X44&lt;&gt;0,+(Y44/X44)*100,0)</f>
        <v>119.6568277325323</v>
      </c>
      <c r="AA44" s="210">
        <f>+AA42-AA43</f>
        <v>16341472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14122826</v>
      </c>
      <c r="D46" s="206">
        <f>SUM(D44:D45)</f>
        <v>0</v>
      </c>
      <c r="E46" s="207">
        <f t="shared" si="5"/>
        <v>14702250</v>
      </c>
      <c r="F46" s="88">
        <f t="shared" si="5"/>
        <v>16341472</v>
      </c>
      <c r="G46" s="88">
        <f t="shared" si="5"/>
        <v>15390671</v>
      </c>
      <c r="H46" s="88">
        <f t="shared" si="5"/>
        <v>-53997</v>
      </c>
      <c r="I46" s="88">
        <f t="shared" si="5"/>
        <v>2307836</v>
      </c>
      <c r="J46" s="88">
        <f t="shared" si="5"/>
        <v>17644510</v>
      </c>
      <c r="K46" s="88">
        <f t="shared" si="5"/>
        <v>7648368</v>
      </c>
      <c r="L46" s="88">
        <f t="shared" si="5"/>
        <v>6161418</v>
      </c>
      <c r="M46" s="88">
        <f t="shared" si="5"/>
        <v>5233191</v>
      </c>
      <c r="N46" s="88">
        <f t="shared" si="5"/>
        <v>19042977</v>
      </c>
      <c r="O46" s="88">
        <f t="shared" si="5"/>
        <v>-1062989</v>
      </c>
      <c r="P46" s="88">
        <f t="shared" si="5"/>
        <v>-838185</v>
      </c>
      <c r="Q46" s="88">
        <f t="shared" si="5"/>
        <v>1148590</v>
      </c>
      <c r="R46" s="88">
        <f t="shared" si="5"/>
        <v>-752584</v>
      </c>
      <c r="S46" s="88">
        <f t="shared" si="5"/>
        <v>-1569733</v>
      </c>
      <c r="T46" s="88">
        <f t="shared" si="5"/>
        <v>-183140</v>
      </c>
      <c r="U46" s="88">
        <f t="shared" si="5"/>
        <v>1713129</v>
      </c>
      <c r="V46" s="88">
        <f t="shared" si="5"/>
        <v>-39744</v>
      </c>
      <c r="W46" s="88">
        <f t="shared" si="5"/>
        <v>35895159</v>
      </c>
      <c r="X46" s="88">
        <f t="shared" si="5"/>
        <v>16341472</v>
      </c>
      <c r="Y46" s="88">
        <f t="shared" si="5"/>
        <v>19553687</v>
      </c>
      <c r="Z46" s="208">
        <f>+IF(X46&lt;&gt;0,+(Y46/X46)*100,0)</f>
        <v>119.6568277325323</v>
      </c>
      <c r="AA46" s="206">
        <f>SUM(AA44:AA45)</f>
        <v>16341472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14122826</v>
      </c>
      <c r="D48" s="217">
        <f>SUM(D46:D47)</f>
        <v>0</v>
      </c>
      <c r="E48" s="218">
        <f t="shared" si="6"/>
        <v>14702250</v>
      </c>
      <c r="F48" s="219">
        <f t="shared" si="6"/>
        <v>16341472</v>
      </c>
      <c r="G48" s="219">
        <f t="shared" si="6"/>
        <v>15390671</v>
      </c>
      <c r="H48" s="220">
        <f t="shared" si="6"/>
        <v>-53997</v>
      </c>
      <c r="I48" s="220">
        <f t="shared" si="6"/>
        <v>2307836</v>
      </c>
      <c r="J48" s="220">
        <f t="shared" si="6"/>
        <v>17644510</v>
      </c>
      <c r="K48" s="220">
        <f t="shared" si="6"/>
        <v>7648368</v>
      </c>
      <c r="L48" s="220">
        <f t="shared" si="6"/>
        <v>6161418</v>
      </c>
      <c r="M48" s="219">
        <f t="shared" si="6"/>
        <v>5233191</v>
      </c>
      <c r="N48" s="219">
        <f t="shared" si="6"/>
        <v>19042977</v>
      </c>
      <c r="O48" s="220">
        <f t="shared" si="6"/>
        <v>-1062989</v>
      </c>
      <c r="P48" s="220">
        <f t="shared" si="6"/>
        <v>-838185</v>
      </c>
      <c r="Q48" s="220">
        <f t="shared" si="6"/>
        <v>1148590</v>
      </c>
      <c r="R48" s="220">
        <f t="shared" si="6"/>
        <v>-752584</v>
      </c>
      <c r="S48" s="220">
        <f t="shared" si="6"/>
        <v>-1569733</v>
      </c>
      <c r="T48" s="219">
        <f t="shared" si="6"/>
        <v>-183140</v>
      </c>
      <c r="U48" s="219">
        <f t="shared" si="6"/>
        <v>1713129</v>
      </c>
      <c r="V48" s="220">
        <f t="shared" si="6"/>
        <v>-39744</v>
      </c>
      <c r="W48" s="220">
        <f t="shared" si="6"/>
        <v>35895159</v>
      </c>
      <c r="X48" s="220">
        <f t="shared" si="6"/>
        <v>16341472</v>
      </c>
      <c r="Y48" s="220">
        <f t="shared" si="6"/>
        <v>19553687</v>
      </c>
      <c r="Z48" s="221">
        <f>+IF(X48&lt;&gt;0,+(Y48/X48)*100,0)</f>
        <v>119.6568277325323</v>
      </c>
      <c r="AA48" s="222">
        <f>SUM(AA46:AA47)</f>
        <v>16341472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13986508</v>
      </c>
      <c r="D5" s="153">
        <f>SUM(D6:D8)</f>
        <v>0</v>
      </c>
      <c r="E5" s="154">
        <f t="shared" si="0"/>
        <v>264000</v>
      </c>
      <c r="F5" s="100">
        <f t="shared" si="0"/>
        <v>264000</v>
      </c>
      <c r="G5" s="100">
        <f t="shared" si="0"/>
        <v>0</v>
      </c>
      <c r="H5" s="100">
        <f t="shared" si="0"/>
        <v>0</v>
      </c>
      <c r="I5" s="100">
        <f t="shared" si="0"/>
        <v>19648</v>
      </c>
      <c r="J5" s="100">
        <f t="shared" si="0"/>
        <v>19648</v>
      </c>
      <c r="K5" s="100">
        <f t="shared" si="0"/>
        <v>6044</v>
      </c>
      <c r="L5" s="100">
        <f t="shared" si="0"/>
        <v>0</v>
      </c>
      <c r="M5" s="100">
        <f t="shared" si="0"/>
        <v>0</v>
      </c>
      <c r="N5" s="100">
        <f t="shared" si="0"/>
        <v>6044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25692</v>
      </c>
      <c r="X5" s="100">
        <f t="shared" si="0"/>
        <v>264000</v>
      </c>
      <c r="Y5" s="100">
        <f t="shared" si="0"/>
        <v>-238308</v>
      </c>
      <c r="Z5" s="137">
        <f>+IF(X5&lt;&gt;0,+(Y5/X5)*100,0)</f>
        <v>-90.26818181818182</v>
      </c>
      <c r="AA5" s="153">
        <f>SUM(AA6:AA8)</f>
        <v>264000</v>
      </c>
    </row>
    <row r="6" spans="1:27" ht="13.5">
      <c r="A6" s="138" t="s">
        <v>75</v>
      </c>
      <c r="B6" s="136"/>
      <c r="C6" s="155">
        <v>13986508</v>
      </c>
      <c r="D6" s="155"/>
      <c r="E6" s="156">
        <v>264000</v>
      </c>
      <c r="F6" s="60">
        <v>264000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264000</v>
      </c>
      <c r="Y6" s="60">
        <v>-264000</v>
      </c>
      <c r="Z6" s="140">
        <v>-100</v>
      </c>
      <c r="AA6" s="62">
        <v>264000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>
        <v>6330</v>
      </c>
      <c r="J7" s="159">
        <v>6330</v>
      </c>
      <c r="K7" s="159">
        <v>6044</v>
      </c>
      <c r="L7" s="159"/>
      <c r="M7" s="159"/>
      <c r="N7" s="159">
        <v>6044</v>
      </c>
      <c r="O7" s="159"/>
      <c r="P7" s="159"/>
      <c r="Q7" s="159"/>
      <c r="R7" s="159"/>
      <c r="S7" s="159"/>
      <c r="T7" s="159"/>
      <c r="U7" s="159"/>
      <c r="V7" s="159"/>
      <c r="W7" s="159">
        <v>12374</v>
      </c>
      <c r="X7" s="159"/>
      <c r="Y7" s="159">
        <v>12374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>
        <v>13318</v>
      </c>
      <c r="J8" s="60">
        <v>13318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13318</v>
      </c>
      <c r="X8" s="60"/>
      <c r="Y8" s="60">
        <v>13318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778825</v>
      </c>
      <c r="H9" s="100">
        <f t="shared" si="1"/>
        <v>783130</v>
      </c>
      <c r="I9" s="100">
        <f t="shared" si="1"/>
        <v>457918</v>
      </c>
      <c r="J9" s="100">
        <f t="shared" si="1"/>
        <v>2019873</v>
      </c>
      <c r="K9" s="100">
        <f t="shared" si="1"/>
        <v>2083506</v>
      </c>
      <c r="L9" s="100">
        <f t="shared" si="1"/>
        <v>774747</v>
      </c>
      <c r="M9" s="100">
        <f t="shared" si="1"/>
        <v>1088031</v>
      </c>
      <c r="N9" s="100">
        <f t="shared" si="1"/>
        <v>3946284</v>
      </c>
      <c r="O9" s="100">
        <f t="shared" si="1"/>
        <v>527330</v>
      </c>
      <c r="P9" s="100">
        <f t="shared" si="1"/>
        <v>657469</v>
      </c>
      <c r="Q9" s="100">
        <f t="shared" si="1"/>
        <v>1658310</v>
      </c>
      <c r="R9" s="100">
        <f t="shared" si="1"/>
        <v>2843109</v>
      </c>
      <c r="S9" s="100">
        <f t="shared" si="1"/>
        <v>284661</v>
      </c>
      <c r="T9" s="100">
        <f t="shared" si="1"/>
        <v>1002711</v>
      </c>
      <c r="U9" s="100">
        <f t="shared" si="1"/>
        <v>1778229</v>
      </c>
      <c r="V9" s="100">
        <f t="shared" si="1"/>
        <v>3065601</v>
      </c>
      <c r="W9" s="100">
        <f t="shared" si="1"/>
        <v>11874867</v>
      </c>
      <c r="X9" s="100">
        <f t="shared" si="1"/>
        <v>0</v>
      </c>
      <c r="Y9" s="100">
        <f t="shared" si="1"/>
        <v>11874867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778825</v>
      </c>
      <c r="H10" s="60">
        <v>783130</v>
      </c>
      <c r="I10" s="60">
        <v>457918</v>
      </c>
      <c r="J10" s="60">
        <v>2019873</v>
      </c>
      <c r="K10" s="60">
        <v>2083506</v>
      </c>
      <c r="L10" s="60">
        <v>774747</v>
      </c>
      <c r="M10" s="60">
        <v>1088031</v>
      </c>
      <c r="N10" s="60">
        <v>3946284</v>
      </c>
      <c r="O10" s="60">
        <v>527330</v>
      </c>
      <c r="P10" s="60">
        <v>657469</v>
      </c>
      <c r="Q10" s="60">
        <v>1658310</v>
      </c>
      <c r="R10" s="60">
        <v>2843109</v>
      </c>
      <c r="S10" s="60">
        <v>284661</v>
      </c>
      <c r="T10" s="60">
        <v>1002711</v>
      </c>
      <c r="U10" s="60">
        <v>1778229</v>
      </c>
      <c r="V10" s="60">
        <v>3065601</v>
      </c>
      <c r="W10" s="60">
        <v>11874867</v>
      </c>
      <c r="X10" s="60"/>
      <c r="Y10" s="60">
        <v>11874867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13412000</v>
      </c>
      <c r="F15" s="100">
        <f t="shared" si="2"/>
        <v>15094000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15094000</v>
      </c>
      <c r="Y15" s="100">
        <f t="shared" si="2"/>
        <v>-15094000</v>
      </c>
      <c r="Z15" s="137">
        <f>+IF(X15&lt;&gt;0,+(Y15/X15)*100,0)</f>
        <v>-100</v>
      </c>
      <c r="AA15" s="102">
        <f>SUM(AA16:AA18)</f>
        <v>15094000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13412000</v>
      </c>
      <c r="F17" s="60">
        <v>15094000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15094000</v>
      </c>
      <c r="Y17" s="60">
        <v>-15094000</v>
      </c>
      <c r="Z17" s="140">
        <v>-100</v>
      </c>
      <c r="AA17" s="62">
        <v>15094000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13986508</v>
      </c>
      <c r="D25" s="217">
        <f>+D5+D9+D15+D19+D24</f>
        <v>0</v>
      </c>
      <c r="E25" s="230">
        <f t="shared" si="4"/>
        <v>13676000</v>
      </c>
      <c r="F25" s="219">
        <f t="shared" si="4"/>
        <v>15358000</v>
      </c>
      <c r="G25" s="219">
        <f t="shared" si="4"/>
        <v>778825</v>
      </c>
      <c r="H25" s="219">
        <f t="shared" si="4"/>
        <v>783130</v>
      </c>
      <c r="I25" s="219">
        <f t="shared" si="4"/>
        <v>477566</v>
      </c>
      <c r="J25" s="219">
        <f t="shared" si="4"/>
        <v>2039521</v>
      </c>
      <c r="K25" s="219">
        <f t="shared" si="4"/>
        <v>2089550</v>
      </c>
      <c r="L25" s="219">
        <f t="shared" si="4"/>
        <v>774747</v>
      </c>
      <c r="M25" s="219">
        <f t="shared" si="4"/>
        <v>1088031</v>
      </c>
      <c r="N25" s="219">
        <f t="shared" si="4"/>
        <v>3952328</v>
      </c>
      <c r="O25" s="219">
        <f t="shared" si="4"/>
        <v>527330</v>
      </c>
      <c r="P25" s="219">
        <f t="shared" si="4"/>
        <v>657469</v>
      </c>
      <c r="Q25" s="219">
        <f t="shared" si="4"/>
        <v>1658310</v>
      </c>
      <c r="R25" s="219">
        <f t="shared" si="4"/>
        <v>2843109</v>
      </c>
      <c r="S25" s="219">
        <f t="shared" si="4"/>
        <v>284661</v>
      </c>
      <c r="T25" s="219">
        <f t="shared" si="4"/>
        <v>1002711</v>
      </c>
      <c r="U25" s="219">
        <f t="shared" si="4"/>
        <v>1778229</v>
      </c>
      <c r="V25" s="219">
        <f t="shared" si="4"/>
        <v>3065601</v>
      </c>
      <c r="W25" s="219">
        <f t="shared" si="4"/>
        <v>11900559</v>
      </c>
      <c r="X25" s="219">
        <f t="shared" si="4"/>
        <v>15358000</v>
      </c>
      <c r="Y25" s="219">
        <f t="shared" si="4"/>
        <v>-3457441</v>
      </c>
      <c r="Z25" s="231">
        <f>+IF(X25&lt;&gt;0,+(Y25/X25)*100,0)</f>
        <v>-22.512312801145985</v>
      </c>
      <c r="AA25" s="232">
        <f>+AA5+AA9+AA15+AA19+AA24</f>
        <v>15358000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13986508</v>
      </c>
      <c r="D28" s="155"/>
      <c r="E28" s="156">
        <v>13412000</v>
      </c>
      <c r="F28" s="60">
        <v>15358000</v>
      </c>
      <c r="G28" s="60">
        <v>778825</v>
      </c>
      <c r="H28" s="60">
        <v>783130</v>
      </c>
      <c r="I28" s="60">
        <v>477566</v>
      </c>
      <c r="J28" s="60">
        <v>2039521</v>
      </c>
      <c r="K28" s="60">
        <v>2089550</v>
      </c>
      <c r="L28" s="60">
        <v>774747</v>
      </c>
      <c r="M28" s="60">
        <v>1088031</v>
      </c>
      <c r="N28" s="60">
        <v>3952328</v>
      </c>
      <c r="O28" s="60">
        <v>527330</v>
      </c>
      <c r="P28" s="60">
        <v>657469</v>
      </c>
      <c r="Q28" s="60">
        <v>1658310</v>
      </c>
      <c r="R28" s="60">
        <v>2843109</v>
      </c>
      <c r="S28" s="60">
        <v>284661</v>
      </c>
      <c r="T28" s="60">
        <v>1002711</v>
      </c>
      <c r="U28" s="60">
        <v>1778229</v>
      </c>
      <c r="V28" s="60">
        <v>3065601</v>
      </c>
      <c r="W28" s="60">
        <v>11900559</v>
      </c>
      <c r="X28" s="60">
        <v>15358000</v>
      </c>
      <c r="Y28" s="60">
        <v>-3457441</v>
      </c>
      <c r="Z28" s="140">
        <v>-22.51</v>
      </c>
      <c r="AA28" s="155">
        <v>15358000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13986508</v>
      </c>
      <c r="D32" s="210">
        <f>SUM(D28:D31)</f>
        <v>0</v>
      </c>
      <c r="E32" s="211">
        <f t="shared" si="5"/>
        <v>13412000</v>
      </c>
      <c r="F32" s="77">
        <f t="shared" si="5"/>
        <v>15358000</v>
      </c>
      <c r="G32" s="77">
        <f t="shared" si="5"/>
        <v>778825</v>
      </c>
      <c r="H32" s="77">
        <f t="shared" si="5"/>
        <v>783130</v>
      </c>
      <c r="I32" s="77">
        <f t="shared" si="5"/>
        <v>477566</v>
      </c>
      <c r="J32" s="77">
        <f t="shared" si="5"/>
        <v>2039521</v>
      </c>
      <c r="K32" s="77">
        <f t="shared" si="5"/>
        <v>2089550</v>
      </c>
      <c r="L32" s="77">
        <f t="shared" si="5"/>
        <v>774747</v>
      </c>
      <c r="M32" s="77">
        <f t="shared" si="5"/>
        <v>1088031</v>
      </c>
      <c r="N32" s="77">
        <f t="shared" si="5"/>
        <v>3952328</v>
      </c>
      <c r="O32" s="77">
        <f t="shared" si="5"/>
        <v>527330</v>
      </c>
      <c r="P32" s="77">
        <f t="shared" si="5"/>
        <v>657469</v>
      </c>
      <c r="Q32" s="77">
        <f t="shared" si="5"/>
        <v>1658310</v>
      </c>
      <c r="R32" s="77">
        <f t="shared" si="5"/>
        <v>2843109</v>
      </c>
      <c r="S32" s="77">
        <f t="shared" si="5"/>
        <v>284661</v>
      </c>
      <c r="T32" s="77">
        <f t="shared" si="5"/>
        <v>1002711</v>
      </c>
      <c r="U32" s="77">
        <f t="shared" si="5"/>
        <v>1778229</v>
      </c>
      <c r="V32" s="77">
        <f t="shared" si="5"/>
        <v>3065601</v>
      </c>
      <c r="W32" s="77">
        <f t="shared" si="5"/>
        <v>11900559</v>
      </c>
      <c r="X32" s="77">
        <f t="shared" si="5"/>
        <v>15358000</v>
      </c>
      <c r="Y32" s="77">
        <f t="shared" si="5"/>
        <v>-3457441</v>
      </c>
      <c r="Z32" s="212">
        <f>+IF(X32&lt;&gt;0,+(Y32/X32)*100,0)</f>
        <v>-22.512312801145985</v>
      </c>
      <c r="AA32" s="79">
        <f>SUM(AA28:AA31)</f>
        <v>15358000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264000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13986508</v>
      </c>
      <c r="D36" s="222">
        <f>SUM(D32:D35)</f>
        <v>0</v>
      </c>
      <c r="E36" s="218">
        <f t="shared" si="6"/>
        <v>13676000</v>
      </c>
      <c r="F36" s="220">
        <f t="shared" si="6"/>
        <v>15358000</v>
      </c>
      <c r="G36" s="220">
        <f t="shared" si="6"/>
        <v>778825</v>
      </c>
      <c r="H36" s="220">
        <f t="shared" si="6"/>
        <v>783130</v>
      </c>
      <c r="I36" s="220">
        <f t="shared" si="6"/>
        <v>477566</v>
      </c>
      <c r="J36" s="220">
        <f t="shared" si="6"/>
        <v>2039521</v>
      </c>
      <c r="K36" s="220">
        <f t="shared" si="6"/>
        <v>2089550</v>
      </c>
      <c r="L36" s="220">
        <f t="shared" si="6"/>
        <v>774747</v>
      </c>
      <c r="M36" s="220">
        <f t="shared" si="6"/>
        <v>1088031</v>
      </c>
      <c r="N36" s="220">
        <f t="shared" si="6"/>
        <v>3952328</v>
      </c>
      <c r="O36" s="220">
        <f t="shared" si="6"/>
        <v>527330</v>
      </c>
      <c r="P36" s="220">
        <f t="shared" si="6"/>
        <v>657469</v>
      </c>
      <c r="Q36" s="220">
        <f t="shared" si="6"/>
        <v>1658310</v>
      </c>
      <c r="R36" s="220">
        <f t="shared" si="6"/>
        <v>2843109</v>
      </c>
      <c r="S36" s="220">
        <f t="shared" si="6"/>
        <v>284661</v>
      </c>
      <c r="T36" s="220">
        <f t="shared" si="6"/>
        <v>1002711</v>
      </c>
      <c r="U36" s="220">
        <f t="shared" si="6"/>
        <v>1778229</v>
      </c>
      <c r="V36" s="220">
        <f t="shared" si="6"/>
        <v>3065601</v>
      </c>
      <c r="W36" s="220">
        <f t="shared" si="6"/>
        <v>11900559</v>
      </c>
      <c r="X36" s="220">
        <f t="shared" si="6"/>
        <v>15358000</v>
      </c>
      <c r="Y36" s="220">
        <f t="shared" si="6"/>
        <v>-3457441</v>
      </c>
      <c r="Z36" s="221">
        <f>+IF(X36&lt;&gt;0,+(Y36/X36)*100,0)</f>
        <v>-22.512312801145985</v>
      </c>
      <c r="AA36" s="239">
        <f>SUM(AA32:AA35)</f>
        <v>15358000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20630031</v>
      </c>
      <c r="D6" s="155"/>
      <c r="E6" s="59">
        <v>6500000</v>
      </c>
      <c r="F6" s="60">
        <v>17496000</v>
      </c>
      <c r="G6" s="60">
        <v>31007636</v>
      </c>
      <c r="H6" s="60">
        <v>31007636</v>
      </c>
      <c r="I6" s="60">
        <v>30448946</v>
      </c>
      <c r="J6" s="60">
        <v>30448946</v>
      </c>
      <c r="K6" s="60">
        <v>31547038</v>
      </c>
      <c r="L6" s="60">
        <v>40569368</v>
      </c>
      <c r="M6" s="60">
        <v>40329528</v>
      </c>
      <c r="N6" s="60">
        <v>40329528</v>
      </c>
      <c r="O6" s="60">
        <v>36761316</v>
      </c>
      <c r="P6" s="60">
        <v>34949796</v>
      </c>
      <c r="Q6" s="60">
        <v>34949796</v>
      </c>
      <c r="R6" s="60">
        <v>34949796</v>
      </c>
      <c r="S6" s="60">
        <v>32268628</v>
      </c>
      <c r="T6" s="60">
        <v>23907705</v>
      </c>
      <c r="U6" s="60">
        <v>20239907</v>
      </c>
      <c r="V6" s="60">
        <v>20239907</v>
      </c>
      <c r="W6" s="60">
        <v>20239907</v>
      </c>
      <c r="X6" s="60">
        <v>17496000</v>
      </c>
      <c r="Y6" s="60">
        <v>2743907</v>
      </c>
      <c r="Z6" s="140">
        <v>15.68</v>
      </c>
      <c r="AA6" s="62">
        <v>17496000</v>
      </c>
    </row>
    <row r="7" spans="1:27" ht="13.5">
      <c r="A7" s="249" t="s">
        <v>144</v>
      </c>
      <c r="B7" s="182"/>
      <c r="C7" s="155"/>
      <c r="D7" s="155"/>
      <c r="E7" s="59">
        <v>4300000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920601</v>
      </c>
      <c r="D8" s="155"/>
      <c r="E8" s="59">
        <v>380000</v>
      </c>
      <c r="F8" s="60">
        <v>380000</v>
      </c>
      <c r="G8" s="60">
        <v>910123</v>
      </c>
      <c r="H8" s="60">
        <v>876045</v>
      </c>
      <c r="I8" s="60">
        <v>73312</v>
      </c>
      <c r="J8" s="60">
        <v>73312</v>
      </c>
      <c r="K8" s="60">
        <v>569728</v>
      </c>
      <c r="L8" s="60">
        <v>579720</v>
      </c>
      <c r="M8" s="60">
        <v>627045</v>
      </c>
      <c r="N8" s="60">
        <v>627045</v>
      </c>
      <c r="O8" s="60">
        <v>680652</v>
      </c>
      <c r="P8" s="60">
        <v>697472</v>
      </c>
      <c r="Q8" s="60">
        <v>697472</v>
      </c>
      <c r="R8" s="60">
        <v>697472</v>
      </c>
      <c r="S8" s="60">
        <v>690063</v>
      </c>
      <c r="T8" s="60">
        <v>875073</v>
      </c>
      <c r="U8" s="60">
        <v>878770</v>
      </c>
      <c r="V8" s="60">
        <v>878770</v>
      </c>
      <c r="W8" s="60">
        <v>878770</v>
      </c>
      <c r="X8" s="60">
        <v>380000</v>
      </c>
      <c r="Y8" s="60">
        <v>498770</v>
      </c>
      <c r="Z8" s="140">
        <v>131.26</v>
      </c>
      <c r="AA8" s="62">
        <v>380000</v>
      </c>
    </row>
    <row r="9" spans="1:27" ht="13.5">
      <c r="A9" s="249" t="s">
        <v>146</v>
      </c>
      <c r="B9" s="182"/>
      <c r="C9" s="155">
        <v>1760928</v>
      </c>
      <c r="D9" s="155"/>
      <c r="E9" s="59">
        <v>1400000</v>
      </c>
      <c r="F9" s="60">
        <v>1761000</v>
      </c>
      <c r="G9" s="60">
        <v>2211865</v>
      </c>
      <c r="H9" s="60">
        <v>1818283</v>
      </c>
      <c r="I9" s="60">
        <v>1364576</v>
      </c>
      <c r="J9" s="60">
        <v>1364576</v>
      </c>
      <c r="K9" s="60">
        <v>629474</v>
      </c>
      <c r="L9" s="60">
        <v>807711</v>
      </c>
      <c r="M9" s="60">
        <v>873311</v>
      </c>
      <c r="N9" s="60">
        <v>873311</v>
      </c>
      <c r="O9" s="60">
        <v>403253</v>
      </c>
      <c r="P9" s="60">
        <v>1379326</v>
      </c>
      <c r="Q9" s="60">
        <v>1379326</v>
      </c>
      <c r="R9" s="60">
        <v>1379326</v>
      </c>
      <c r="S9" s="60">
        <v>1090464</v>
      </c>
      <c r="T9" s="60">
        <v>1783657</v>
      </c>
      <c r="U9" s="60">
        <v>1197962</v>
      </c>
      <c r="V9" s="60">
        <v>1197962</v>
      </c>
      <c r="W9" s="60">
        <v>1197962</v>
      </c>
      <c r="X9" s="60">
        <v>1761000</v>
      </c>
      <c r="Y9" s="60">
        <v>-563038</v>
      </c>
      <c r="Z9" s="140">
        <v>-31.97</v>
      </c>
      <c r="AA9" s="62">
        <v>1761000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23311560</v>
      </c>
      <c r="D12" s="168">
        <f>SUM(D6:D11)</f>
        <v>0</v>
      </c>
      <c r="E12" s="72">
        <f t="shared" si="0"/>
        <v>12580000</v>
      </c>
      <c r="F12" s="73">
        <f t="shared" si="0"/>
        <v>19637000</v>
      </c>
      <c r="G12" s="73">
        <f t="shared" si="0"/>
        <v>34129624</v>
      </c>
      <c r="H12" s="73">
        <f t="shared" si="0"/>
        <v>33701964</v>
      </c>
      <c r="I12" s="73">
        <f t="shared" si="0"/>
        <v>31886834</v>
      </c>
      <c r="J12" s="73">
        <f t="shared" si="0"/>
        <v>31886834</v>
      </c>
      <c r="K12" s="73">
        <f t="shared" si="0"/>
        <v>32746240</v>
      </c>
      <c r="L12" s="73">
        <f t="shared" si="0"/>
        <v>41956799</v>
      </c>
      <c r="M12" s="73">
        <f t="shared" si="0"/>
        <v>41829884</v>
      </c>
      <c r="N12" s="73">
        <f t="shared" si="0"/>
        <v>41829884</v>
      </c>
      <c r="O12" s="73">
        <f t="shared" si="0"/>
        <v>37845221</v>
      </c>
      <c r="P12" s="73">
        <f t="shared" si="0"/>
        <v>37026594</v>
      </c>
      <c r="Q12" s="73">
        <f t="shared" si="0"/>
        <v>37026594</v>
      </c>
      <c r="R12" s="73">
        <f t="shared" si="0"/>
        <v>37026594</v>
      </c>
      <c r="S12" s="73">
        <f t="shared" si="0"/>
        <v>34049155</v>
      </c>
      <c r="T12" s="73">
        <f t="shared" si="0"/>
        <v>26566435</v>
      </c>
      <c r="U12" s="73">
        <f t="shared" si="0"/>
        <v>22316639</v>
      </c>
      <c r="V12" s="73">
        <f t="shared" si="0"/>
        <v>22316639</v>
      </c>
      <c r="W12" s="73">
        <f t="shared" si="0"/>
        <v>22316639</v>
      </c>
      <c r="X12" s="73">
        <f t="shared" si="0"/>
        <v>19637000</v>
      </c>
      <c r="Y12" s="73">
        <f t="shared" si="0"/>
        <v>2679639</v>
      </c>
      <c r="Z12" s="170">
        <f>+IF(X12&lt;&gt;0,+(Y12/X12)*100,0)</f>
        <v>13.645867495034883</v>
      </c>
      <c r="AA12" s="74">
        <f>SUM(AA6:AA11)</f>
        <v>19637000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49337838</v>
      </c>
      <c r="D19" s="155"/>
      <c r="E19" s="59">
        <v>25300000</v>
      </c>
      <c r="F19" s="60">
        <v>25300000</v>
      </c>
      <c r="G19" s="60">
        <v>50140199</v>
      </c>
      <c r="H19" s="60">
        <v>50814839</v>
      </c>
      <c r="I19" s="60">
        <v>51022095</v>
      </c>
      <c r="J19" s="60">
        <v>51022095</v>
      </c>
      <c r="K19" s="60">
        <v>51426375</v>
      </c>
      <c r="L19" s="60">
        <v>53880940</v>
      </c>
      <c r="M19" s="60">
        <v>54607230</v>
      </c>
      <c r="N19" s="60">
        <v>54607230</v>
      </c>
      <c r="O19" s="60">
        <v>55244448</v>
      </c>
      <c r="P19" s="60">
        <v>57787221</v>
      </c>
      <c r="Q19" s="60">
        <v>57787221</v>
      </c>
      <c r="R19" s="60">
        <v>57787221</v>
      </c>
      <c r="S19" s="60">
        <v>58597900</v>
      </c>
      <c r="T19" s="60">
        <v>59601006</v>
      </c>
      <c r="U19" s="60">
        <v>61371195</v>
      </c>
      <c r="V19" s="60">
        <v>61371195</v>
      </c>
      <c r="W19" s="60">
        <v>61371195</v>
      </c>
      <c r="X19" s="60">
        <v>25300000</v>
      </c>
      <c r="Y19" s="60">
        <v>36071195</v>
      </c>
      <c r="Z19" s="140">
        <v>142.57</v>
      </c>
      <c r="AA19" s="62">
        <v>25300000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110371</v>
      </c>
      <c r="D22" s="155"/>
      <c r="E22" s="59"/>
      <c r="F22" s="60"/>
      <c r="G22" s="60">
        <v>110371</v>
      </c>
      <c r="H22" s="60">
        <v>110371</v>
      </c>
      <c r="I22" s="60">
        <v>110371</v>
      </c>
      <c r="J22" s="60">
        <v>110371</v>
      </c>
      <c r="K22" s="60">
        <v>110371</v>
      </c>
      <c r="L22" s="60">
        <v>110371</v>
      </c>
      <c r="M22" s="60">
        <v>110371</v>
      </c>
      <c r="N22" s="60">
        <v>110371</v>
      </c>
      <c r="O22" s="60">
        <v>110371</v>
      </c>
      <c r="P22" s="60">
        <v>110371</v>
      </c>
      <c r="Q22" s="60">
        <v>110371</v>
      </c>
      <c r="R22" s="60">
        <v>110371</v>
      </c>
      <c r="S22" s="60">
        <v>110371</v>
      </c>
      <c r="T22" s="60">
        <v>110371</v>
      </c>
      <c r="U22" s="60">
        <v>110371</v>
      </c>
      <c r="V22" s="60">
        <v>110371</v>
      </c>
      <c r="W22" s="60">
        <v>110371</v>
      </c>
      <c r="X22" s="60"/>
      <c r="Y22" s="60">
        <v>110371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49448209</v>
      </c>
      <c r="D24" s="168">
        <f>SUM(D15:D23)</f>
        <v>0</v>
      </c>
      <c r="E24" s="76">
        <f t="shared" si="1"/>
        <v>25300000</v>
      </c>
      <c r="F24" s="77">
        <f t="shared" si="1"/>
        <v>25300000</v>
      </c>
      <c r="G24" s="77">
        <f t="shared" si="1"/>
        <v>50250570</v>
      </c>
      <c r="H24" s="77">
        <f t="shared" si="1"/>
        <v>50925210</v>
      </c>
      <c r="I24" s="77">
        <f t="shared" si="1"/>
        <v>51132466</v>
      </c>
      <c r="J24" s="77">
        <f t="shared" si="1"/>
        <v>51132466</v>
      </c>
      <c r="K24" s="77">
        <f t="shared" si="1"/>
        <v>51536746</v>
      </c>
      <c r="L24" s="77">
        <f t="shared" si="1"/>
        <v>53991311</v>
      </c>
      <c r="M24" s="77">
        <f t="shared" si="1"/>
        <v>54717601</v>
      </c>
      <c r="N24" s="77">
        <f t="shared" si="1"/>
        <v>54717601</v>
      </c>
      <c r="O24" s="77">
        <f t="shared" si="1"/>
        <v>55354819</v>
      </c>
      <c r="P24" s="77">
        <f t="shared" si="1"/>
        <v>57897592</v>
      </c>
      <c r="Q24" s="77">
        <f t="shared" si="1"/>
        <v>57897592</v>
      </c>
      <c r="R24" s="77">
        <f t="shared" si="1"/>
        <v>57897592</v>
      </c>
      <c r="S24" s="77">
        <f t="shared" si="1"/>
        <v>58708271</v>
      </c>
      <c r="T24" s="77">
        <f t="shared" si="1"/>
        <v>59711377</v>
      </c>
      <c r="U24" s="77">
        <f t="shared" si="1"/>
        <v>61481566</v>
      </c>
      <c r="V24" s="77">
        <f t="shared" si="1"/>
        <v>61481566</v>
      </c>
      <c r="W24" s="77">
        <f t="shared" si="1"/>
        <v>61481566</v>
      </c>
      <c r="X24" s="77">
        <f t="shared" si="1"/>
        <v>25300000</v>
      </c>
      <c r="Y24" s="77">
        <f t="shared" si="1"/>
        <v>36181566</v>
      </c>
      <c r="Z24" s="212">
        <f>+IF(X24&lt;&gt;0,+(Y24/X24)*100,0)</f>
        <v>143.01014229249012</v>
      </c>
      <c r="AA24" s="79">
        <f>SUM(AA15:AA23)</f>
        <v>25300000</v>
      </c>
    </row>
    <row r="25" spans="1:27" ht="13.5">
      <c r="A25" s="250" t="s">
        <v>159</v>
      </c>
      <c r="B25" s="251"/>
      <c r="C25" s="168">
        <f aca="true" t="shared" si="2" ref="C25:Y25">+C12+C24</f>
        <v>72759769</v>
      </c>
      <c r="D25" s="168">
        <f>+D12+D24</f>
        <v>0</v>
      </c>
      <c r="E25" s="72">
        <f t="shared" si="2"/>
        <v>37880000</v>
      </c>
      <c r="F25" s="73">
        <f t="shared" si="2"/>
        <v>44937000</v>
      </c>
      <c r="G25" s="73">
        <f t="shared" si="2"/>
        <v>84380194</v>
      </c>
      <c r="H25" s="73">
        <f t="shared" si="2"/>
        <v>84627174</v>
      </c>
      <c r="I25" s="73">
        <f t="shared" si="2"/>
        <v>83019300</v>
      </c>
      <c r="J25" s="73">
        <f t="shared" si="2"/>
        <v>83019300</v>
      </c>
      <c r="K25" s="73">
        <f t="shared" si="2"/>
        <v>84282986</v>
      </c>
      <c r="L25" s="73">
        <f t="shared" si="2"/>
        <v>95948110</v>
      </c>
      <c r="M25" s="73">
        <f t="shared" si="2"/>
        <v>96547485</v>
      </c>
      <c r="N25" s="73">
        <f t="shared" si="2"/>
        <v>96547485</v>
      </c>
      <c r="O25" s="73">
        <f t="shared" si="2"/>
        <v>93200040</v>
      </c>
      <c r="P25" s="73">
        <f t="shared" si="2"/>
        <v>94924186</v>
      </c>
      <c r="Q25" s="73">
        <f t="shared" si="2"/>
        <v>94924186</v>
      </c>
      <c r="R25" s="73">
        <f t="shared" si="2"/>
        <v>94924186</v>
      </c>
      <c r="S25" s="73">
        <f t="shared" si="2"/>
        <v>92757426</v>
      </c>
      <c r="T25" s="73">
        <f t="shared" si="2"/>
        <v>86277812</v>
      </c>
      <c r="U25" s="73">
        <f t="shared" si="2"/>
        <v>83798205</v>
      </c>
      <c r="V25" s="73">
        <f t="shared" si="2"/>
        <v>83798205</v>
      </c>
      <c r="W25" s="73">
        <f t="shared" si="2"/>
        <v>83798205</v>
      </c>
      <c r="X25" s="73">
        <f t="shared" si="2"/>
        <v>44937000</v>
      </c>
      <c r="Y25" s="73">
        <f t="shared" si="2"/>
        <v>38861205</v>
      </c>
      <c r="Z25" s="170">
        <f>+IF(X25&lt;&gt;0,+(Y25/X25)*100,0)</f>
        <v>86.47930435943655</v>
      </c>
      <c r="AA25" s="74">
        <f>+AA12+AA24</f>
        <v>44937000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14994392</v>
      </c>
      <c r="D32" s="155"/>
      <c r="E32" s="59">
        <v>540000</v>
      </c>
      <c r="F32" s="60">
        <v>540000</v>
      </c>
      <c r="G32" s="60">
        <v>24685458</v>
      </c>
      <c r="H32" s="60">
        <v>25672208</v>
      </c>
      <c r="I32" s="60">
        <v>28634927</v>
      </c>
      <c r="J32" s="60">
        <v>28634927</v>
      </c>
      <c r="K32" s="60">
        <v>25824308</v>
      </c>
      <c r="L32" s="60">
        <v>30469542</v>
      </c>
      <c r="M32" s="60">
        <v>31846511</v>
      </c>
      <c r="N32" s="60">
        <v>31846511</v>
      </c>
      <c r="O32" s="60">
        <v>30095469</v>
      </c>
      <c r="P32" s="60">
        <v>25752962</v>
      </c>
      <c r="Q32" s="60">
        <v>25752962</v>
      </c>
      <c r="R32" s="60">
        <v>25752962</v>
      </c>
      <c r="S32" s="60">
        <v>19238375</v>
      </c>
      <c r="T32" s="60">
        <v>17724835</v>
      </c>
      <c r="U32" s="60">
        <v>13651667</v>
      </c>
      <c r="V32" s="60">
        <v>13651667</v>
      </c>
      <c r="W32" s="60">
        <v>13651667</v>
      </c>
      <c r="X32" s="60">
        <v>540000</v>
      </c>
      <c r="Y32" s="60">
        <v>13111667</v>
      </c>
      <c r="Z32" s="140">
        <v>2428.09</v>
      </c>
      <c r="AA32" s="62">
        <v>540000</v>
      </c>
    </row>
    <row r="33" spans="1:27" ht="13.5">
      <c r="A33" s="249" t="s">
        <v>165</v>
      </c>
      <c r="B33" s="182"/>
      <c r="C33" s="155">
        <v>565392</v>
      </c>
      <c r="D33" s="155"/>
      <c r="E33" s="59"/>
      <c r="F33" s="60"/>
      <c r="G33" s="60">
        <v>406081</v>
      </c>
      <c r="H33" s="60">
        <v>319001</v>
      </c>
      <c r="I33" s="60">
        <v>319501</v>
      </c>
      <c r="J33" s="60">
        <v>319501</v>
      </c>
      <c r="K33" s="60">
        <v>319501</v>
      </c>
      <c r="L33" s="60">
        <v>319501</v>
      </c>
      <c r="M33" s="60">
        <v>319501</v>
      </c>
      <c r="N33" s="60">
        <v>319501</v>
      </c>
      <c r="O33" s="60">
        <v>319501</v>
      </c>
      <c r="P33" s="60">
        <v>319501</v>
      </c>
      <c r="Q33" s="60">
        <v>319501</v>
      </c>
      <c r="R33" s="60">
        <v>319501</v>
      </c>
      <c r="S33" s="60">
        <v>565392</v>
      </c>
      <c r="T33" s="60">
        <v>319501</v>
      </c>
      <c r="U33" s="60">
        <v>319501</v>
      </c>
      <c r="V33" s="60">
        <v>319501</v>
      </c>
      <c r="W33" s="60">
        <v>319501</v>
      </c>
      <c r="X33" s="60"/>
      <c r="Y33" s="60">
        <v>319501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15559784</v>
      </c>
      <c r="D34" s="168">
        <f>SUM(D29:D33)</f>
        <v>0</v>
      </c>
      <c r="E34" s="72">
        <f t="shared" si="3"/>
        <v>540000</v>
      </c>
      <c r="F34" s="73">
        <f t="shared" si="3"/>
        <v>540000</v>
      </c>
      <c r="G34" s="73">
        <f t="shared" si="3"/>
        <v>25091539</v>
      </c>
      <c r="H34" s="73">
        <f t="shared" si="3"/>
        <v>25991209</v>
      </c>
      <c r="I34" s="73">
        <f t="shared" si="3"/>
        <v>28954428</v>
      </c>
      <c r="J34" s="73">
        <f t="shared" si="3"/>
        <v>28954428</v>
      </c>
      <c r="K34" s="73">
        <f t="shared" si="3"/>
        <v>26143809</v>
      </c>
      <c r="L34" s="73">
        <f t="shared" si="3"/>
        <v>30789043</v>
      </c>
      <c r="M34" s="73">
        <f t="shared" si="3"/>
        <v>32166012</v>
      </c>
      <c r="N34" s="73">
        <f t="shared" si="3"/>
        <v>32166012</v>
      </c>
      <c r="O34" s="73">
        <f t="shared" si="3"/>
        <v>30414970</v>
      </c>
      <c r="P34" s="73">
        <f t="shared" si="3"/>
        <v>26072463</v>
      </c>
      <c r="Q34" s="73">
        <f t="shared" si="3"/>
        <v>26072463</v>
      </c>
      <c r="R34" s="73">
        <f t="shared" si="3"/>
        <v>26072463</v>
      </c>
      <c r="S34" s="73">
        <f t="shared" si="3"/>
        <v>19803767</v>
      </c>
      <c r="T34" s="73">
        <f t="shared" si="3"/>
        <v>18044336</v>
      </c>
      <c r="U34" s="73">
        <f t="shared" si="3"/>
        <v>13971168</v>
      </c>
      <c r="V34" s="73">
        <f t="shared" si="3"/>
        <v>13971168</v>
      </c>
      <c r="W34" s="73">
        <f t="shared" si="3"/>
        <v>13971168</v>
      </c>
      <c r="X34" s="73">
        <f t="shared" si="3"/>
        <v>540000</v>
      </c>
      <c r="Y34" s="73">
        <f t="shared" si="3"/>
        <v>13431168</v>
      </c>
      <c r="Z34" s="170">
        <f>+IF(X34&lt;&gt;0,+(Y34/X34)*100,0)</f>
        <v>2487.253333333333</v>
      </c>
      <c r="AA34" s="74">
        <f>SUM(AA29:AA33)</f>
        <v>540000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15559784</v>
      </c>
      <c r="D40" s="168">
        <f>+D34+D39</f>
        <v>0</v>
      </c>
      <c r="E40" s="72">
        <f t="shared" si="5"/>
        <v>540000</v>
      </c>
      <c r="F40" s="73">
        <f t="shared" si="5"/>
        <v>540000</v>
      </c>
      <c r="G40" s="73">
        <f t="shared" si="5"/>
        <v>25091539</v>
      </c>
      <c r="H40" s="73">
        <f t="shared" si="5"/>
        <v>25991209</v>
      </c>
      <c r="I40" s="73">
        <f t="shared" si="5"/>
        <v>28954428</v>
      </c>
      <c r="J40" s="73">
        <f t="shared" si="5"/>
        <v>28954428</v>
      </c>
      <c r="K40" s="73">
        <f t="shared" si="5"/>
        <v>26143809</v>
      </c>
      <c r="L40" s="73">
        <f t="shared" si="5"/>
        <v>30789043</v>
      </c>
      <c r="M40" s="73">
        <f t="shared" si="5"/>
        <v>32166012</v>
      </c>
      <c r="N40" s="73">
        <f t="shared" si="5"/>
        <v>32166012</v>
      </c>
      <c r="O40" s="73">
        <f t="shared" si="5"/>
        <v>30414970</v>
      </c>
      <c r="P40" s="73">
        <f t="shared" si="5"/>
        <v>26072463</v>
      </c>
      <c r="Q40" s="73">
        <f t="shared" si="5"/>
        <v>26072463</v>
      </c>
      <c r="R40" s="73">
        <f t="shared" si="5"/>
        <v>26072463</v>
      </c>
      <c r="S40" s="73">
        <f t="shared" si="5"/>
        <v>19803767</v>
      </c>
      <c r="T40" s="73">
        <f t="shared" si="5"/>
        <v>18044336</v>
      </c>
      <c r="U40" s="73">
        <f t="shared" si="5"/>
        <v>13971168</v>
      </c>
      <c r="V40" s="73">
        <f t="shared" si="5"/>
        <v>13971168</v>
      </c>
      <c r="W40" s="73">
        <f t="shared" si="5"/>
        <v>13971168</v>
      </c>
      <c r="X40" s="73">
        <f t="shared" si="5"/>
        <v>540000</v>
      </c>
      <c r="Y40" s="73">
        <f t="shared" si="5"/>
        <v>13431168</v>
      </c>
      <c r="Z40" s="170">
        <f>+IF(X40&lt;&gt;0,+(Y40/X40)*100,0)</f>
        <v>2487.253333333333</v>
      </c>
      <c r="AA40" s="74">
        <f>+AA34+AA39</f>
        <v>540000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57199985</v>
      </c>
      <c r="D42" s="257">
        <f>+D25-D40</f>
        <v>0</v>
      </c>
      <c r="E42" s="258">
        <f t="shared" si="6"/>
        <v>37340000</v>
      </c>
      <c r="F42" s="259">
        <f t="shared" si="6"/>
        <v>44397000</v>
      </c>
      <c r="G42" s="259">
        <f t="shared" si="6"/>
        <v>59288655</v>
      </c>
      <c r="H42" s="259">
        <f t="shared" si="6"/>
        <v>58635965</v>
      </c>
      <c r="I42" s="259">
        <f t="shared" si="6"/>
        <v>54064872</v>
      </c>
      <c r="J42" s="259">
        <f t="shared" si="6"/>
        <v>54064872</v>
      </c>
      <c r="K42" s="259">
        <f t="shared" si="6"/>
        <v>58139177</v>
      </c>
      <c r="L42" s="259">
        <f t="shared" si="6"/>
        <v>65159067</v>
      </c>
      <c r="M42" s="259">
        <f t="shared" si="6"/>
        <v>64381473</v>
      </c>
      <c r="N42" s="259">
        <f t="shared" si="6"/>
        <v>64381473</v>
      </c>
      <c r="O42" s="259">
        <f t="shared" si="6"/>
        <v>62785070</v>
      </c>
      <c r="P42" s="259">
        <f t="shared" si="6"/>
        <v>68851723</v>
      </c>
      <c r="Q42" s="259">
        <f t="shared" si="6"/>
        <v>68851723</v>
      </c>
      <c r="R42" s="259">
        <f t="shared" si="6"/>
        <v>68851723</v>
      </c>
      <c r="S42" s="259">
        <f t="shared" si="6"/>
        <v>72953659</v>
      </c>
      <c r="T42" s="259">
        <f t="shared" si="6"/>
        <v>68233476</v>
      </c>
      <c r="U42" s="259">
        <f t="shared" si="6"/>
        <v>69827037</v>
      </c>
      <c r="V42" s="259">
        <f t="shared" si="6"/>
        <v>69827037</v>
      </c>
      <c r="W42" s="259">
        <f t="shared" si="6"/>
        <v>69827037</v>
      </c>
      <c r="X42" s="259">
        <f t="shared" si="6"/>
        <v>44397000</v>
      </c>
      <c r="Y42" s="259">
        <f t="shared" si="6"/>
        <v>25430037</v>
      </c>
      <c r="Z42" s="260">
        <f>+IF(X42&lt;&gt;0,+(Y42/X42)*100,0)</f>
        <v>57.2787282924522</v>
      </c>
      <c r="AA42" s="261">
        <f>+AA25-AA40</f>
        <v>44397000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57199985</v>
      </c>
      <c r="D45" s="155"/>
      <c r="E45" s="59">
        <v>37340000</v>
      </c>
      <c r="F45" s="60">
        <v>44397000</v>
      </c>
      <c r="G45" s="60">
        <v>59288655</v>
      </c>
      <c r="H45" s="60">
        <v>58635965</v>
      </c>
      <c r="I45" s="60">
        <v>54064872</v>
      </c>
      <c r="J45" s="60">
        <v>54064872</v>
      </c>
      <c r="K45" s="60">
        <v>58139177</v>
      </c>
      <c r="L45" s="60">
        <v>65159067</v>
      </c>
      <c r="M45" s="60">
        <v>64381473</v>
      </c>
      <c r="N45" s="60">
        <v>64381473</v>
      </c>
      <c r="O45" s="60">
        <v>62785070</v>
      </c>
      <c r="P45" s="60">
        <v>68851723</v>
      </c>
      <c r="Q45" s="60">
        <v>68851723</v>
      </c>
      <c r="R45" s="60">
        <v>68851723</v>
      </c>
      <c r="S45" s="60">
        <v>72953659</v>
      </c>
      <c r="T45" s="60">
        <v>68233476</v>
      </c>
      <c r="U45" s="60">
        <v>69827037</v>
      </c>
      <c r="V45" s="60">
        <v>69827037</v>
      </c>
      <c r="W45" s="60">
        <v>69827037</v>
      </c>
      <c r="X45" s="60">
        <v>44397000</v>
      </c>
      <c r="Y45" s="60">
        <v>25430037</v>
      </c>
      <c r="Z45" s="139">
        <v>57.28</v>
      </c>
      <c r="AA45" s="62">
        <v>44397000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57199985</v>
      </c>
      <c r="D48" s="217">
        <f>SUM(D45:D47)</f>
        <v>0</v>
      </c>
      <c r="E48" s="264">
        <f t="shared" si="7"/>
        <v>37340000</v>
      </c>
      <c r="F48" s="219">
        <f t="shared" si="7"/>
        <v>44397000</v>
      </c>
      <c r="G48" s="219">
        <f t="shared" si="7"/>
        <v>59288655</v>
      </c>
      <c r="H48" s="219">
        <f t="shared" si="7"/>
        <v>58635965</v>
      </c>
      <c r="I48" s="219">
        <f t="shared" si="7"/>
        <v>54064872</v>
      </c>
      <c r="J48" s="219">
        <f t="shared" si="7"/>
        <v>54064872</v>
      </c>
      <c r="K48" s="219">
        <f t="shared" si="7"/>
        <v>58139177</v>
      </c>
      <c r="L48" s="219">
        <f t="shared" si="7"/>
        <v>65159067</v>
      </c>
      <c r="M48" s="219">
        <f t="shared" si="7"/>
        <v>64381473</v>
      </c>
      <c r="N48" s="219">
        <f t="shared" si="7"/>
        <v>64381473</v>
      </c>
      <c r="O48" s="219">
        <f t="shared" si="7"/>
        <v>62785070</v>
      </c>
      <c r="P48" s="219">
        <f t="shared" si="7"/>
        <v>68851723</v>
      </c>
      <c r="Q48" s="219">
        <f t="shared" si="7"/>
        <v>68851723</v>
      </c>
      <c r="R48" s="219">
        <f t="shared" si="7"/>
        <v>68851723</v>
      </c>
      <c r="S48" s="219">
        <f t="shared" si="7"/>
        <v>72953659</v>
      </c>
      <c r="T48" s="219">
        <f t="shared" si="7"/>
        <v>68233476</v>
      </c>
      <c r="U48" s="219">
        <f t="shared" si="7"/>
        <v>69827037</v>
      </c>
      <c r="V48" s="219">
        <f t="shared" si="7"/>
        <v>69827037</v>
      </c>
      <c r="W48" s="219">
        <f t="shared" si="7"/>
        <v>69827037</v>
      </c>
      <c r="X48" s="219">
        <f t="shared" si="7"/>
        <v>44397000</v>
      </c>
      <c r="Y48" s="219">
        <f t="shared" si="7"/>
        <v>25430037</v>
      </c>
      <c r="Z48" s="265">
        <f>+IF(X48&lt;&gt;0,+(Y48/X48)*100,0)</f>
        <v>57.2787282924522</v>
      </c>
      <c r="AA48" s="232">
        <f>SUM(AA45:AA47)</f>
        <v>44397000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20043529</v>
      </c>
      <c r="D6" s="155"/>
      <c r="E6" s="59">
        <v>1596000</v>
      </c>
      <c r="F6" s="60">
        <v>7169973</v>
      </c>
      <c r="G6" s="60">
        <v>166282</v>
      </c>
      <c r="H6" s="60">
        <v>656235</v>
      </c>
      <c r="I6" s="60">
        <v>1565624</v>
      </c>
      <c r="J6" s="60">
        <v>2388141</v>
      </c>
      <c r="K6" s="60">
        <v>230328</v>
      </c>
      <c r="L6" s="60">
        <v>576685</v>
      </c>
      <c r="M6" s="60">
        <v>148996</v>
      </c>
      <c r="N6" s="60">
        <v>956009</v>
      </c>
      <c r="O6" s="60">
        <v>774164</v>
      </c>
      <c r="P6" s="60">
        <v>293043</v>
      </c>
      <c r="Q6" s="60">
        <v>221605</v>
      </c>
      <c r="R6" s="60">
        <v>1288812</v>
      </c>
      <c r="S6" s="60">
        <v>469416</v>
      </c>
      <c r="T6" s="60">
        <v>41162</v>
      </c>
      <c r="U6" s="60">
        <v>1189122</v>
      </c>
      <c r="V6" s="60">
        <v>1699700</v>
      </c>
      <c r="W6" s="60">
        <v>6332662</v>
      </c>
      <c r="X6" s="60">
        <v>7169973</v>
      </c>
      <c r="Y6" s="60">
        <v>-837311</v>
      </c>
      <c r="Z6" s="140">
        <v>-11.68</v>
      </c>
      <c r="AA6" s="62">
        <v>7169973</v>
      </c>
    </row>
    <row r="7" spans="1:27" ht="13.5">
      <c r="A7" s="249" t="s">
        <v>178</v>
      </c>
      <c r="B7" s="182"/>
      <c r="C7" s="155">
        <v>32826000</v>
      </c>
      <c r="D7" s="155"/>
      <c r="E7" s="59">
        <v>45428000</v>
      </c>
      <c r="F7" s="60">
        <v>48427999</v>
      </c>
      <c r="G7" s="60">
        <v>8600000</v>
      </c>
      <c r="H7" s="60">
        <v>1290000</v>
      </c>
      <c r="I7" s="60">
        <v>3000000</v>
      </c>
      <c r="J7" s="60">
        <v>12890000</v>
      </c>
      <c r="K7" s="60">
        <v>9534152</v>
      </c>
      <c r="L7" s="60">
        <v>10434000</v>
      </c>
      <c r="M7" s="60"/>
      <c r="N7" s="60">
        <v>19968152</v>
      </c>
      <c r="O7" s="60"/>
      <c r="P7" s="60">
        <v>6072250</v>
      </c>
      <c r="Q7" s="60">
        <v>6101000</v>
      </c>
      <c r="R7" s="60">
        <v>12173250</v>
      </c>
      <c r="S7" s="60"/>
      <c r="T7" s="60"/>
      <c r="U7" s="60">
        <v>1712750</v>
      </c>
      <c r="V7" s="60">
        <v>1712750</v>
      </c>
      <c r="W7" s="60">
        <v>46744152</v>
      </c>
      <c r="X7" s="60">
        <v>48427999</v>
      </c>
      <c r="Y7" s="60">
        <v>-1683847</v>
      </c>
      <c r="Z7" s="140">
        <v>-3.48</v>
      </c>
      <c r="AA7" s="62">
        <v>48427999</v>
      </c>
    </row>
    <row r="8" spans="1:27" ht="13.5">
      <c r="A8" s="249" t="s">
        <v>179</v>
      </c>
      <c r="B8" s="182"/>
      <c r="C8" s="155">
        <v>12364000</v>
      </c>
      <c r="D8" s="155"/>
      <c r="E8" s="59">
        <v>13412000</v>
      </c>
      <c r="F8" s="60">
        <v>13412000</v>
      </c>
      <c r="G8" s="60">
        <v>8736000</v>
      </c>
      <c r="H8" s="60"/>
      <c r="I8" s="60"/>
      <c r="J8" s="60">
        <v>8736000</v>
      </c>
      <c r="K8" s="60"/>
      <c r="L8" s="60"/>
      <c r="M8" s="60">
        <v>3678000</v>
      </c>
      <c r="N8" s="60">
        <v>3678000</v>
      </c>
      <c r="O8" s="60"/>
      <c r="P8" s="60"/>
      <c r="Q8" s="60">
        <v>998000</v>
      </c>
      <c r="R8" s="60">
        <v>998000</v>
      </c>
      <c r="S8" s="60">
        <v>525000</v>
      </c>
      <c r="T8" s="60"/>
      <c r="U8" s="60"/>
      <c r="V8" s="60">
        <v>525000</v>
      </c>
      <c r="W8" s="60">
        <v>13937000</v>
      </c>
      <c r="X8" s="60">
        <v>13412000</v>
      </c>
      <c r="Y8" s="60">
        <v>525000</v>
      </c>
      <c r="Z8" s="140">
        <v>3.91</v>
      </c>
      <c r="AA8" s="62">
        <v>13412000</v>
      </c>
    </row>
    <row r="9" spans="1:27" ht="13.5">
      <c r="A9" s="249" t="s">
        <v>180</v>
      </c>
      <c r="B9" s="182"/>
      <c r="C9" s="155">
        <v>1232152</v>
      </c>
      <c r="D9" s="155"/>
      <c r="E9" s="59">
        <v>654000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-49246983</v>
      </c>
      <c r="D12" s="155"/>
      <c r="E12" s="59">
        <v>-55066000</v>
      </c>
      <c r="F12" s="60">
        <v>-57050004</v>
      </c>
      <c r="G12" s="60">
        <v>-6236816</v>
      </c>
      <c r="H12" s="60">
        <v>-2542304</v>
      </c>
      <c r="I12" s="60">
        <v>-3103149</v>
      </c>
      <c r="J12" s="60">
        <v>-11882269</v>
      </c>
      <c r="K12" s="60">
        <v>-2014238</v>
      </c>
      <c r="L12" s="60">
        <v>-5326928</v>
      </c>
      <c r="M12" s="60">
        <v>-2840449</v>
      </c>
      <c r="N12" s="60">
        <v>-10181615</v>
      </c>
      <c r="O12" s="60">
        <v>-3755255</v>
      </c>
      <c r="P12" s="60">
        <v>-5052672</v>
      </c>
      <c r="Q12" s="60">
        <v>-7833657</v>
      </c>
      <c r="R12" s="60">
        <v>-16641584</v>
      </c>
      <c r="S12" s="60">
        <v>-3351431</v>
      </c>
      <c r="T12" s="60">
        <v>-7258994</v>
      </c>
      <c r="U12" s="60">
        <v>-4542489</v>
      </c>
      <c r="V12" s="60">
        <v>-15152914</v>
      </c>
      <c r="W12" s="60">
        <v>-53858382</v>
      </c>
      <c r="X12" s="60">
        <v>-57050004</v>
      </c>
      <c r="Y12" s="60">
        <v>3191622</v>
      </c>
      <c r="Z12" s="140">
        <v>-5.59</v>
      </c>
      <c r="AA12" s="62">
        <v>-57050004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-942996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17218698</v>
      </c>
      <c r="D15" s="168">
        <f>SUM(D6:D14)</f>
        <v>0</v>
      </c>
      <c r="E15" s="72">
        <f t="shared" si="0"/>
        <v>5081004</v>
      </c>
      <c r="F15" s="73">
        <f t="shared" si="0"/>
        <v>11959968</v>
      </c>
      <c r="G15" s="73">
        <f t="shared" si="0"/>
        <v>11265466</v>
      </c>
      <c r="H15" s="73">
        <f t="shared" si="0"/>
        <v>-596069</v>
      </c>
      <c r="I15" s="73">
        <f t="shared" si="0"/>
        <v>1462475</v>
      </c>
      <c r="J15" s="73">
        <f t="shared" si="0"/>
        <v>12131872</v>
      </c>
      <c r="K15" s="73">
        <f t="shared" si="0"/>
        <v>7750242</v>
      </c>
      <c r="L15" s="73">
        <f t="shared" si="0"/>
        <v>5683757</v>
      </c>
      <c r="M15" s="73">
        <f t="shared" si="0"/>
        <v>986547</v>
      </c>
      <c r="N15" s="73">
        <f t="shared" si="0"/>
        <v>14420546</v>
      </c>
      <c r="O15" s="73">
        <f t="shared" si="0"/>
        <v>-2981091</v>
      </c>
      <c r="P15" s="73">
        <f t="shared" si="0"/>
        <v>1312621</v>
      </c>
      <c r="Q15" s="73">
        <f t="shared" si="0"/>
        <v>-513052</v>
      </c>
      <c r="R15" s="73">
        <f t="shared" si="0"/>
        <v>-2181522</v>
      </c>
      <c r="S15" s="73">
        <f t="shared" si="0"/>
        <v>-2357015</v>
      </c>
      <c r="T15" s="73">
        <f t="shared" si="0"/>
        <v>-7217832</v>
      </c>
      <c r="U15" s="73">
        <f t="shared" si="0"/>
        <v>-1640617</v>
      </c>
      <c r="V15" s="73">
        <f t="shared" si="0"/>
        <v>-11215464</v>
      </c>
      <c r="W15" s="73">
        <f t="shared" si="0"/>
        <v>13155432</v>
      </c>
      <c r="X15" s="73">
        <f t="shared" si="0"/>
        <v>11959968</v>
      </c>
      <c r="Y15" s="73">
        <f t="shared" si="0"/>
        <v>1195464</v>
      </c>
      <c r="Z15" s="170">
        <f>+IF(X15&lt;&gt;0,+(Y15/X15)*100,0)</f>
        <v>9.995545138582312</v>
      </c>
      <c r="AA15" s="74">
        <f>SUM(AA6:AA14)</f>
        <v>11959968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-13986508</v>
      </c>
      <c r="D24" s="155"/>
      <c r="E24" s="59"/>
      <c r="F24" s="60">
        <v>-15093999</v>
      </c>
      <c r="G24" s="60">
        <v>-887861</v>
      </c>
      <c r="H24" s="60">
        <v>-892768</v>
      </c>
      <c r="I24" s="60">
        <v>-532328</v>
      </c>
      <c r="J24" s="60">
        <v>-2312957</v>
      </c>
      <c r="K24" s="60">
        <v>-443200</v>
      </c>
      <c r="L24" s="60">
        <v>-2870377</v>
      </c>
      <c r="M24" s="60">
        <v>-1226387</v>
      </c>
      <c r="N24" s="60">
        <v>-4539964</v>
      </c>
      <c r="O24" s="60">
        <v>-587121</v>
      </c>
      <c r="P24" s="60">
        <v>-720256</v>
      </c>
      <c r="Q24" s="60">
        <v>-1890473</v>
      </c>
      <c r="R24" s="60">
        <v>-3197850</v>
      </c>
      <c r="S24" s="60">
        <v>-324514</v>
      </c>
      <c r="T24" s="60">
        <v>-1143090</v>
      </c>
      <c r="U24" s="60">
        <v>-2027181</v>
      </c>
      <c r="V24" s="60">
        <v>-3494785</v>
      </c>
      <c r="W24" s="60">
        <v>-13545556</v>
      </c>
      <c r="X24" s="60">
        <v>-15093999</v>
      </c>
      <c r="Y24" s="60">
        <v>1548443</v>
      </c>
      <c r="Z24" s="140">
        <v>-10.26</v>
      </c>
      <c r="AA24" s="62">
        <v>-15093999</v>
      </c>
    </row>
    <row r="25" spans="1:27" ht="13.5">
      <c r="A25" s="250" t="s">
        <v>191</v>
      </c>
      <c r="B25" s="251"/>
      <c r="C25" s="168">
        <f aca="true" t="shared" si="1" ref="C25:Y25">SUM(C19:C24)</f>
        <v>-13986508</v>
      </c>
      <c r="D25" s="168">
        <f>SUM(D19:D24)</f>
        <v>0</v>
      </c>
      <c r="E25" s="72">
        <f t="shared" si="1"/>
        <v>0</v>
      </c>
      <c r="F25" s="73">
        <f t="shared" si="1"/>
        <v>-15093999</v>
      </c>
      <c r="G25" s="73">
        <f t="shared" si="1"/>
        <v>-887861</v>
      </c>
      <c r="H25" s="73">
        <f t="shared" si="1"/>
        <v>-892768</v>
      </c>
      <c r="I25" s="73">
        <f t="shared" si="1"/>
        <v>-532328</v>
      </c>
      <c r="J25" s="73">
        <f t="shared" si="1"/>
        <v>-2312957</v>
      </c>
      <c r="K25" s="73">
        <f t="shared" si="1"/>
        <v>-443200</v>
      </c>
      <c r="L25" s="73">
        <f t="shared" si="1"/>
        <v>-2870377</v>
      </c>
      <c r="M25" s="73">
        <f t="shared" si="1"/>
        <v>-1226387</v>
      </c>
      <c r="N25" s="73">
        <f t="shared" si="1"/>
        <v>-4539964</v>
      </c>
      <c r="O25" s="73">
        <f t="shared" si="1"/>
        <v>-587121</v>
      </c>
      <c r="P25" s="73">
        <f t="shared" si="1"/>
        <v>-720256</v>
      </c>
      <c r="Q25" s="73">
        <f t="shared" si="1"/>
        <v>-1890473</v>
      </c>
      <c r="R25" s="73">
        <f t="shared" si="1"/>
        <v>-3197850</v>
      </c>
      <c r="S25" s="73">
        <f t="shared" si="1"/>
        <v>-324514</v>
      </c>
      <c r="T25" s="73">
        <f t="shared" si="1"/>
        <v>-1143090</v>
      </c>
      <c r="U25" s="73">
        <f t="shared" si="1"/>
        <v>-2027181</v>
      </c>
      <c r="V25" s="73">
        <f t="shared" si="1"/>
        <v>-3494785</v>
      </c>
      <c r="W25" s="73">
        <f t="shared" si="1"/>
        <v>-13545556</v>
      </c>
      <c r="X25" s="73">
        <f t="shared" si="1"/>
        <v>-15093999</v>
      </c>
      <c r="Y25" s="73">
        <f t="shared" si="1"/>
        <v>1548443</v>
      </c>
      <c r="Z25" s="170">
        <f>+IF(X25&lt;&gt;0,+(Y25/X25)*100,0)</f>
        <v>-10.258666374630076</v>
      </c>
      <c r="AA25" s="74">
        <f>SUM(AA19:AA24)</f>
        <v>-15093999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3232190</v>
      </c>
      <c r="D36" s="153">
        <f>+D15+D25+D34</f>
        <v>0</v>
      </c>
      <c r="E36" s="99">
        <f t="shared" si="3"/>
        <v>5081004</v>
      </c>
      <c r="F36" s="100">
        <f t="shared" si="3"/>
        <v>-3134031</v>
      </c>
      <c r="G36" s="100">
        <f t="shared" si="3"/>
        <v>10377605</v>
      </c>
      <c r="H36" s="100">
        <f t="shared" si="3"/>
        <v>-1488837</v>
      </c>
      <c r="I36" s="100">
        <f t="shared" si="3"/>
        <v>930147</v>
      </c>
      <c r="J36" s="100">
        <f t="shared" si="3"/>
        <v>9818915</v>
      </c>
      <c r="K36" s="100">
        <f t="shared" si="3"/>
        <v>7307042</v>
      </c>
      <c r="L36" s="100">
        <f t="shared" si="3"/>
        <v>2813380</v>
      </c>
      <c r="M36" s="100">
        <f t="shared" si="3"/>
        <v>-239840</v>
      </c>
      <c r="N36" s="100">
        <f t="shared" si="3"/>
        <v>9880582</v>
      </c>
      <c r="O36" s="100">
        <f t="shared" si="3"/>
        <v>-3568212</v>
      </c>
      <c r="P36" s="100">
        <f t="shared" si="3"/>
        <v>592365</v>
      </c>
      <c r="Q36" s="100">
        <f t="shared" si="3"/>
        <v>-2403525</v>
      </c>
      <c r="R36" s="100">
        <f t="shared" si="3"/>
        <v>-5379372</v>
      </c>
      <c r="S36" s="100">
        <f t="shared" si="3"/>
        <v>-2681529</v>
      </c>
      <c r="T36" s="100">
        <f t="shared" si="3"/>
        <v>-8360922</v>
      </c>
      <c r="U36" s="100">
        <f t="shared" si="3"/>
        <v>-3667798</v>
      </c>
      <c r="V36" s="100">
        <f t="shared" si="3"/>
        <v>-14710249</v>
      </c>
      <c r="W36" s="100">
        <f t="shared" si="3"/>
        <v>-390124</v>
      </c>
      <c r="X36" s="100">
        <f t="shared" si="3"/>
        <v>-3134031</v>
      </c>
      <c r="Y36" s="100">
        <f t="shared" si="3"/>
        <v>2743907</v>
      </c>
      <c r="Z36" s="137">
        <f>+IF(X36&lt;&gt;0,+(Y36/X36)*100,0)</f>
        <v>-87.5520057076653</v>
      </c>
      <c r="AA36" s="102">
        <f>+AA15+AA25+AA34</f>
        <v>-3134031</v>
      </c>
    </row>
    <row r="37" spans="1:27" ht="13.5">
      <c r="A37" s="249" t="s">
        <v>199</v>
      </c>
      <c r="B37" s="182"/>
      <c r="C37" s="153">
        <v>17397841</v>
      </c>
      <c r="D37" s="153"/>
      <c r="E37" s="99">
        <v>10500000</v>
      </c>
      <c r="F37" s="100">
        <v>20630031</v>
      </c>
      <c r="G37" s="100">
        <v>20630031</v>
      </c>
      <c r="H37" s="100">
        <v>31007636</v>
      </c>
      <c r="I37" s="100">
        <v>29518799</v>
      </c>
      <c r="J37" s="100">
        <v>20630031</v>
      </c>
      <c r="K37" s="100">
        <v>30448946</v>
      </c>
      <c r="L37" s="100">
        <v>37755988</v>
      </c>
      <c r="M37" s="100">
        <v>40569368</v>
      </c>
      <c r="N37" s="100">
        <v>30448946</v>
      </c>
      <c r="O37" s="100">
        <v>40329528</v>
      </c>
      <c r="P37" s="100">
        <v>36761316</v>
      </c>
      <c r="Q37" s="100">
        <v>37353681</v>
      </c>
      <c r="R37" s="100">
        <v>40329528</v>
      </c>
      <c r="S37" s="100">
        <v>34950156</v>
      </c>
      <c r="T37" s="100">
        <v>32268627</v>
      </c>
      <c r="U37" s="100">
        <v>23907705</v>
      </c>
      <c r="V37" s="100">
        <v>34950156</v>
      </c>
      <c r="W37" s="100">
        <v>20630031</v>
      </c>
      <c r="X37" s="100">
        <v>20630031</v>
      </c>
      <c r="Y37" s="100"/>
      <c r="Z37" s="137"/>
      <c r="AA37" s="102">
        <v>20630031</v>
      </c>
    </row>
    <row r="38" spans="1:27" ht="13.5">
      <c r="A38" s="269" t="s">
        <v>200</v>
      </c>
      <c r="B38" s="256"/>
      <c r="C38" s="257">
        <v>20630031</v>
      </c>
      <c r="D38" s="257"/>
      <c r="E38" s="258">
        <v>15581004</v>
      </c>
      <c r="F38" s="259">
        <v>17496000</v>
      </c>
      <c r="G38" s="259">
        <v>31007636</v>
      </c>
      <c r="H38" s="259">
        <v>29518799</v>
      </c>
      <c r="I38" s="259">
        <v>30448946</v>
      </c>
      <c r="J38" s="259">
        <v>30448946</v>
      </c>
      <c r="K38" s="259">
        <v>37755988</v>
      </c>
      <c r="L38" s="259">
        <v>40569368</v>
      </c>
      <c r="M38" s="259">
        <v>40329528</v>
      </c>
      <c r="N38" s="259">
        <v>40329528</v>
      </c>
      <c r="O38" s="259">
        <v>36761316</v>
      </c>
      <c r="P38" s="259">
        <v>37353681</v>
      </c>
      <c r="Q38" s="259">
        <v>34950156</v>
      </c>
      <c r="R38" s="259">
        <v>36761316</v>
      </c>
      <c r="S38" s="259">
        <v>32268627</v>
      </c>
      <c r="T38" s="259">
        <v>23907705</v>
      </c>
      <c r="U38" s="259">
        <v>20239907</v>
      </c>
      <c r="V38" s="259">
        <v>20239907</v>
      </c>
      <c r="W38" s="259">
        <v>20239907</v>
      </c>
      <c r="X38" s="259">
        <v>17496000</v>
      </c>
      <c r="Y38" s="259">
        <v>2743907</v>
      </c>
      <c r="Z38" s="260">
        <v>15.68</v>
      </c>
      <c r="AA38" s="261">
        <v>17496000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13986508</v>
      </c>
      <c r="D5" s="200">
        <f t="shared" si="0"/>
        <v>0</v>
      </c>
      <c r="E5" s="106">
        <f t="shared" si="0"/>
        <v>13676000</v>
      </c>
      <c r="F5" s="106">
        <f t="shared" si="0"/>
        <v>15358000</v>
      </c>
      <c r="G5" s="106">
        <f t="shared" si="0"/>
        <v>778825</v>
      </c>
      <c r="H5" s="106">
        <f t="shared" si="0"/>
        <v>783130</v>
      </c>
      <c r="I5" s="106">
        <f t="shared" si="0"/>
        <v>477566</v>
      </c>
      <c r="J5" s="106">
        <f t="shared" si="0"/>
        <v>2039521</v>
      </c>
      <c r="K5" s="106">
        <f t="shared" si="0"/>
        <v>2089550</v>
      </c>
      <c r="L5" s="106">
        <f t="shared" si="0"/>
        <v>774747</v>
      </c>
      <c r="M5" s="106">
        <f t="shared" si="0"/>
        <v>1088031</v>
      </c>
      <c r="N5" s="106">
        <f t="shared" si="0"/>
        <v>3952328</v>
      </c>
      <c r="O5" s="106">
        <f t="shared" si="0"/>
        <v>527330</v>
      </c>
      <c r="P5" s="106">
        <f t="shared" si="0"/>
        <v>657469</v>
      </c>
      <c r="Q5" s="106">
        <f t="shared" si="0"/>
        <v>1658310</v>
      </c>
      <c r="R5" s="106">
        <f t="shared" si="0"/>
        <v>2843109</v>
      </c>
      <c r="S5" s="106">
        <f t="shared" si="0"/>
        <v>284661</v>
      </c>
      <c r="T5" s="106">
        <f t="shared" si="0"/>
        <v>1002711</v>
      </c>
      <c r="U5" s="106">
        <f t="shared" si="0"/>
        <v>1778229</v>
      </c>
      <c r="V5" s="106">
        <f t="shared" si="0"/>
        <v>3065601</v>
      </c>
      <c r="W5" s="106">
        <f t="shared" si="0"/>
        <v>11900559</v>
      </c>
      <c r="X5" s="106">
        <f t="shared" si="0"/>
        <v>15358000</v>
      </c>
      <c r="Y5" s="106">
        <f t="shared" si="0"/>
        <v>-3457441</v>
      </c>
      <c r="Z5" s="201">
        <f>+IF(X5&lt;&gt;0,+(Y5/X5)*100,0)</f>
        <v>-22.512312801145985</v>
      </c>
      <c r="AA5" s="199">
        <f>SUM(AA11:AA18)</f>
        <v>15358000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264000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264000</v>
      </c>
      <c r="Y10" s="60">
        <v>-264000</v>
      </c>
      <c r="Z10" s="140">
        <v>-100</v>
      </c>
      <c r="AA10" s="155">
        <v>264000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264000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264000</v>
      </c>
      <c r="Y11" s="295">
        <f t="shared" si="1"/>
        <v>-264000</v>
      </c>
      <c r="Z11" s="296">
        <f>+IF(X11&lt;&gt;0,+(Y11/X11)*100,0)</f>
        <v>-100</v>
      </c>
      <c r="AA11" s="297">
        <f>SUM(AA6:AA10)</f>
        <v>264000</v>
      </c>
    </row>
    <row r="12" spans="1:27" ht="13.5">
      <c r="A12" s="298" t="s">
        <v>210</v>
      </c>
      <c r="B12" s="136"/>
      <c r="C12" s="62">
        <v>11782340</v>
      </c>
      <c r="D12" s="156"/>
      <c r="E12" s="60">
        <v>13676000</v>
      </c>
      <c r="F12" s="60">
        <v>15094000</v>
      </c>
      <c r="G12" s="60">
        <v>778825</v>
      </c>
      <c r="H12" s="60">
        <v>783130</v>
      </c>
      <c r="I12" s="60">
        <v>457918</v>
      </c>
      <c r="J12" s="60">
        <v>2019873</v>
      </c>
      <c r="K12" s="60">
        <v>2083506</v>
      </c>
      <c r="L12" s="60">
        <v>774747</v>
      </c>
      <c r="M12" s="60">
        <v>1088031</v>
      </c>
      <c r="N12" s="60">
        <v>3946284</v>
      </c>
      <c r="O12" s="60">
        <v>527330</v>
      </c>
      <c r="P12" s="60">
        <v>657469</v>
      </c>
      <c r="Q12" s="60">
        <v>1658310</v>
      </c>
      <c r="R12" s="60">
        <v>2843109</v>
      </c>
      <c r="S12" s="60">
        <v>284661</v>
      </c>
      <c r="T12" s="60">
        <v>1002711</v>
      </c>
      <c r="U12" s="60">
        <v>1778229</v>
      </c>
      <c r="V12" s="60">
        <v>3065601</v>
      </c>
      <c r="W12" s="60">
        <v>11874867</v>
      </c>
      <c r="X12" s="60">
        <v>15094000</v>
      </c>
      <c r="Y12" s="60">
        <v>-3219133</v>
      </c>
      <c r="Z12" s="140">
        <v>-21.33</v>
      </c>
      <c r="AA12" s="155">
        <v>15094000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2204168</v>
      </c>
      <c r="D15" s="156"/>
      <c r="E15" s="60"/>
      <c r="F15" s="60"/>
      <c r="G15" s="60"/>
      <c r="H15" s="60"/>
      <c r="I15" s="60">
        <v>19648</v>
      </c>
      <c r="J15" s="60">
        <v>19648</v>
      </c>
      <c r="K15" s="60">
        <v>6044</v>
      </c>
      <c r="L15" s="60"/>
      <c r="M15" s="60"/>
      <c r="N15" s="60">
        <v>6044</v>
      </c>
      <c r="O15" s="60"/>
      <c r="P15" s="60"/>
      <c r="Q15" s="60"/>
      <c r="R15" s="60"/>
      <c r="S15" s="60"/>
      <c r="T15" s="60"/>
      <c r="U15" s="60"/>
      <c r="V15" s="60"/>
      <c r="W15" s="60">
        <v>25692</v>
      </c>
      <c r="X15" s="60"/>
      <c r="Y15" s="60">
        <v>25692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264000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264000</v>
      </c>
      <c r="Y40" s="60">
        <f t="shared" si="4"/>
        <v>-264000</v>
      </c>
      <c r="Z40" s="140">
        <f t="shared" si="5"/>
        <v>-100</v>
      </c>
      <c r="AA40" s="155">
        <f>AA10+AA25</f>
        <v>264000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264000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264000</v>
      </c>
      <c r="Y41" s="295">
        <f t="shared" si="6"/>
        <v>-264000</v>
      </c>
      <c r="Z41" s="296">
        <f t="shared" si="5"/>
        <v>-100</v>
      </c>
      <c r="AA41" s="297">
        <f>SUM(AA36:AA40)</f>
        <v>264000</v>
      </c>
    </row>
    <row r="42" spans="1:27" ht="13.5">
      <c r="A42" s="298" t="s">
        <v>210</v>
      </c>
      <c r="B42" s="136"/>
      <c r="C42" s="95">
        <f aca="true" t="shared" si="7" ref="C42:Y48">C12+C27</f>
        <v>11782340</v>
      </c>
      <c r="D42" s="129">
        <f t="shared" si="7"/>
        <v>0</v>
      </c>
      <c r="E42" s="54">
        <f t="shared" si="7"/>
        <v>13676000</v>
      </c>
      <c r="F42" s="54">
        <f t="shared" si="7"/>
        <v>15094000</v>
      </c>
      <c r="G42" s="54">
        <f t="shared" si="7"/>
        <v>778825</v>
      </c>
      <c r="H42" s="54">
        <f t="shared" si="7"/>
        <v>783130</v>
      </c>
      <c r="I42" s="54">
        <f t="shared" si="7"/>
        <v>457918</v>
      </c>
      <c r="J42" s="54">
        <f t="shared" si="7"/>
        <v>2019873</v>
      </c>
      <c r="K42" s="54">
        <f t="shared" si="7"/>
        <v>2083506</v>
      </c>
      <c r="L42" s="54">
        <f t="shared" si="7"/>
        <v>774747</v>
      </c>
      <c r="M42" s="54">
        <f t="shared" si="7"/>
        <v>1088031</v>
      </c>
      <c r="N42" s="54">
        <f t="shared" si="7"/>
        <v>3946284</v>
      </c>
      <c r="O42" s="54">
        <f t="shared" si="7"/>
        <v>527330</v>
      </c>
      <c r="P42" s="54">
        <f t="shared" si="7"/>
        <v>657469</v>
      </c>
      <c r="Q42" s="54">
        <f t="shared" si="7"/>
        <v>1658310</v>
      </c>
      <c r="R42" s="54">
        <f t="shared" si="7"/>
        <v>2843109</v>
      </c>
      <c r="S42" s="54">
        <f t="shared" si="7"/>
        <v>284661</v>
      </c>
      <c r="T42" s="54">
        <f t="shared" si="7"/>
        <v>1002711</v>
      </c>
      <c r="U42" s="54">
        <f t="shared" si="7"/>
        <v>1778229</v>
      </c>
      <c r="V42" s="54">
        <f t="shared" si="7"/>
        <v>3065601</v>
      </c>
      <c r="W42" s="54">
        <f t="shared" si="7"/>
        <v>11874867</v>
      </c>
      <c r="X42" s="54">
        <f t="shared" si="7"/>
        <v>15094000</v>
      </c>
      <c r="Y42" s="54">
        <f t="shared" si="7"/>
        <v>-3219133</v>
      </c>
      <c r="Z42" s="184">
        <f t="shared" si="5"/>
        <v>-21.327235987809726</v>
      </c>
      <c r="AA42" s="130">
        <f aca="true" t="shared" si="8" ref="AA42:AA48">AA12+AA27</f>
        <v>15094000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2204168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19648</v>
      </c>
      <c r="J45" s="54">
        <f t="shared" si="7"/>
        <v>19648</v>
      </c>
      <c r="K45" s="54">
        <f t="shared" si="7"/>
        <v>6044</v>
      </c>
      <c r="L45" s="54">
        <f t="shared" si="7"/>
        <v>0</v>
      </c>
      <c r="M45" s="54">
        <f t="shared" si="7"/>
        <v>0</v>
      </c>
      <c r="N45" s="54">
        <f t="shared" si="7"/>
        <v>6044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25692</v>
      </c>
      <c r="X45" s="54">
        <f t="shared" si="7"/>
        <v>0</v>
      </c>
      <c r="Y45" s="54">
        <f t="shared" si="7"/>
        <v>25692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13986508</v>
      </c>
      <c r="D49" s="218">
        <f t="shared" si="9"/>
        <v>0</v>
      </c>
      <c r="E49" s="220">
        <f t="shared" si="9"/>
        <v>13676000</v>
      </c>
      <c r="F49" s="220">
        <f t="shared" si="9"/>
        <v>15358000</v>
      </c>
      <c r="G49" s="220">
        <f t="shared" si="9"/>
        <v>778825</v>
      </c>
      <c r="H49" s="220">
        <f t="shared" si="9"/>
        <v>783130</v>
      </c>
      <c r="I49" s="220">
        <f t="shared" si="9"/>
        <v>477566</v>
      </c>
      <c r="J49" s="220">
        <f t="shared" si="9"/>
        <v>2039521</v>
      </c>
      <c r="K49" s="220">
        <f t="shared" si="9"/>
        <v>2089550</v>
      </c>
      <c r="L49" s="220">
        <f t="shared" si="9"/>
        <v>774747</v>
      </c>
      <c r="M49" s="220">
        <f t="shared" si="9"/>
        <v>1088031</v>
      </c>
      <c r="N49" s="220">
        <f t="shared" si="9"/>
        <v>3952328</v>
      </c>
      <c r="O49" s="220">
        <f t="shared" si="9"/>
        <v>527330</v>
      </c>
      <c r="P49" s="220">
        <f t="shared" si="9"/>
        <v>657469</v>
      </c>
      <c r="Q49" s="220">
        <f t="shared" si="9"/>
        <v>1658310</v>
      </c>
      <c r="R49" s="220">
        <f t="shared" si="9"/>
        <v>2843109</v>
      </c>
      <c r="S49" s="220">
        <f t="shared" si="9"/>
        <v>284661</v>
      </c>
      <c r="T49" s="220">
        <f t="shared" si="9"/>
        <v>1002711</v>
      </c>
      <c r="U49" s="220">
        <f t="shared" si="9"/>
        <v>1778229</v>
      </c>
      <c r="V49" s="220">
        <f t="shared" si="9"/>
        <v>3065601</v>
      </c>
      <c r="W49" s="220">
        <f t="shared" si="9"/>
        <v>11900559</v>
      </c>
      <c r="X49" s="220">
        <f t="shared" si="9"/>
        <v>15358000</v>
      </c>
      <c r="Y49" s="220">
        <f t="shared" si="9"/>
        <v>-3457441</v>
      </c>
      <c r="Z49" s="221">
        <f t="shared" si="5"/>
        <v>-22.512312801145985</v>
      </c>
      <c r="AA49" s="222">
        <f>SUM(AA41:AA48)</f>
        <v>15358000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983288</v>
      </c>
      <c r="F68" s="60"/>
      <c r="G68" s="60">
        <v>4924</v>
      </c>
      <c r="H68" s="60">
        <v>18972</v>
      </c>
      <c r="I68" s="60">
        <v>27435</v>
      </c>
      <c r="J68" s="60">
        <v>51331</v>
      </c>
      <c r="K68" s="60">
        <v>11350</v>
      </c>
      <c r="L68" s="60">
        <v>48868</v>
      </c>
      <c r="M68" s="60">
        <v>10467</v>
      </c>
      <c r="N68" s="60">
        <v>70685</v>
      </c>
      <c r="O68" s="60">
        <v>20261</v>
      </c>
      <c r="P68" s="60">
        <v>16016</v>
      </c>
      <c r="Q68" s="60">
        <v>39963</v>
      </c>
      <c r="R68" s="60">
        <v>76240</v>
      </c>
      <c r="S68" s="60">
        <v>46745</v>
      </c>
      <c r="T68" s="60">
        <v>346245</v>
      </c>
      <c r="U68" s="60">
        <v>19283</v>
      </c>
      <c r="V68" s="60">
        <v>412273</v>
      </c>
      <c r="W68" s="60">
        <v>610529</v>
      </c>
      <c r="X68" s="60"/>
      <c r="Y68" s="60">
        <v>610529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983288</v>
      </c>
      <c r="F69" s="220">
        <f t="shared" si="12"/>
        <v>0</v>
      </c>
      <c r="G69" s="220">
        <f t="shared" si="12"/>
        <v>4924</v>
      </c>
      <c r="H69" s="220">
        <f t="shared" si="12"/>
        <v>18972</v>
      </c>
      <c r="I69" s="220">
        <f t="shared" si="12"/>
        <v>27435</v>
      </c>
      <c r="J69" s="220">
        <f t="shared" si="12"/>
        <v>51331</v>
      </c>
      <c r="K69" s="220">
        <f t="shared" si="12"/>
        <v>11350</v>
      </c>
      <c r="L69" s="220">
        <f t="shared" si="12"/>
        <v>48868</v>
      </c>
      <c r="M69" s="220">
        <f t="shared" si="12"/>
        <v>10467</v>
      </c>
      <c r="N69" s="220">
        <f t="shared" si="12"/>
        <v>70685</v>
      </c>
      <c r="O69" s="220">
        <f t="shared" si="12"/>
        <v>20261</v>
      </c>
      <c r="P69" s="220">
        <f t="shared" si="12"/>
        <v>16016</v>
      </c>
      <c r="Q69" s="220">
        <f t="shared" si="12"/>
        <v>39963</v>
      </c>
      <c r="R69" s="220">
        <f t="shared" si="12"/>
        <v>76240</v>
      </c>
      <c r="S69" s="220">
        <f t="shared" si="12"/>
        <v>46745</v>
      </c>
      <c r="T69" s="220">
        <f t="shared" si="12"/>
        <v>346245</v>
      </c>
      <c r="U69" s="220">
        <f t="shared" si="12"/>
        <v>19283</v>
      </c>
      <c r="V69" s="220">
        <f t="shared" si="12"/>
        <v>412273</v>
      </c>
      <c r="W69" s="220">
        <f t="shared" si="12"/>
        <v>610529</v>
      </c>
      <c r="X69" s="220">
        <f t="shared" si="12"/>
        <v>0</v>
      </c>
      <c r="Y69" s="220">
        <f t="shared" si="12"/>
        <v>610529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264000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264000</v>
      </c>
      <c r="Y5" s="358">
        <f t="shared" si="0"/>
        <v>-264000</v>
      </c>
      <c r="Z5" s="359">
        <f>+IF(X5&lt;&gt;0,+(Y5/X5)*100,0)</f>
        <v>-100</v>
      </c>
      <c r="AA5" s="360">
        <f>+AA6+AA8+AA11+AA13+AA15</f>
        <v>264000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264000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264000</v>
      </c>
      <c r="Y15" s="59">
        <f t="shared" si="5"/>
        <v>-264000</v>
      </c>
      <c r="Z15" s="61">
        <f>+IF(X15&lt;&gt;0,+(Y15/X15)*100,0)</f>
        <v>-100</v>
      </c>
      <c r="AA15" s="62">
        <f>SUM(AA16:AA20)</f>
        <v>264000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264000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264000</v>
      </c>
      <c r="Y20" s="59">
        <v>-264000</v>
      </c>
      <c r="Z20" s="61">
        <v>-100</v>
      </c>
      <c r="AA20" s="62">
        <v>264000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11782340</v>
      </c>
      <c r="D22" s="344">
        <f t="shared" si="6"/>
        <v>0</v>
      </c>
      <c r="E22" s="343">
        <f t="shared" si="6"/>
        <v>13676000</v>
      </c>
      <c r="F22" s="345">
        <f t="shared" si="6"/>
        <v>15094000</v>
      </c>
      <c r="G22" s="345">
        <f t="shared" si="6"/>
        <v>778825</v>
      </c>
      <c r="H22" s="343">
        <f t="shared" si="6"/>
        <v>783130</v>
      </c>
      <c r="I22" s="343">
        <f t="shared" si="6"/>
        <v>457918</v>
      </c>
      <c r="J22" s="345">
        <f t="shared" si="6"/>
        <v>2019873</v>
      </c>
      <c r="K22" s="345">
        <f t="shared" si="6"/>
        <v>2083506</v>
      </c>
      <c r="L22" s="343">
        <f t="shared" si="6"/>
        <v>774747</v>
      </c>
      <c r="M22" s="343">
        <f t="shared" si="6"/>
        <v>1088031</v>
      </c>
      <c r="N22" s="345">
        <f t="shared" si="6"/>
        <v>3946284</v>
      </c>
      <c r="O22" s="345">
        <f t="shared" si="6"/>
        <v>527330</v>
      </c>
      <c r="P22" s="343">
        <f t="shared" si="6"/>
        <v>657469</v>
      </c>
      <c r="Q22" s="343">
        <f t="shared" si="6"/>
        <v>1658310</v>
      </c>
      <c r="R22" s="345">
        <f t="shared" si="6"/>
        <v>2843109</v>
      </c>
      <c r="S22" s="345">
        <f t="shared" si="6"/>
        <v>284661</v>
      </c>
      <c r="T22" s="343">
        <f t="shared" si="6"/>
        <v>1002711</v>
      </c>
      <c r="U22" s="343">
        <f t="shared" si="6"/>
        <v>1778229</v>
      </c>
      <c r="V22" s="345">
        <f t="shared" si="6"/>
        <v>3065601</v>
      </c>
      <c r="W22" s="345">
        <f t="shared" si="6"/>
        <v>11874867</v>
      </c>
      <c r="X22" s="343">
        <f t="shared" si="6"/>
        <v>15094000</v>
      </c>
      <c r="Y22" s="345">
        <f t="shared" si="6"/>
        <v>-3219133</v>
      </c>
      <c r="Z22" s="336">
        <f>+IF(X22&lt;&gt;0,+(Y22/X22)*100,0)</f>
        <v>-21.327235987809726</v>
      </c>
      <c r="AA22" s="350">
        <f>SUM(AA23:AA32)</f>
        <v>15094000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2204510</v>
      </c>
      <c r="D24" s="340"/>
      <c r="E24" s="60"/>
      <c r="F24" s="59"/>
      <c r="G24" s="59">
        <v>198596</v>
      </c>
      <c r="H24" s="60">
        <v>142400</v>
      </c>
      <c r="I24" s="60"/>
      <c r="J24" s="59">
        <v>340996</v>
      </c>
      <c r="K24" s="59">
        <v>212496</v>
      </c>
      <c r="L24" s="60"/>
      <c r="M24" s="60">
        <v>178085</v>
      </c>
      <c r="N24" s="59">
        <v>390581</v>
      </c>
      <c r="O24" s="59">
        <v>4386</v>
      </c>
      <c r="P24" s="60"/>
      <c r="Q24" s="60">
        <v>90000</v>
      </c>
      <c r="R24" s="59">
        <v>94386</v>
      </c>
      <c r="S24" s="59"/>
      <c r="T24" s="60">
        <v>313449</v>
      </c>
      <c r="U24" s="60">
        <v>641647</v>
      </c>
      <c r="V24" s="59">
        <v>955096</v>
      </c>
      <c r="W24" s="59">
        <v>1781059</v>
      </c>
      <c r="X24" s="60"/>
      <c r="Y24" s="59">
        <v>1781059</v>
      </c>
      <c r="Z24" s="61"/>
      <c r="AA24" s="62"/>
    </row>
    <row r="25" spans="1:27" ht="13.5">
      <c r="A25" s="361" t="s">
        <v>238</v>
      </c>
      <c r="B25" s="142"/>
      <c r="C25" s="60">
        <v>9577830</v>
      </c>
      <c r="D25" s="340"/>
      <c r="E25" s="60"/>
      <c r="F25" s="59"/>
      <c r="G25" s="59">
        <v>25739</v>
      </c>
      <c r="H25" s="60">
        <v>136340</v>
      </c>
      <c r="I25" s="60">
        <v>87575</v>
      </c>
      <c r="J25" s="59">
        <v>249654</v>
      </c>
      <c r="K25" s="59">
        <v>1005642</v>
      </c>
      <c r="L25" s="60">
        <v>465570</v>
      </c>
      <c r="M25" s="60">
        <v>242696</v>
      </c>
      <c r="N25" s="59">
        <v>1713908</v>
      </c>
      <c r="O25" s="59">
        <v>232950</v>
      </c>
      <c r="P25" s="60">
        <v>275375</v>
      </c>
      <c r="Q25" s="60">
        <v>780788</v>
      </c>
      <c r="R25" s="59">
        <v>1289113</v>
      </c>
      <c r="S25" s="59">
        <v>131661</v>
      </c>
      <c r="T25" s="60">
        <v>506840</v>
      </c>
      <c r="U25" s="60">
        <v>872807</v>
      </c>
      <c r="V25" s="59">
        <v>1511308</v>
      </c>
      <c r="W25" s="59">
        <v>4763983</v>
      </c>
      <c r="X25" s="60"/>
      <c r="Y25" s="59">
        <v>4763983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13676000</v>
      </c>
      <c r="F32" s="59">
        <v>15094000</v>
      </c>
      <c r="G32" s="59">
        <v>554490</v>
      </c>
      <c r="H32" s="60">
        <v>504390</v>
      </c>
      <c r="I32" s="60">
        <v>370343</v>
      </c>
      <c r="J32" s="59">
        <v>1429223</v>
      </c>
      <c r="K32" s="59">
        <v>865368</v>
      </c>
      <c r="L32" s="60">
        <v>309177</v>
      </c>
      <c r="M32" s="60">
        <v>667250</v>
      </c>
      <c r="N32" s="59">
        <v>1841795</v>
      </c>
      <c r="O32" s="59">
        <v>289994</v>
      </c>
      <c r="P32" s="60">
        <v>382094</v>
      </c>
      <c r="Q32" s="60">
        <v>787522</v>
      </c>
      <c r="R32" s="59">
        <v>1459610</v>
      </c>
      <c r="S32" s="59">
        <v>153000</v>
      </c>
      <c r="T32" s="60">
        <v>182422</v>
      </c>
      <c r="U32" s="60">
        <v>263775</v>
      </c>
      <c r="V32" s="59">
        <v>599197</v>
      </c>
      <c r="W32" s="59">
        <v>5329825</v>
      </c>
      <c r="X32" s="60">
        <v>15094000</v>
      </c>
      <c r="Y32" s="59">
        <v>-9764175</v>
      </c>
      <c r="Z32" s="61">
        <v>-64.69</v>
      </c>
      <c r="AA32" s="62">
        <v>15094000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2204168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19648</v>
      </c>
      <c r="J40" s="345">
        <f t="shared" si="9"/>
        <v>19648</v>
      </c>
      <c r="K40" s="345">
        <f t="shared" si="9"/>
        <v>6044</v>
      </c>
      <c r="L40" s="343">
        <f t="shared" si="9"/>
        <v>0</v>
      </c>
      <c r="M40" s="343">
        <f t="shared" si="9"/>
        <v>0</v>
      </c>
      <c r="N40" s="345">
        <f t="shared" si="9"/>
        <v>6044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25692</v>
      </c>
      <c r="X40" s="343">
        <f t="shared" si="9"/>
        <v>0</v>
      </c>
      <c r="Y40" s="345">
        <f t="shared" si="9"/>
        <v>25692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1226537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150361</v>
      </c>
      <c r="D44" s="368"/>
      <c r="E44" s="54"/>
      <c r="F44" s="53"/>
      <c r="G44" s="53"/>
      <c r="H44" s="54"/>
      <c r="I44" s="54">
        <v>19648</v>
      </c>
      <c r="J44" s="53">
        <v>19648</v>
      </c>
      <c r="K44" s="53">
        <v>6044</v>
      </c>
      <c r="L44" s="54"/>
      <c r="M44" s="54"/>
      <c r="N44" s="53">
        <v>6044</v>
      </c>
      <c r="O44" s="53"/>
      <c r="P44" s="54"/>
      <c r="Q44" s="54"/>
      <c r="R44" s="53"/>
      <c r="S44" s="53"/>
      <c r="T44" s="54"/>
      <c r="U44" s="54"/>
      <c r="V44" s="53"/>
      <c r="W44" s="53">
        <v>25692</v>
      </c>
      <c r="X44" s="54"/>
      <c r="Y44" s="53">
        <v>25692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183825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643445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13986508</v>
      </c>
      <c r="D60" s="346">
        <f t="shared" si="14"/>
        <v>0</v>
      </c>
      <c r="E60" s="219">
        <f t="shared" si="14"/>
        <v>13676000</v>
      </c>
      <c r="F60" s="264">
        <f t="shared" si="14"/>
        <v>15358000</v>
      </c>
      <c r="G60" s="264">
        <f t="shared" si="14"/>
        <v>778825</v>
      </c>
      <c r="H60" s="219">
        <f t="shared" si="14"/>
        <v>783130</v>
      </c>
      <c r="I60" s="219">
        <f t="shared" si="14"/>
        <v>477566</v>
      </c>
      <c r="J60" s="264">
        <f t="shared" si="14"/>
        <v>2039521</v>
      </c>
      <c r="K60" s="264">
        <f t="shared" si="14"/>
        <v>2089550</v>
      </c>
      <c r="L60" s="219">
        <f t="shared" si="14"/>
        <v>774747</v>
      </c>
      <c r="M60" s="219">
        <f t="shared" si="14"/>
        <v>1088031</v>
      </c>
      <c r="N60" s="264">
        <f t="shared" si="14"/>
        <v>3952328</v>
      </c>
      <c r="O60" s="264">
        <f t="shared" si="14"/>
        <v>527330</v>
      </c>
      <c r="P60" s="219">
        <f t="shared" si="14"/>
        <v>657469</v>
      </c>
      <c r="Q60" s="219">
        <f t="shared" si="14"/>
        <v>1658310</v>
      </c>
      <c r="R60" s="264">
        <f t="shared" si="14"/>
        <v>2843109</v>
      </c>
      <c r="S60" s="264">
        <f t="shared" si="14"/>
        <v>284661</v>
      </c>
      <c r="T60" s="219">
        <f t="shared" si="14"/>
        <v>1002711</v>
      </c>
      <c r="U60" s="219">
        <f t="shared" si="14"/>
        <v>1778229</v>
      </c>
      <c r="V60" s="264">
        <f t="shared" si="14"/>
        <v>3065601</v>
      </c>
      <c r="W60" s="264">
        <f t="shared" si="14"/>
        <v>11900559</v>
      </c>
      <c r="X60" s="219">
        <f t="shared" si="14"/>
        <v>15358000</v>
      </c>
      <c r="Y60" s="264">
        <f t="shared" si="14"/>
        <v>-3457441</v>
      </c>
      <c r="Z60" s="337">
        <f>+IF(X60&lt;&gt;0,+(Y60/X60)*100,0)</f>
        <v>-22.512312801145985</v>
      </c>
      <c r="AA60" s="232">
        <f>+AA57+AA54+AA51+AA40+AA37+AA34+AA22+AA5</f>
        <v>15358000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2014-08-07T09:17:59Z</dcterms:created>
  <dcterms:modified xsi:type="dcterms:W3CDTF">2014-08-07T09:18:02Z</dcterms:modified>
  <cp:category/>
  <cp:version/>
  <cp:contentType/>
  <cp:contentStatus/>
</cp:coreProperties>
</file>