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<sst xmlns="http://schemas.openxmlformats.org/spreadsheetml/2006/main" count="855" uniqueCount="302">
  <si>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Greater Kokstad(KZN433)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</si>
  <si>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</si>
  <si>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</si>
  <si>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</si>
  <si>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</si>
  <si>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</si>
  <si>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</si>
  <si>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</si>
  <si>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</si>
  <si>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</si>
  <si>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</si>
  <si>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</si>
  <si>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</si>
  <si>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</si>
  <si>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</si>
  <si>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</si>
  <si>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</si>
  <si>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</si>
  <si>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</si>
  <si>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</si>
  <si>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</si>
  <si>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</si>
  <si>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</si>
  <si>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</si>
  <si>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</si>
  <si>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</si>
  <si>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</si>
  <si>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</si>
  <si>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</si>
  <si>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</si>
  <si>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</si>
  <si>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</si>
  <si>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</si>
  <si>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</si>
  <si>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</si>
  <si>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</si>
  <si>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</si>
  <si>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</si>
  <si>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</si>
  <si>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</si>
  <si>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</si>
  <si>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</si>
  <si>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</si>
  <si>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</si>
  <si>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</si>
  <si>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</si>
  <si>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</si>
  <si>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</si>
  <si>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</si>
  <si>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</si>
  <si>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</si>
  <si>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</si>
  <si>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</si>
  <si>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</si>
  <si>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</si>
  <si>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</si>
  <si>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</si>
  <si>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</si>
  <si>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</si>
  <si>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</si>
  <si>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</si>
  <si>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</si>
  <si>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</si>
  <si>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</si>
  <si>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</si>
  <si>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</si>
  <si>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</si>
  <si>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</si>
  <si>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</si>
  <si>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</si>
  <si>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Greater Kokstad(KZN433)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</si>
  <si>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</si>
  <si>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</si>
  <si>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</si>
  <si>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</si>
  <si>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</si>
  <si>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</si>
  <si>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</si>
  <si>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</si>
  <si>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</si>
  <si>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</si>
  <si>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</si>
  <si>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</si>
  <si>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</si>
  <si>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</si>
  <si>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</si>
  <si>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</si>
  <si>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</si>
  <si>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</si>
  <si>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</si>
  <si>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</si>
  <si>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</si>
  <si>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</si>
  <si>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</si>
  <si>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</si>
  <si>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</si>
  <si>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</si>
  <si>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</si>
  <si>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</si>
  <si>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</si>
  <si>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Greater Kokstad(KZN433)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</si>
  <si>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</si>
  <si>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</si>
  <si>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</si>
  <si>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</si>
  <si>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</si>
  <si>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</si>
  <si>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</si>
  <si>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</si>
  <si>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</si>
  <si>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</si>
  <si>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</si>
  <si>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</si>
  <si>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</si>
  <si>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</si>
  <si>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</si>
  <si>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</si>
  <si>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</si>
  <si>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</si>
  <si>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</si>
  <si>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</si>
  <si>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</si>
  <si>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</si>
  <si>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</si>
  <si>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</si>
  <si>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</si>
  <si>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</si>
  <si>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</si>
  <si>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</si>
  <si>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Greater Kokstad(KZN433)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</si>
  <si>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</si>
  <si>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</si>
  <si>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</si>
  <si>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</si>
  <si>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</si>
  <si>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</si>
  <si>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</si>
  <si>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</si>
  <si>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</si>
  <si>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</si>
  <si>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Greater Kokstad(KZN433)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</si>
  <si>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</si>
  <si>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</si>
  <si>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</si>
  <si>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</si>
  <si>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</si>
  <si>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</si>
  <si>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</si>
  <si>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</si>
  <si>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</si>
  <si>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</si>
  <si>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</si>
  <si>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</si>
  <si>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</si>
  <si>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</si>
  <si>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</si>
  <si>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</si>
  <si>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</si>
  <si>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</si>
  <si>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</si>
  <si>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</si>
  <si>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</si>
  <si>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</si>
  <si>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</si>
  <si>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</si>
  <si>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</si>
  <si>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</si>
  <si>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</si>
  <si>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</si>
  <si>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</si>
  <si>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</si>
  <si>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</si>
  <si>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</si>
  <si>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</si>
  <si>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Greater Kokstad(KZN433)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</si>
  <si>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</si>
  <si>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</si>
  <si>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</si>
  <si>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</si>
  <si>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</si>
  <si>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</si>
  <si>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</si>
  <si>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</si>
  <si>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</si>
  <si>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</si>
  <si>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</si>
  <si>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</si>
  <si>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</si>
  <si>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</si>
  <si>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</si>
  <si>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</si>
  <si>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</si>
  <si>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</si>
  <si>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</si>
  <si>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</si>
  <si>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</si>
  <si>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</si>
  <si>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</si>
  <si>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</si>
  <si>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</si>
  <si>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</si>
  <si>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Greater Kokstad(KZN433)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</si>
  <si>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</si>
  <si>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</si>
  <si>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</si>
  <si>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</si>
  <si>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</si>
  <si>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</si>
  <si>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</si>
  <si>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</si>
  <si>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</si>
  <si>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</si>
  <si>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</si>
  <si>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</si>
  <si>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</si>
  <si>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</si>
  <si>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</si>
  <si>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</si>
  <si>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</si>
  <si>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</si>
  <si>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</si>
  <si>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</si>
  <si>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</si>
  <si>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</si>
  <si>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</si>
  <si>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</si>
  <si>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Greater Kokstad(KZN433)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</si>
  <si>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</si>
  <si>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</si>
  <si>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</si>
  <si>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</si>
  <si>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</si>
  <si>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</si>
  <si>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</si>
  <si>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</si>
  <si>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</si>
  <si>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</si>
  <si>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</si>
  <si>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</si>
  <si>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</si>
  <si>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</si>
  <si>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</si>
  <si>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</si>
  <si>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</si>
  <si>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</si>
  <si>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</si>
  <si>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</si>
  <si>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</si>
  <si>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</si>
  <si>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</si>
  <si>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</si>
  <si>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</si>
  <si>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</si>
  <si>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</si>
  <si>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</si>
  <si>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</si>
  <si>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</si>
  <si>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</si>
  <si>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</si>
  <si>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</si>
  <si>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</si>
  <si>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</si>
  <si>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Greater Kokstad(KZN433)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</si>
  <si>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</si>
  <si>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</si>
  <si>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Kwazulu-Natal: Greater Kokstad(KZN433)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</si>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</sst>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71258606</v>
      </c>
      <c r="C5" s="19">
        <v>0</v>
      </c>
      <c r="D5" s="59">
        <v>138547763</v>
      </c>
      <c r="E5" s="60">
        <v>82856775</v>
      </c>
      <c r="F5" s="60">
        <v>57297603</v>
      </c>
      <c r="G5" s="60">
        <v>2909002</v>
      </c>
      <c r="H5" s="60">
        <v>3321212</v>
      </c>
      <c r="I5" s="60">
        <v>63527817</v>
      </c>
      <c r="J5" s="60">
        <v>13942983</v>
      </c>
      <c r="K5" s="60">
        <v>-14582372</v>
      </c>
      <c r="L5" s="60">
        <v>3420515</v>
      </c>
      <c r="M5" s="60">
        <v>2781126</v>
      </c>
      <c r="N5" s="60">
        <v>5417874</v>
      </c>
      <c r="O5" s="60">
        <v>3826281</v>
      </c>
      <c r="P5" s="60">
        <v>3769558</v>
      </c>
      <c r="Q5" s="60">
        <v>13013713</v>
      </c>
      <c r="R5" s="60">
        <v>4627574</v>
      </c>
      <c r="S5" s="60">
        <v>3189096</v>
      </c>
      <c r="T5" s="60">
        <v>2889661</v>
      </c>
      <c r="U5" s="60">
        <v>10706331</v>
      </c>
      <c r="V5" s="60">
        <v>90028987</v>
      </c>
      <c r="W5" s="60">
        <v>82856775</v>
      </c>
      <c r="X5" s="60">
        <v>7172212</v>
      </c>
      <c r="Y5" s="61">
        <v>8.66</v>
      </c>
      <c r="Z5" s="62">
        <v>82856775</v>
      </c>
    </row>
    <row r="6" spans="1:26" ht="13.5">
      <c r="A6" s="58" t="s">
        <v>32</v>
      </c>
      <c r="B6" s="19">
        <v>91833681</v>
      </c>
      <c r="C6" s="19">
        <v>0</v>
      </c>
      <c r="D6" s="59">
        <v>107924000</v>
      </c>
      <c r="E6" s="60">
        <v>99828359</v>
      </c>
      <c r="F6" s="60">
        <v>9690704</v>
      </c>
      <c r="G6" s="60">
        <v>9230908</v>
      </c>
      <c r="H6" s="60">
        <v>8164243</v>
      </c>
      <c r="I6" s="60">
        <v>27085855</v>
      </c>
      <c r="J6" s="60">
        <v>7235046</v>
      </c>
      <c r="K6" s="60">
        <v>7333228</v>
      </c>
      <c r="L6" s="60">
        <v>7246384</v>
      </c>
      <c r="M6" s="60">
        <v>21814658</v>
      </c>
      <c r="N6" s="60">
        <v>7289310</v>
      </c>
      <c r="O6" s="60">
        <v>7382842</v>
      </c>
      <c r="P6" s="60">
        <v>7490387</v>
      </c>
      <c r="Q6" s="60">
        <v>22162539</v>
      </c>
      <c r="R6" s="60">
        <v>7102927</v>
      </c>
      <c r="S6" s="60">
        <v>7984354</v>
      </c>
      <c r="T6" s="60">
        <v>9298679</v>
      </c>
      <c r="U6" s="60">
        <v>24385960</v>
      </c>
      <c r="V6" s="60">
        <v>95449012</v>
      </c>
      <c r="W6" s="60">
        <v>99828359</v>
      </c>
      <c r="X6" s="60">
        <v>-4379347</v>
      </c>
      <c r="Y6" s="61">
        <v>-4.39</v>
      </c>
      <c r="Z6" s="62">
        <v>99828359</v>
      </c>
    </row>
    <row r="7" spans="1:26" ht="13.5">
      <c r="A7" s="58" t="s">
        <v>33</v>
      </c>
      <c r="B7" s="19">
        <v>432490</v>
      </c>
      <c r="C7" s="19">
        <v>0</v>
      </c>
      <c r="D7" s="59">
        <v>450000</v>
      </c>
      <c r="E7" s="60">
        <v>282000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72328</v>
      </c>
      <c r="P7" s="60">
        <v>0</v>
      </c>
      <c r="Q7" s="60">
        <v>72328</v>
      </c>
      <c r="R7" s="60">
        <v>0</v>
      </c>
      <c r="S7" s="60">
        <v>62616</v>
      </c>
      <c r="T7" s="60">
        <v>93510</v>
      </c>
      <c r="U7" s="60">
        <v>156126</v>
      </c>
      <c r="V7" s="60">
        <v>228454</v>
      </c>
      <c r="W7" s="60">
        <v>282000</v>
      </c>
      <c r="X7" s="60">
        <v>-53546</v>
      </c>
      <c r="Y7" s="61">
        <v>-18.99</v>
      </c>
      <c r="Z7" s="62">
        <v>282000</v>
      </c>
    </row>
    <row r="8" spans="1:26" ht="13.5">
      <c r="A8" s="58" t="s">
        <v>34</v>
      </c>
      <c r="B8" s="19">
        <v>53729058</v>
      </c>
      <c r="C8" s="19">
        <v>0</v>
      </c>
      <c r="D8" s="59">
        <v>60311000</v>
      </c>
      <c r="E8" s="60">
        <v>54851000</v>
      </c>
      <c r="F8" s="60">
        <v>21532947</v>
      </c>
      <c r="G8" s="60">
        <v>0</v>
      </c>
      <c r="H8" s="60">
        <v>0</v>
      </c>
      <c r="I8" s="60">
        <v>21532947</v>
      </c>
      <c r="J8" s="60">
        <v>284688</v>
      </c>
      <c r="K8" s="60">
        <v>15983000</v>
      </c>
      <c r="L8" s="60">
        <v>0</v>
      </c>
      <c r="M8" s="60">
        <v>16267688</v>
      </c>
      <c r="N8" s="60">
        <v>98860</v>
      </c>
      <c r="O8" s="60">
        <v>206494</v>
      </c>
      <c r="P8" s="60">
        <v>12053748</v>
      </c>
      <c r="Q8" s="60">
        <v>12359102</v>
      </c>
      <c r="R8" s="60">
        <v>67748</v>
      </c>
      <c r="S8" s="60">
        <v>223919</v>
      </c>
      <c r="T8" s="60">
        <v>856498</v>
      </c>
      <c r="U8" s="60">
        <v>1148165</v>
      </c>
      <c r="V8" s="60">
        <v>51307902</v>
      </c>
      <c r="W8" s="60">
        <v>54851000</v>
      </c>
      <c r="X8" s="60">
        <v>-3543098</v>
      </c>
      <c r="Y8" s="61">
        <v>-6.46</v>
      </c>
      <c r="Z8" s="62">
        <v>54851000</v>
      </c>
    </row>
    <row r="9" spans="1:26" ht="13.5">
      <c r="A9" s="58" t="s">
        <v>35</v>
      </c>
      <c r="B9" s="19">
        <v>8725697</v>
      </c>
      <c r="C9" s="19">
        <v>0</v>
      </c>
      <c r="D9" s="59">
        <v>13162237</v>
      </c>
      <c r="E9" s="60">
        <v>6435698</v>
      </c>
      <c r="F9" s="60">
        <v>494884</v>
      </c>
      <c r="G9" s="60">
        <v>839669</v>
      </c>
      <c r="H9" s="60">
        <v>472435</v>
      </c>
      <c r="I9" s="60">
        <v>1806988</v>
      </c>
      <c r="J9" s="60">
        <v>1709211</v>
      </c>
      <c r="K9" s="60">
        <v>674987</v>
      </c>
      <c r="L9" s="60">
        <v>374641</v>
      </c>
      <c r="M9" s="60">
        <v>2758839</v>
      </c>
      <c r="N9" s="60">
        <v>1346474</v>
      </c>
      <c r="O9" s="60">
        <v>591581</v>
      </c>
      <c r="P9" s="60">
        <v>3069434</v>
      </c>
      <c r="Q9" s="60">
        <v>5007489</v>
      </c>
      <c r="R9" s="60">
        <v>1050918</v>
      </c>
      <c r="S9" s="60">
        <v>608584</v>
      </c>
      <c r="T9" s="60">
        <v>1230488</v>
      </c>
      <c r="U9" s="60">
        <v>2889990</v>
      </c>
      <c r="V9" s="60">
        <v>12463306</v>
      </c>
      <c r="W9" s="60">
        <v>6435698</v>
      </c>
      <c r="X9" s="60">
        <v>6027608</v>
      </c>
      <c r="Y9" s="61">
        <v>93.66</v>
      </c>
      <c r="Z9" s="62">
        <v>6435698</v>
      </c>
    </row>
    <row r="10" spans="1:26" ht="25.5">
      <c r="A10" s="63" t="s">
        <v>277</v>
      </c>
      <c r="B10" s="64">
        <f>SUM(B5:B9)</f>
        <v>225979532</v>
      </c>
      <c r="C10" s="64">
        <f>SUM(C5:C9)</f>
        <v>0</v>
      </c>
      <c r="D10" s="65">
        <f aca="true" t="shared" si="0" ref="D10:Z10">SUM(D5:D9)</f>
        <v>320395000</v>
      </c>
      <c r="E10" s="66">
        <f t="shared" si="0"/>
        <v>244253832</v>
      </c>
      <c r="F10" s="66">
        <f t="shared" si="0"/>
        <v>89016138</v>
      </c>
      <c r="G10" s="66">
        <f t="shared" si="0"/>
        <v>12979579</v>
      </c>
      <c r="H10" s="66">
        <f t="shared" si="0"/>
        <v>11957890</v>
      </c>
      <c r="I10" s="66">
        <f t="shared" si="0"/>
        <v>113953607</v>
      </c>
      <c r="J10" s="66">
        <f t="shared" si="0"/>
        <v>23171928</v>
      </c>
      <c r="K10" s="66">
        <f t="shared" si="0"/>
        <v>9408843</v>
      </c>
      <c r="L10" s="66">
        <f t="shared" si="0"/>
        <v>11041540</v>
      </c>
      <c r="M10" s="66">
        <f t="shared" si="0"/>
        <v>43622311</v>
      </c>
      <c r="N10" s="66">
        <f t="shared" si="0"/>
        <v>14152518</v>
      </c>
      <c r="O10" s="66">
        <f t="shared" si="0"/>
        <v>12079526</v>
      </c>
      <c r="P10" s="66">
        <f t="shared" si="0"/>
        <v>26383127</v>
      </c>
      <c r="Q10" s="66">
        <f t="shared" si="0"/>
        <v>52615171</v>
      </c>
      <c r="R10" s="66">
        <f t="shared" si="0"/>
        <v>12849167</v>
      </c>
      <c r="S10" s="66">
        <f t="shared" si="0"/>
        <v>12068569</v>
      </c>
      <c r="T10" s="66">
        <f t="shared" si="0"/>
        <v>14368836</v>
      </c>
      <c r="U10" s="66">
        <f t="shared" si="0"/>
        <v>39286572</v>
      </c>
      <c r="V10" s="66">
        <f t="shared" si="0"/>
        <v>249477661</v>
      </c>
      <c r="W10" s="66">
        <f t="shared" si="0"/>
        <v>244253832</v>
      </c>
      <c r="X10" s="66">
        <f t="shared" si="0"/>
        <v>5223829</v>
      </c>
      <c r="Y10" s="67">
        <f>+IF(W10&lt;&gt;0,(X10/W10)*100,0)</f>
        <v>2.138688657298118</v>
      </c>
      <c r="Z10" s="68">
        <f t="shared" si="0"/>
        <v>244253832</v>
      </c>
    </row>
    <row r="11" spans="1:26" ht="13.5">
      <c r="A11" s="58" t="s">
        <v>37</v>
      </c>
      <c r="B11" s="19">
        <v>85644425</v>
      </c>
      <c r="C11" s="19">
        <v>0</v>
      </c>
      <c r="D11" s="59">
        <v>94745010</v>
      </c>
      <c r="E11" s="60">
        <v>82471335</v>
      </c>
      <c r="F11" s="60">
        <v>7379617</v>
      </c>
      <c r="G11" s="60">
        <v>6555406</v>
      </c>
      <c r="H11" s="60">
        <v>6770086</v>
      </c>
      <c r="I11" s="60">
        <v>20705109</v>
      </c>
      <c r="J11" s="60">
        <v>6694343</v>
      </c>
      <c r="K11" s="60">
        <v>6862559</v>
      </c>
      <c r="L11" s="60">
        <v>6526675</v>
      </c>
      <c r="M11" s="60">
        <v>20083577</v>
      </c>
      <c r="N11" s="60">
        <v>6507648</v>
      </c>
      <c r="O11" s="60">
        <v>8796799</v>
      </c>
      <c r="P11" s="60">
        <v>6708834</v>
      </c>
      <c r="Q11" s="60">
        <v>22013281</v>
      </c>
      <c r="R11" s="60">
        <v>6856789</v>
      </c>
      <c r="S11" s="60">
        <v>6510083</v>
      </c>
      <c r="T11" s="60">
        <v>7301092</v>
      </c>
      <c r="U11" s="60">
        <v>20667964</v>
      </c>
      <c r="V11" s="60">
        <v>83469931</v>
      </c>
      <c r="W11" s="60">
        <v>82471335</v>
      </c>
      <c r="X11" s="60">
        <v>998596</v>
      </c>
      <c r="Y11" s="61">
        <v>1.21</v>
      </c>
      <c r="Z11" s="62">
        <v>82471335</v>
      </c>
    </row>
    <row r="12" spans="1:26" ht="13.5">
      <c r="A12" s="58" t="s">
        <v>38</v>
      </c>
      <c r="B12" s="19">
        <v>4268233</v>
      </c>
      <c r="C12" s="19">
        <v>0</v>
      </c>
      <c r="D12" s="59">
        <v>4880000</v>
      </c>
      <c r="E12" s="60">
        <v>4845136</v>
      </c>
      <c r="F12" s="60">
        <v>362828</v>
      </c>
      <c r="G12" s="60">
        <v>362834</v>
      </c>
      <c r="H12" s="60">
        <v>348682</v>
      </c>
      <c r="I12" s="60">
        <v>1074344</v>
      </c>
      <c r="J12" s="60">
        <v>362834</v>
      </c>
      <c r="K12" s="60">
        <v>362830</v>
      </c>
      <c r="L12" s="60">
        <v>362830</v>
      </c>
      <c r="M12" s="60">
        <v>1088494</v>
      </c>
      <c r="N12" s="60">
        <v>341118</v>
      </c>
      <c r="O12" s="60">
        <v>341148</v>
      </c>
      <c r="P12" s="60">
        <v>605217</v>
      </c>
      <c r="Q12" s="60">
        <v>1287483</v>
      </c>
      <c r="R12" s="60">
        <v>432576</v>
      </c>
      <c r="S12" s="60">
        <v>432576</v>
      </c>
      <c r="T12" s="60">
        <v>0</v>
      </c>
      <c r="U12" s="60">
        <v>865152</v>
      </c>
      <c r="V12" s="60">
        <v>4315473</v>
      </c>
      <c r="W12" s="60">
        <v>4845136</v>
      </c>
      <c r="X12" s="60">
        <v>-529663</v>
      </c>
      <c r="Y12" s="61">
        <v>-10.93</v>
      </c>
      <c r="Z12" s="62">
        <v>4845136</v>
      </c>
    </row>
    <row r="13" spans="1:26" ht="13.5">
      <c r="A13" s="58" t="s">
        <v>278</v>
      </c>
      <c r="B13" s="19">
        <v>33224699</v>
      </c>
      <c r="C13" s="19">
        <v>0</v>
      </c>
      <c r="D13" s="59">
        <v>25000000</v>
      </c>
      <c r="E13" s="60">
        <v>40000000</v>
      </c>
      <c r="F13" s="60">
        <v>0</v>
      </c>
      <c r="G13" s="60">
        <v>0</v>
      </c>
      <c r="H13" s="60">
        <v>0</v>
      </c>
      <c r="I13" s="60">
        <v>0</v>
      </c>
      <c r="J13" s="60">
        <v>3879340</v>
      </c>
      <c r="K13" s="60">
        <v>0</v>
      </c>
      <c r="L13" s="60">
        <v>1587928</v>
      </c>
      <c r="M13" s="60">
        <v>5467268</v>
      </c>
      <c r="N13" s="60">
        <v>1542130</v>
      </c>
      <c r="O13" s="60">
        <v>1587787</v>
      </c>
      <c r="P13" s="60">
        <v>1587787</v>
      </c>
      <c r="Q13" s="60">
        <v>4717704</v>
      </c>
      <c r="R13" s="60">
        <v>9168926</v>
      </c>
      <c r="S13" s="60">
        <v>1576303</v>
      </c>
      <c r="T13" s="60">
        <v>5500111</v>
      </c>
      <c r="U13" s="60">
        <v>16245340</v>
      </c>
      <c r="V13" s="60">
        <v>26430312</v>
      </c>
      <c r="W13" s="60">
        <v>40000000</v>
      </c>
      <c r="X13" s="60">
        <v>-13569688</v>
      </c>
      <c r="Y13" s="61">
        <v>-33.92</v>
      </c>
      <c r="Z13" s="62">
        <v>40000000</v>
      </c>
    </row>
    <row r="14" spans="1:26" ht="13.5">
      <c r="A14" s="58" t="s">
        <v>40</v>
      </c>
      <c r="B14" s="19">
        <v>8235514</v>
      </c>
      <c r="C14" s="19">
        <v>0</v>
      </c>
      <c r="D14" s="59">
        <v>2990000</v>
      </c>
      <c r="E14" s="60">
        <v>2171109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180615</v>
      </c>
      <c r="M14" s="60">
        <v>180615</v>
      </c>
      <c r="N14" s="60">
        <v>0</v>
      </c>
      <c r="O14" s="60">
        <v>381915</v>
      </c>
      <c r="P14" s="60">
        <v>0</v>
      </c>
      <c r="Q14" s="60">
        <v>381915</v>
      </c>
      <c r="R14" s="60">
        <v>0</v>
      </c>
      <c r="S14" s="60">
        <v>281833</v>
      </c>
      <c r="T14" s="60">
        <v>312722</v>
      </c>
      <c r="U14" s="60">
        <v>594555</v>
      </c>
      <c r="V14" s="60">
        <v>1157085</v>
      </c>
      <c r="W14" s="60">
        <v>2171109</v>
      </c>
      <c r="X14" s="60">
        <v>-1014024</v>
      </c>
      <c r="Y14" s="61">
        <v>-46.71</v>
      </c>
      <c r="Z14" s="62">
        <v>2171109</v>
      </c>
    </row>
    <row r="15" spans="1:26" ht="13.5">
      <c r="A15" s="58" t="s">
        <v>41</v>
      </c>
      <c r="B15" s="19">
        <v>64916747</v>
      </c>
      <c r="C15" s="19">
        <v>0</v>
      </c>
      <c r="D15" s="59">
        <v>64487300</v>
      </c>
      <c r="E15" s="60">
        <v>70000000</v>
      </c>
      <c r="F15" s="60">
        <v>10726156</v>
      </c>
      <c r="G15" s="60">
        <v>17070358</v>
      </c>
      <c r="H15" s="60">
        <v>707304</v>
      </c>
      <c r="I15" s="60">
        <v>28503818</v>
      </c>
      <c r="J15" s="60">
        <v>4871214</v>
      </c>
      <c r="K15" s="60">
        <v>24310</v>
      </c>
      <c r="L15" s="60">
        <v>12637540</v>
      </c>
      <c r="M15" s="60">
        <v>17533064</v>
      </c>
      <c r="N15" s="60">
        <v>4265035</v>
      </c>
      <c r="O15" s="60">
        <v>4179686</v>
      </c>
      <c r="P15" s="60">
        <v>4087196</v>
      </c>
      <c r="Q15" s="60">
        <v>12531917</v>
      </c>
      <c r="R15" s="60">
        <v>4640706</v>
      </c>
      <c r="S15" s="60">
        <v>4619033</v>
      </c>
      <c r="T15" s="60">
        <v>5182607</v>
      </c>
      <c r="U15" s="60">
        <v>14442346</v>
      </c>
      <c r="V15" s="60">
        <v>73011145</v>
      </c>
      <c r="W15" s="60">
        <v>70000000</v>
      </c>
      <c r="X15" s="60">
        <v>3011145</v>
      </c>
      <c r="Y15" s="61">
        <v>4.3</v>
      </c>
      <c r="Z15" s="62">
        <v>70000000</v>
      </c>
    </row>
    <row r="16" spans="1:26" ht="13.5">
      <c r="A16" s="69" t="s">
        <v>42</v>
      </c>
      <c r="B16" s="19">
        <v>3157866</v>
      </c>
      <c r="C16" s="19">
        <v>0</v>
      </c>
      <c r="D16" s="59">
        <v>3210000</v>
      </c>
      <c r="E16" s="60">
        <v>5077005</v>
      </c>
      <c r="F16" s="60">
        <v>4965516</v>
      </c>
      <c r="G16" s="60">
        <v>182686</v>
      </c>
      <c r="H16" s="60">
        <v>59971</v>
      </c>
      <c r="I16" s="60">
        <v>5208173</v>
      </c>
      <c r="J16" s="60">
        <v>272980</v>
      </c>
      <c r="K16" s="60">
        <v>1044547</v>
      </c>
      <c r="L16" s="60">
        <v>40613</v>
      </c>
      <c r="M16" s="60">
        <v>1358140</v>
      </c>
      <c r="N16" s="60">
        <v>84898</v>
      </c>
      <c r="O16" s="60">
        <v>84756</v>
      </c>
      <c r="P16" s="60">
        <v>84571</v>
      </c>
      <c r="Q16" s="60">
        <v>254225</v>
      </c>
      <c r="R16" s="60">
        <v>104294</v>
      </c>
      <c r="S16" s="60">
        <v>83899</v>
      </c>
      <c r="T16" s="60">
        <v>83703</v>
      </c>
      <c r="U16" s="60">
        <v>271896</v>
      </c>
      <c r="V16" s="60">
        <v>7092434</v>
      </c>
      <c r="W16" s="60">
        <v>5077005</v>
      </c>
      <c r="X16" s="60">
        <v>2015429</v>
      </c>
      <c r="Y16" s="61">
        <v>39.7</v>
      </c>
      <c r="Z16" s="62">
        <v>5077005</v>
      </c>
    </row>
    <row r="17" spans="1:26" ht="13.5">
      <c r="A17" s="58" t="s">
        <v>43</v>
      </c>
      <c r="B17" s="19">
        <v>78101132</v>
      </c>
      <c r="C17" s="19">
        <v>0</v>
      </c>
      <c r="D17" s="59">
        <v>63914060</v>
      </c>
      <c r="E17" s="60">
        <v>62820629</v>
      </c>
      <c r="F17" s="60">
        <v>10057877</v>
      </c>
      <c r="G17" s="60">
        <v>3000033</v>
      </c>
      <c r="H17" s="60">
        <v>4857804</v>
      </c>
      <c r="I17" s="60">
        <v>17915714</v>
      </c>
      <c r="J17" s="60">
        <v>4030623</v>
      </c>
      <c r="K17" s="60">
        <v>913330</v>
      </c>
      <c r="L17" s="60">
        <v>-6619611</v>
      </c>
      <c r="M17" s="60">
        <v>-1675658</v>
      </c>
      <c r="N17" s="60">
        <v>28487444</v>
      </c>
      <c r="O17" s="60">
        <v>4357803</v>
      </c>
      <c r="P17" s="60">
        <v>949383</v>
      </c>
      <c r="Q17" s="60">
        <v>33794630</v>
      </c>
      <c r="R17" s="60">
        <v>5002358</v>
      </c>
      <c r="S17" s="60">
        <v>2323124</v>
      </c>
      <c r="T17" s="60">
        <v>3442689</v>
      </c>
      <c r="U17" s="60">
        <v>10768171</v>
      </c>
      <c r="V17" s="60">
        <v>60802857</v>
      </c>
      <c r="W17" s="60">
        <v>62820629</v>
      </c>
      <c r="X17" s="60">
        <v>-2017772</v>
      </c>
      <c r="Y17" s="61">
        <v>-3.21</v>
      </c>
      <c r="Z17" s="62">
        <v>62820629</v>
      </c>
    </row>
    <row r="18" spans="1:26" ht="13.5">
      <c r="A18" s="70" t="s">
        <v>44</v>
      </c>
      <c r="B18" s="71">
        <f>SUM(B11:B17)</f>
        <v>277548616</v>
      </c>
      <c r="C18" s="71">
        <f>SUM(C11:C17)</f>
        <v>0</v>
      </c>
      <c r="D18" s="72">
        <f aca="true" t="shared" si="1" ref="D18:Z18">SUM(D11:D17)</f>
        <v>259226370</v>
      </c>
      <c r="E18" s="73">
        <f t="shared" si="1"/>
        <v>267385214</v>
      </c>
      <c r="F18" s="73">
        <f t="shared" si="1"/>
        <v>33491994</v>
      </c>
      <c r="G18" s="73">
        <f t="shared" si="1"/>
        <v>27171317</v>
      </c>
      <c r="H18" s="73">
        <f t="shared" si="1"/>
        <v>12743847</v>
      </c>
      <c r="I18" s="73">
        <f t="shared" si="1"/>
        <v>73407158</v>
      </c>
      <c r="J18" s="73">
        <f t="shared" si="1"/>
        <v>20111334</v>
      </c>
      <c r="K18" s="73">
        <f t="shared" si="1"/>
        <v>9207576</v>
      </c>
      <c r="L18" s="73">
        <f t="shared" si="1"/>
        <v>14716590</v>
      </c>
      <c r="M18" s="73">
        <f t="shared" si="1"/>
        <v>44035500</v>
      </c>
      <c r="N18" s="73">
        <f t="shared" si="1"/>
        <v>41228273</v>
      </c>
      <c r="O18" s="73">
        <f t="shared" si="1"/>
        <v>19729894</v>
      </c>
      <c r="P18" s="73">
        <f t="shared" si="1"/>
        <v>14022988</v>
      </c>
      <c r="Q18" s="73">
        <f t="shared" si="1"/>
        <v>74981155</v>
      </c>
      <c r="R18" s="73">
        <f t="shared" si="1"/>
        <v>26205649</v>
      </c>
      <c r="S18" s="73">
        <f t="shared" si="1"/>
        <v>15826851</v>
      </c>
      <c r="T18" s="73">
        <f t="shared" si="1"/>
        <v>21822924</v>
      </c>
      <c r="U18" s="73">
        <f t="shared" si="1"/>
        <v>63855424</v>
      </c>
      <c r="V18" s="73">
        <f t="shared" si="1"/>
        <v>256279237</v>
      </c>
      <c r="W18" s="73">
        <f t="shared" si="1"/>
        <v>267385214</v>
      </c>
      <c r="X18" s="73">
        <f t="shared" si="1"/>
        <v>-11105977</v>
      </c>
      <c r="Y18" s="67">
        <f>+IF(W18&lt;&gt;0,(X18/W18)*100,0)</f>
        <v>-4.153549418031769</v>
      </c>
      <c r="Z18" s="74">
        <f t="shared" si="1"/>
        <v>267385214</v>
      </c>
    </row>
    <row r="19" spans="1:26" ht="13.5">
      <c r="A19" s="70" t="s">
        <v>45</v>
      </c>
      <c r="B19" s="75">
        <f>+B10-B18</f>
        <v>-51569084</v>
      </c>
      <c r="C19" s="75">
        <f>+C10-C18</f>
        <v>0</v>
      </c>
      <c r="D19" s="76">
        <f aca="true" t="shared" si="2" ref="D19:Z19">+D10-D18</f>
        <v>61168630</v>
      </c>
      <c r="E19" s="77">
        <f t="shared" si="2"/>
        <v>-23131382</v>
      </c>
      <c r="F19" s="77">
        <f t="shared" si="2"/>
        <v>55524144</v>
      </c>
      <c r="G19" s="77">
        <f t="shared" si="2"/>
        <v>-14191738</v>
      </c>
      <c r="H19" s="77">
        <f t="shared" si="2"/>
        <v>-785957</v>
      </c>
      <c r="I19" s="77">
        <f t="shared" si="2"/>
        <v>40546449</v>
      </c>
      <c r="J19" s="77">
        <f t="shared" si="2"/>
        <v>3060594</v>
      </c>
      <c r="K19" s="77">
        <f t="shared" si="2"/>
        <v>201267</v>
      </c>
      <c r="L19" s="77">
        <f t="shared" si="2"/>
        <v>-3675050</v>
      </c>
      <c r="M19" s="77">
        <f t="shared" si="2"/>
        <v>-413189</v>
      </c>
      <c r="N19" s="77">
        <f t="shared" si="2"/>
        <v>-27075755</v>
      </c>
      <c r="O19" s="77">
        <f t="shared" si="2"/>
        <v>-7650368</v>
      </c>
      <c r="P19" s="77">
        <f t="shared" si="2"/>
        <v>12360139</v>
      </c>
      <c r="Q19" s="77">
        <f t="shared" si="2"/>
        <v>-22365984</v>
      </c>
      <c r="R19" s="77">
        <f t="shared" si="2"/>
        <v>-13356482</v>
      </c>
      <c r="S19" s="77">
        <f t="shared" si="2"/>
        <v>-3758282</v>
      </c>
      <c r="T19" s="77">
        <f t="shared" si="2"/>
        <v>-7454088</v>
      </c>
      <c r="U19" s="77">
        <f t="shared" si="2"/>
        <v>-24568852</v>
      </c>
      <c r="V19" s="77">
        <f t="shared" si="2"/>
        <v>-6801576</v>
      </c>
      <c r="W19" s="77">
        <f>IF(E10=E18,0,W10-W18)</f>
        <v>-23131382</v>
      </c>
      <c r="X19" s="77">
        <f t="shared" si="2"/>
        <v>16329806</v>
      </c>
      <c r="Y19" s="78">
        <f>+IF(W19&lt;&gt;0,(X19/W19)*100,0)</f>
        <v>-70.59589435685251</v>
      </c>
      <c r="Z19" s="79">
        <f t="shared" si="2"/>
        <v>-23131382</v>
      </c>
    </row>
    <row r="20" spans="1:26" ht="13.5">
      <c r="A20" s="58" t="s">
        <v>46</v>
      </c>
      <c r="B20" s="19">
        <v>31409358</v>
      </c>
      <c r="C20" s="19">
        <v>0</v>
      </c>
      <c r="D20" s="59">
        <v>51419000</v>
      </c>
      <c r="E20" s="60">
        <v>47019000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1678793</v>
      </c>
      <c r="P20" s="60">
        <v>937983</v>
      </c>
      <c r="Q20" s="60">
        <v>2616776</v>
      </c>
      <c r="R20" s="60">
        <v>896036</v>
      </c>
      <c r="S20" s="60">
        <v>3511518</v>
      </c>
      <c r="T20" s="60">
        <v>0</v>
      </c>
      <c r="U20" s="60">
        <v>4407554</v>
      </c>
      <c r="V20" s="60">
        <v>7024330</v>
      </c>
      <c r="W20" s="60">
        <v>47019000</v>
      </c>
      <c r="X20" s="60">
        <v>-39994670</v>
      </c>
      <c r="Y20" s="61">
        <v>-85.06</v>
      </c>
      <c r="Z20" s="62">
        <v>47019000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-20159726</v>
      </c>
      <c r="C22" s="86">
        <f>SUM(C19:C21)</f>
        <v>0</v>
      </c>
      <c r="D22" s="87">
        <f aca="true" t="shared" si="3" ref="D22:Z22">SUM(D19:D21)</f>
        <v>112587630</v>
      </c>
      <c r="E22" s="88">
        <f t="shared" si="3"/>
        <v>23887618</v>
      </c>
      <c r="F22" s="88">
        <f t="shared" si="3"/>
        <v>55524144</v>
      </c>
      <c r="G22" s="88">
        <f t="shared" si="3"/>
        <v>-14191738</v>
      </c>
      <c r="H22" s="88">
        <f t="shared" si="3"/>
        <v>-785957</v>
      </c>
      <c r="I22" s="88">
        <f t="shared" si="3"/>
        <v>40546449</v>
      </c>
      <c r="J22" s="88">
        <f t="shared" si="3"/>
        <v>3060594</v>
      </c>
      <c r="K22" s="88">
        <f t="shared" si="3"/>
        <v>201267</v>
      </c>
      <c r="L22" s="88">
        <f t="shared" si="3"/>
        <v>-3675050</v>
      </c>
      <c r="M22" s="88">
        <f t="shared" si="3"/>
        <v>-413189</v>
      </c>
      <c r="N22" s="88">
        <f t="shared" si="3"/>
        <v>-27075755</v>
      </c>
      <c r="O22" s="88">
        <f t="shared" si="3"/>
        <v>-5971575</v>
      </c>
      <c r="P22" s="88">
        <f t="shared" si="3"/>
        <v>13298122</v>
      </c>
      <c r="Q22" s="88">
        <f t="shared" si="3"/>
        <v>-19749208</v>
      </c>
      <c r="R22" s="88">
        <f t="shared" si="3"/>
        <v>-12460446</v>
      </c>
      <c r="S22" s="88">
        <f t="shared" si="3"/>
        <v>-246764</v>
      </c>
      <c r="T22" s="88">
        <f t="shared" si="3"/>
        <v>-7454088</v>
      </c>
      <c r="U22" s="88">
        <f t="shared" si="3"/>
        <v>-20161298</v>
      </c>
      <c r="V22" s="88">
        <f t="shared" si="3"/>
        <v>222754</v>
      </c>
      <c r="W22" s="88">
        <f t="shared" si="3"/>
        <v>23887618</v>
      </c>
      <c r="X22" s="88">
        <f t="shared" si="3"/>
        <v>-23664864</v>
      </c>
      <c r="Y22" s="89">
        <f>+IF(W22&lt;&gt;0,(X22/W22)*100,0)</f>
        <v>-99.06749178591184</v>
      </c>
      <c r="Z22" s="90">
        <f t="shared" si="3"/>
        <v>23887618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-20159726</v>
      </c>
      <c r="C24" s="75">
        <f>SUM(C22:C23)</f>
        <v>0</v>
      </c>
      <c r="D24" s="76">
        <f aca="true" t="shared" si="4" ref="D24:Z24">SUM(D22:D23)</f>
        <v>112587630</v>
      </c>
      <c r="E24" s="77">
        <f t="shared" si="4"/>
        <v>23887618</v>
      </c>
      <c r="F24" s="77">
        <f t="shared" si="4"/>
        <v>55524144</v>
      </c>
      <c r="G24" s="77">
        <f t="shared" si="4"/>
        <v>-14191738</v>
      </c>
      <c r="H24" s="77">
        <f t="shared" si="4"/>
        <v>-785957</v>
      </c>
      <c r="I24" s="77">
        <f t="shared" si="4"/>
        <v>40546449</v>
      </c>
      <c r="J24" s="77">
        <f t="shared" si="4"/>
        <v>3060594</v>
      </c>
      <c r="K24" s="77">
        <f t="shared" si="4"/>
        <v>201267</v>
      </c>
      <c r="L24" s="77">
        <f t="shared" si="4"/>
        <v>-3675050</v>
      </c>
      <c r="M24" s="77">
        <f t="shared" si="4"/>
        <v>-413189</v>
      </c>
      <c r="N24" s="77">
        <f t="shared" si="4"/>
        <v>-27075755</v>
      </c>
      <c r="O24" s="77">
        <f t="shared" si="4"/>
        <v>-5971575</v>
      </c>
      <c r="P24" s="77">
        <f t="shared" si="4"/>
        <v>13298122</v>
      </c>
      <c r="Q24" s="77">
        <f t="shared" si="4"/>
        <v>-19749208</v>
      </c>
      <c r="R24" s="77">
        <f t="shared" si="4"/>
        <v>-12460446</v>
      </c>
      <c r="S24" s="77">
        <f t="shared" si="4"/>
        <v>-246764</v>
      </c>
      <c r="T24" s="77">
        <f t="shared" si="4"/>
        <v>-7454088</v>
      </c>
      <c r="U24" s="77">
        <f t="shared" si="4"/>
        <v>-20161298</v>
      </c>
      <c r="V24" s="77">
        <f t="shared" si="4"/>
        <v>222754</v>
      </c>
      <c r="W24" s="77">
        <f t="shared" si="4"/>
        <v>23887618</v>
      </c>
      <c r="X24" s="77">
        <f t="shared" si="4"/>
        <v>-23664864</v>
      </c>
      <c r="Y24" s="78">
        <f>+IF(W24&lt;&gt;0,(X24/W24)*100,0)</f>
        <v>-99.06749178591184</v>
      </c>
      <c r="Z24" s="79">
        <f t="shared" si="4"/>
        <v>23887618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45079856</v>
      </c>
      <c r="C27" s="22">
        <v>0</v>
      </c>
      <c r="D27" s="99">
        <v>106300000</v>
      </c>
      <c r="E27" s="100">
        <v>60136000</v>
      </c>
      <c r="F27" s="100">
        <v>1379698</v>
      </c>
      <c r="G27" s="100">
        <v>2869094</v>
      </c>
      <c r="H27" s="100">
        <v>4137191</v>
      </c>
      <c r="I27" s="100">
        <v>8385983</v>
      </c>
      <c r="J27" s="100">
        <v>2197380</v>
      </c>
      <c r="K27" s="100">
        <v>895692</v>
      </c>
      <c r="L27" s="100">
        <v>481519</v>
      </c>
      <c r="M27" s="100">
        <v>3574591</v>
      </c>
      <c r="N27" s="100">
        <v>721878</v>
      </c>
      <c r="O27" s="100">
        <v>4443236</v>
      </c>
      <c r="P27" s="100">
        <v>3284720</v>
      </c>
      <c r="Q27" s="100">
        <v>8449834</v>
      </c>
      <c r="R27" s="100">
        <v>2980624</v>
      </c>
      <c r="S27" s="100">
        <v>4873264</v>
      </c>
      <c r="T27" s="100">
        <v>10714043</v>
      </c>
      <c r="U27" s="100">
        <v>18567931</v>
      </c>
      <c r="V27" s="100">
        <v>38978339</v>
      </c>
      <c r="W27" s="100">
        <v>60136000</v>
      </c>
      <c r="X27" s="100">
        <v>-21157661</v>
      </c>
      <c r="Y27" s="101">
        <v>-35.18</v>
      </c>
      <c r="Z27" s="102">
        <v>60136000</v>
      </c>
    </row>
    <row r="28" spans="1:26" ht="13.5">
      <c r="A28" s="103" t="s">
        <v>46</v>
      </c>
      <c r="B28" s="19">
        <v>36375730</v>
      </c>
      <c r="C28" s="19">
        <v>0</v>
      </c>
      <c r="D28" s="59">
        <v>94104000</v>
      </c>
      <c r="E28" s="60">
        <v>47019000</v>
      </c>
      <c r="F28" s="60">
        <v>1379698</v>
      </c>
      <c r="G28" s="60">
        <v>1987130</v>
      </c>
      <c r="H28" s="60">
        <v>1508641</v>
      </c>
      <c r="I28" s="60">
        <v>4875469</v>
      </c>
      <c r="J28" s="60">
        <v>1090384</v>
      </c>
      <c r="K28" s="60">
        <v>137544</v>
      </c>
      <c r="L28" s="60">
        <v>481519</v>
      </c>
      <c r="M28" s="60">
        <v>1709447</v>
      </c>
      <c r="N28" s="60">
        <v>614975</v>
      </c>
      <c r="O28" s="60">
        <v>2750434</v>
      </c>
      <c r="P28" s="60">
        <v>1945468</v>
      </c>
      <c r="Q28" s="60">
        <v>5310877</v>
      </c>
      <c r="R28" s="60">
        <v>813388</v>
      </c>
      <c r="S28" s="60">
        <v>4183988</v>
      </c>
      <c r="T28" s="60">
        <v>9077849</v>
      </c>
      <c r="U28" s="60">
        <v>14075225</v>
      </c>
      <c r="V28" s="60">
        <v>25971018</v>
      </c>
      <c r="W28" s="60">
        <v>47019000</v>
      </c>
      <c r="X28" s="60">
        <v>-21047982</v>
      </c>
      <c r="Y28" s="61">
        <v>-44.76</v>
      </c>
      <c r="Z28" s="62">
        <v>47019000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8704126</v>
      </c>
      <c r="C31" s="19">
        <v>0</v>
      </c>
      <c r="D31" s="59">
        <v>12196000</v>
      </c>
      <c r="E31" s="60">
        <v>13117000</v>
      </c>
      <c r="F31" s="60">
        <v>0</v>
      </c>
      <c r="G31" s="60">
        <v>881964</v>
      </c>
      <c r="H31" s="60">
        <v>2628550</v>
      </c>
      <c r="I31" s="60">
        <v>3510514</v>
      </c>
      <c r="J31" s="60">
        <v>1106996</v>
      </c>
      <c r="K31" s="60">
        <v>758148</v>
      </c>
      <c r="L31" s="60">
        <v>0</v>
      </c>
      <c r="M31" s="60">
        <v>1865144</v>
      </c>
      <c r="N31" s="60">
        <v>106903</v>
      </c>
      <c r="O31" s="60">
        <v>1692802</v>
      </c>
      <c r="P31" s="60">
        <v>1339252</v>
      </c>
      <c r="Q31" s="60">
        <v>3138957</v>
      </c>
      <c r="R31" s="60">
        <v>2167236</v>
      </c>
      <c r="S31" s="60">
        <v>689276</v>
      </c>
      <c r="T31" s="60">
        <v>1636194</v>
      </c>
      <c r="U31" s="60">
        <v>4492706</v>
      </c>
      <c r="V31" s="60">
        <v>13007321</v>
      </c>
      <c r="W31" s="60">
        <v>13117000</v>
      </c>
      <c r="X31" s="60">
        <v>-109679</v>
      </c>
      <c r="Y31" s="61">
        <v>-0.84</v>
      </c>
      <c r="Z31" s="62">
        <v>13117000</v>
      </c>
    </row>
    <row r="32" spans="1:26" ht="13.5">
      <c r="A32" s="70" t="s">
        <v>54</v>
      </c>
      <c r="B32" s="22">
        <f>SUM(B28:B31)</f>
        <v>45079856</v>
      </c>
      <c r="C32" s="22">
        <f>SUM(C28:C31)</f>
        <v>0</v>
      </c>
      <c r="D32" s="99">
        <f aca="true" t="shared" si="5" ref="D32:Z32">SUM(D28:D31)</f>
        <v>106300000</v>
      </c>
      <c r="E32" s="100">
        <f t="shared" si="5"/>
        <v>60136000</v>
      </c>
      <c r="F32" s="100">
        <f t="shared" si="5"/>
        <v>1379698</v>
      </c>
      <c r="G32" s="100">
        <f t="shared" si="5"/>
        <v>2869094</v>
      </c>
      <c r="H32" s="100">
        <f t="shared" si="5"/>
        <v>4137191</v>
      </c>
      <c r="I32" s="100">
        <f t="shared" si="5"/>
        <v>8385983</v>
      </c>
      <c r="J32" s="100">
        <f t="shared" si="5"/>
        <v>2197380</v>
      </c>
      <c r="K32" s="100">
        <f t="shared" si="5"/>
        <v>895692</v>
      </c>
      <c r="L32" s="100">
        <f t="shared" si="5"/>
        <v>481519</v>
      </c>
      <c r="M32" s="100">
        <f t="shared" si="5"/>
        <v>3574591</v>
      </c>
      <c r="N32" s="100">
        <f t="shared" si="5"/>
        <v>721878</v>
      </c>
      <c r="O32" s="100">
        <f t="shared" si="5"/>
        <v>4443236</v>
      </c>
      <c r="P32" s="100">
        <f t="shared" si="5"/>
        <v>3284720</v>
      </c>
      <c r="Q32" s="100">
        <f t="shared" si="5"/>
        <v>8449834</v>
      </c>
      <c r="R32" s="100">
        <f t="shared" si="5"/>
        <v>2980624</v>
      </c>
      <c r="S32" s="100">
        <f t="shared" si="5"/>
        <v>4873264</v>
      </c>
      <c r="T32" s="100">
        <f t="shared" si="5"/>
        <v>10714043</v>
      </c>
      <c r="U32" s="100">
        <f t="shared" si="5"/>
        <v>18567931</v>
      </c>
      <c r="V32" s="100">
        <f t="shared" si="5"/>
        <v>38978339</v>
      </c>
      <c r="W32" s="100">
        <f t="shared" si="5"/>
        <v>60136000</v>
      </c>
      <c r="X32" s="100">
        <f t="shared" si="5"/>
        <v>-21157661</v>
      </c>
      <c r="Y32" s="101">
        <f>+IF(W32&lt;&gt;0,(X32/W32)*100,0)</f>
        <v>-35.18302015431688</v>
      </c>
      <c r="Z32" s="102">
        <f t="shared" si="5"/>
        <v>60136000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24821710</v>
      </c>
      <c r="C35" s="19">
        <v>0</v>
      </c>
      <c r="D35" s="59">
        <v>68870000</v>
      </c>
      <c r="E35" s="60">
        <v>43669000</v>
      </c>
      <c r="F35" s="60">
        <v>76696256</v>
      </c>
      <c r="G35" s="60">
        <v>72183078</v>
      </c>
      <c r="H35" s="60">
        <v>48352684</v>
      </c>
      <c r="I35" s="60">
        <v>48352684</v>
      </c>
      <c r="J35" s="60">
        <v>51439680</v>
      </c>
      <c r="K35" s="60">
        <v>45292858</v>
      </c>
      <c r="L35" s="60">
        <v>39587139</v>
      </c>
      <c r="M35" s="60">
        <v>39587139</v>
      </c>
      <c r="N35" s="60">
        <v>14544661</v>
      </c>
      <c r="O35" s="60">
        <v>34428652</v>
      </c>
      <c r="P35" s="60">
        <v>46824333</v>
      </c>
      <c r="Q35" s="60">
        <v>46824333</v>
      </c>
      <c r="R35" s="60">
        <v>40699332</v>
      </c>
      <c r="S35" s="60">
        <v>34061761</v>
      </c>
      <c r="T35" s="60">
        <v>29368330</v>
      </c>
      <c r="U35" s="60">
        <v>29368330</v>
      </c>
      <c r="V35" s="60">
        <v>29368330</v>
      </c>
      <c r="W35" s="60">
        <v>43669000</v>
      </c>
      <c r="X35" s="60">
        <v>-14300670</v>
      </c>
      <c r="Y35" s="61">
        <v>-32.75</v>
      </c>
      <c r="Z35" s="62">
        <v>43669000</v>
      </c>
    </row>
    <row r="36" spans="1:26" ht="13.5">
      <c r="A36" s="58" t="s">
        <v>57</v>
      </c>
      <c r="B36" s="19">
        <v>506965435</v>
      </c>
      <c r="C36" s="19">
        <v>0</v>
      </c>
      <c r="D36" s="59">
        <v>456886000</v>
      </c>
      <c r="E36" s="60">
        <v>497641000</v>
      </c>
      <c r="F36" s="60">
        <v>458494749</v>
      </c>
      <c r="G36" s="60">
        <v>455021628</v>
      </c>
      <c r="H36" s="60">
        <v>446745032</v>
      </c>
      <c r="I36" s="60">
        <v>446745032</v>
      </c>
      <c r="J36" s="60">
        <v>444964348</v>
      </c>
      <c r="K36" s="60">
        <v>499976550</v>
      </c>
      <c r="L36" s="60">
        <v>498848498</v>
      </c>
      <c r="M36" s="60">
        <v>498848498</v>
      </c>
      <c r="N36" s="60">
        <v>521648961</v>
      </c>
      <c r="O36" s="60">
        <v>500496968</v>
      </c>
      <c r="P36" s="60">
        <v>501936420</v>
      </c>
      <c r="Q36" s="60">
        <v>501936420</v>
      </c>
      <c r="R36" s="60">
        <v>495799830</v>
      </c>
      <c r="S36" s="60">
        <v>502240875</v>
      </c>
      <c r="T36" s="60">
        <v>504316515</v>
      </c>
      <c r="U36" s="60">
        <v>504316515</v>
      </c>
      <c r="V36" s="60">
        <v>504316515</v>
      </c>
      <c r="W36" s="60">
        <v>497641000</v>
      </c>
      <c r="X36" s="60">
        <v>6675515</v>
      </c>
      <c r="Y36" s="61">
        <v>1.34</v>
      </c>
      <c r="Z36" s="62">
        <v>497641000</v>
      </c>
    </row>
    <row r="37" spans="1:26" ht="13.5">
      <c r="A37" s="58" t="s">
        <v>58</v>
      </c>
      <c r="B37" s="19">
        <v>68374601</v>
      </c>
      <c r="C37" s="19">
        <v>0</v>
      </c>
      <c r="D37" s="59">
        <v>29526000</v>
      </c>
      <c r="E37" s="60">
        <v>46819000</v>
      </c>
      <c r="F37" s="60">
        <v>66317864</v>
      </c>
      <c r="G37" s="60">
        <v>71073027</v>
      </c>
      <c r="H37" s="60">
        <v>46470755</v>
      </c>
      <c r="I37" s="60">
        <v>46470755</v>
      </c>
      <c r="J37" s="60">
        <v>45315733</v>
      </c>
      <c r="K37" s="60">
        <v>49115358</v>
      </c>
      <c r="L37" s="60">
        <v>47773010</v>
      </c>
      <c r="M37" s="60">
        <v>47773010</v>
      </c>
      <c r="N37" s="60">
        <v>46818538</v>
      </c>
      <c r="O37" s="60">
        <v>51427801</v>
      </c>
      <c r="P37" s="60">
        <v>50217227</v>
      </c>
      <c r="Q37" s="60">
        <v>50217227</v>
      </c>
      <c r="R37" s="60">
        <v>50495238</v>
      </c>
      <c r="S37" s="60">
        <v>46783501</v>
      </c>
      <c r="T37" s="60">
        <v>43703125</v>
      </c>
      <c r="U37" s="60">
        <v>43703125</v>
      </c>
      <c r="V37" s="60">
        <v>43703125</v>
      </c>
      <c r="W37" s="60">
        <v>46819000</v>
      </c>
      <c r="X37" s="60">
        <v>-3115875</v>
      </c>
      <c r="Y37" s="61">
        <v>-6.66</v>
      </c>
      <c r="Z37" s="62">
        <v>46819000</v>
      </c>
    </row>
    <row r="38" spans="1:26" ht="13.5">
      <c r="A38" s="58" t="s">
        <v>59</v>
      </c>
      <c r="B38" s="19">
        <v>23832349</v>
      </c>
      <c r="C38" s="19">
        <v>0</v>
      </c>
      <c r="D38" s="59">
        <v>22443000</v>
      </c>
      <c r="E38" s="60">
        <v>23024000</v>
      </c>
      <c r="F38" s="60">
        <v>23124950</v>
      </c>
      <c r="G38" s="60">
        <v>21760629</v>
      </c>
      <c r="H38" s="60">
        <v>23470198</v>
      </c>
      <c r="I38" s="60">
        <v>23470198</v>
      </c>
      <c r="J38" s="60">
        <v>23470198</v>
      </c>
      <c r="K38" s="60">
        <v>23119593</v>
      </c>
      <c r="L38" s="60">
        <v>21244281</v>
      </c>
      <c r="M38" s="60">
        <v>21244281</v>
      </c>
      <c r="N38" s="60">
        <v>23023691</v>
      </c>
      <c r="O38" s="60">
        <v>23023691</v>
      </c>
      <c r="P38" s="60">
        <v>23023691</v>
      </c>
      <c r="Q38" s="60">
        <v>23023691</v>
      </c>
      <c r="R38" s="60">
        <v>23023691</v>
      </c>
      <c r="S38" s="60">
        <v>23023691</v>
      </c>
      <c r="T38" s="60">
        <v>23023691</v>
      </c>
      <c r="U38" s="60">
        <v>23023691</v>
      </c>
      <c r="V38" s="60">
        <v>23023691</v>
      </c>
      <c r="W38" s="60">
        <v>23024000</v>
      </c>
      <c r="X38" s="60">
        <v>-309</v>
      </c>
      <c r="Y38" s="61">
        <v>0</v>
      </c>
      <c r="Z38" s="62">
        <v>23024000</v>
      </c>
    </row>
    <row r="39" spans="1:26" ht="13.5">
      <c r="A39" s="58" t="s">
        <v>60</v>
      </c>
      <c r="B39" s="19">
        <v>439580195</v>
      </c>
      <c r="C39" s="19">
        <v>0</v>
      </c>
      <c r="D39" s="59">
        <v>473787000</v>
      </c>
      <c r="E39" s="60">
        <v>471467000</v>
      </c>
      <c r="F39" s="60">
        <v>445748191</v>
      </c>
      <c r="G39" s="60">
        <v>434371050</v>
      </c>
      <c r="H39" s="60">
        <v>425156763</v>
      </c>
      <c r="I39" s="60">
        <v>425156763</v>
      </c>
      <c r="J39" s="60">
        <v>427618097</v>
      </c>
      <c r="K39" s="60">
        <v>473034457</v>
      </c>
      <c r="L39" s="60">
        <v>469418346</v>
      </c>
      <c r="M39" s="60">
        <v>469418346</v>
      </c>
      <c r="N39" s="60">
        <v>466351393</v>
      </c>
      <c r="O39" s="60">
        <v>460474128</v>
      </c>
      <c r="P39" s="60">
        <v>475519835</v>
      </c>
      <c r="Q39" s="60">
        <v>475519835</v>
      </c>
      <c r="R39" s="60">
        <v>462980233</v>
      </c>
      <c r="S39" s="60">
        <v>466495444</v>
      </c>
      <c r="T39" s="60">
        <v>466958029</v>
      </c>
      <c r="U39" s="60">
        <v>466958029</v>
      </c>
      <c r="V39" s="60">
        <v>466958029</v>
      </c>
      <c r="W39" s="60">
        <v>471467000</v>
      </c>
      <c r="X39" s="60">
        <v>-4508971</v>
      </c>
      <c r="Y39" s="61">
        <v>-0.96</v>
      </c>
      <c r="Z39" s="62">
        <v>471467000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27200237</v>
      </c>
      <c r="C42" s="19">
        <v>0</v>
      </c>
      <c r="D42" s="59">
        <v>100332000</v>
      </c>
      <c r="E42" s="60">
        <v>66009000</v>
      </c>
      <c r="F42" s="60">
        <v>1225973</v>
      </c>
      <c r="G42" s="60">
        <v>-337676</v>
      </c>
      <c r="H42" s="60">
        <v>10883948</v>
      </c>
      <c r="I42" s="60">
        <v>11772245</v>
      </c>
      <c r="J42" s="60">
        <v>1982388</v>
      </c>
      <c r="K42" s="60">
        <v>16110651</v>
      </c>
      <c r="L42" s="60">
        <v>-4416133</v>
      </c>
      <c r="M42" s="60">
        <v>13676906</v>
      </c>
      <c r="N42" s="60">
        <v>3085847</v>
      </c>
      <c r="O42" s="60">
        <v>-3881</v>
      </c>
      <c r="P42" s="60">
        <v>19224</v>
      </c>
      <c r="Q42" s="60">
        <v>3101190</v>
      </c>
      <c r="R42" s="60">
        <v>-2961</v>
      </c>
      <c r="S42" s="60">
        <v>-594</v>
      </c>
      <c r="T42" s="60">
        <v>19819351</v>
      </c>
      <c r="U42" s="60">
        <v>19815796</v>
      </c>
      <c r="V42" s="60">
        <v>48366137</v>
      </c>
      <c r="W42" s="60">
        <v>66009000</v>
      </c>
      <c r="X42" s="60">
        <v>-17642863</v>
      </c>
      <c r="Y42" s="61">
        <v>-26.73</v>
      </c>
      <c r="Z42" s="62">
        <v>66009000</v>
      </c>
    </row>
    <row r="43" spans="1:26" ht="13.5">
      <c r="A43" s="58" t="s">
        <v>63</v>
      </c>
      <c r="B43" s="19">
        <v>-35323424</v>
      </c>
      <c r="C43" s="19">
        <v>0</v>
      </c>
      <c r="D43" s="59">
        <v>-101514000</v>
      </c>
      <c r="E43" s="60">
        <v>-60136000</v>
      </c>
      <c r="F43" s="60">
        <v>-7879134</v>
      </c>
      <c r="G43" s="60">
        <v>-3006537</v>
      </c>
      <c r="H43" s="60">
        <v>-4157711</v>
      </c>
      <c r="I43" s="60">
        <v>-15043382</v>
      </c>
      <c r="J43" s="60">
        <v>-2502690</v>
      </c>
      <c r="K43" s="60">
        <v>-890956</v>
      </c>
      <c r="L43" s="60">
        <v>-1376493</v>
      </c>
      <c r="M43" s="60">
        <v>-4770139</v>
      </c>
      <c r="N43" s="60">
        <v>-822940</v>
      </c>
      <c r="O43" s="60">
        <v>-4293</v>
      </c>
      <c r="P43" s="60">
        <v>-2042</v>
      </c>
      <c r="Q43" s="60">
        <v>-829275</v>
      </c>
      <c r="R43" s="60">
        <v>-4116</v>
      </c>
      <c r="S43" s="60">
        <v>-3692</v>
      </c>
      <c r="T43" s="60">
        <v>-11704000</v>
      </c>
      <c r="U43" s="60">
        <v>-11711808</v>
      </c>
      <c r="V43" s="60">
        <v>-32354604</v>
      </c>
      <c r="W43" s="60">
        <v>-60136000</v>
      </c>
      <c r="X43" s="60">
        <v>27781396</v>
      </c>
      <c r="Y43" s="61">
        <v>-46.2</v>
      </c>
      <c r="Z43" s="62">
        <v>-60136000</v>
      </c>
    </row>
    <row r="44" spans="1:26" ht="13.5">
      <c r="A44" s="58" t="s">
        <v>64</v>
      </c>
      <c r="B44" s="19">
        <v>-629281</v>
      </c>
      <c r="C44" s="19">
        <v>0</v>
      </c>
      <c r="D44" s="59">
        <v>-2699000</v>
      </c>
      <c r="E44" s="60">
        <v>-1520000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-520762</v>
      </c>
      <c r="M44" s="60">
        <v>-520762</v>
      </c>
      <c r="N44" s="60">
        <v>0</v>
      </c>
      <c r="O44" s="60">
        <v>-373</v>
      </c>
      <c r="P44" s="60">
        <v>-332</v>
      </c>
      <c r="Q44" s="60">
        <v>-705</v>
      </c>
      <c r="R44" s="60">
        <v>-608</v>
      </c>
      <c r="S44" s="60">
        <v>0</v>
      </c>
      <c r="T44" s="60">
        <v>-521000</v>
      </c>
      <c r="U44" s="60">
        <v>-521608</v>
      </c>
      <c r="V44" s="60">
        <v>-1043075</v>
      </c>
      <c r="W44" s="60">
        <v>-1520000</v>
      </c>
      <c r="X44" s="60">
        <v>476925</v>
      </c>
      <c r="Y44" s="61">
        <v>-31.38</v>
      </c>
      <c r="Z44" s="62">
        <v>-1520000</v>
      </c>
    </row>
    <row r="45" spans="1:26" ht="13.5">
      <c r="A45" s="70" t="s">
        <v>65</v>
      </c>
      <c r="B45" s="22">
        <v>-523290</v>
      </c>
      <c r="C45" s="22">
        <v>0</v>
      </c>
      <c r="D45" s="99">
        <v>-7181000</v>
      </c>
      <c r="E45" s="100">
        <v>3830000</v>
      </c>
      <c r="F45" s="100">
        <v>-7177161</v>
      </c>
      <c r="G45" s="100">
        <v>-10521374</v>
      </c>
      <c r="H45" s="100">
        <v>-3795137</v>
      </c>
      <c r="I45" s="100">
        <v>-3795137</v>
      </c>
      <c r="J45" s="100">
        <v>-4315439</v>
      </c>
      <c r="K45" s="100">
        <v>10904256</v>
      </c>
      <c r="L45" s="100">
        <v>4590868</v>
      </c>
      <c r="M45" s="100">
        <v>4590868</v>
      </c>
      <c r="N45" s="100">
        <v>6853775</v>
      </c>
      <c r="O45" s="100">
        <v>6845228</v>
      </c>
      <c r="P45" s="100">
        <v>6862078</v>
      </c>
      <c r="Q45" s="100">
        <v>6853775</v>
      </c>
      <c r="R45" s="100">
        <v>6854393</v>
      </c>
      <c r="S45" s="100">
        <v>6850107</v>
      </c>
      <c r="T45" s="100">
        <v>14444458</v>
      </c>
      <c r="U45" s="100">
        <v>14444458</v>
      </c>
      <c r="V45" s="100">
        <v>14444458</v>
      </c>
      <c r="W45" s="100">
        <v>3830000</v>
      </c>
      <c r="X45" s="100">
        <v>10614458</v>
      </c>
      <c r="Y45" s="101">
        <v>277.14</v>
      </c>
      <c r="Z45" s="102">
        <v>3830000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10115319</v>
      </c>
      <c r="C49" s="52">
        <v>0</v>
      </c>
      <c r="D49" s="129">
        <v>2975084</v>
      </c>
      <c r="E49" s="54">
        <v>884125</v>
      </c>
      <c r="F49" s="54">
        <v>0</v>
      </c>
      <c r="G49" s="54">
        <v>0</v>
      </c>
      <c r="H49" s="54">
        <v>0</v>
      </c>
      <c r="I49" s="54">
        <v>638093</v>
      </c>
      <c r="J49" s="54">
        <v>0</v>
      </c>
      <c r="K49" s="54">
        <v>0</v>
      </c>
      <c r="L49" s="54">
        <v>0</v>
      </c>
      <c r="M49" s="54">
        <v>1012070</v>
      </c>
      <c r="N49" s="54">
        <v>0</v>
      </c>
      <c r="O49" s="54">
        <v>0</v>
      </c>
      <c r="P49" s="54">
        <v>0</v>
      </c>
      <c r="Q49" s="54">
        <v>17041634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32666325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10882626</v>
      </c>
      <c r="C51" s="52">
        <v>0</v>
      </c>
      <c r="D51" s="129">
        <v>38795</v>
      </c>
      <c r="E51" s="54">
        <v>5600</v>
      </c>
      <c r="F51" s="54">
        <v>0</v>
      </c>
      <c r="G51" s="54">
        <v>0</v>
      </c>
      <c r="H51" s="54">
        <v>0</v>
      </c>
      <c r="I51" s="54">
        <v>8483</v>
      </c>
      <c r="J51" s="54">
        <v>0</v>
      </c>
      <c r="K51" s="54">
        <v>0</v>
      </c>
      <c r="L51" s="54">
        <v>0</v>
      </c>
      <c r="M51" s="54">
        <v>662863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11598367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95.77702191409642</v>
      </c>
      <c r="C58" s="5">
        <f>IF(C67=0,0,+(C76/C67)*100)</f>
        <v>0</v>
      </c>
      <c r="D58" s="6">
        <f aca="true" t="shared" si="6" ref="D58:Z58">IF(D67=0,0,+(D76/D67)*100)</f>
        <v>70.32946002069488</v>
      </c>
      <c r="E58" s="7">
        <f t="shared" si="6"/>
        <v>90.18959675169982</v>
      </c>
      <c r="F58" s="7">
        <f t="shared" si="6"/>
        <v>15.944240626841461</v>
      </c>
      <c r="G58" s="7">
        <f t="shared" si="6"/>
        <v>111.63482366426707</v>
      </c>
      <c r="H58" s="7">
        <f t="shared" si="6"/>
        <v>296.6764821360212</v>
      </c>
      <c r="I58" s="7">
        <f t="shared" si="6"/>
        <v>63.75082938001826</v>
      </c>
      <c r="J58" s="7">
        <f t="shared" si="6"/>
        <v>99.59369971928588</v>
      </c>
      <c r="K58" s="7">
        <f t="shared" si="6"/>
        <v>-148.2684948140346</v>
      </c>
      <c r="L58" s="7">
        <f t="shared" si="6"/>
        <v>84.87953436286921</v>
      </c>
      <c r="M58" s="7">
        <f t="shared" si="6"/>
        <v>168.19997981817266</v>
      </c>
      <c r="N58" s="7">
        <f t="shared" si="6"/>
        <v>112.57974142460367</v>
      </c>
      <c r="O58" s="7">
        <f t="shared" si="6"/>
        <v>0.09281661881742707</v>
      </c>
      <c r="P58" s="7">
        <f t="shared" si="6"/>
        <v>0.10467926978858504</v>
      </c>
      <c r="Q58" s="7">
        <f t="shared" si="6"/>
        <v>40.64964629701251</v>
      </c>
      <c r="R58" s="7">
        <f t="shared" si="6"/>
        <v>0.0880409095017825</v>
      </c>
      <c r="S58" s="7">
        <f t="shared" si="6"/>
        <v>0.09646759626072961</v>
      </c>
      <c r="T58" s="7">
        <f t="shared" si="6"/>
        <v>96.40361197669249</v>
      </c>
      <c r="U58" s="7">
        <f t="shared" si="6"/>
        <v>34.022609190800814</v>
      </c>
      <c r="V58" s="7">
        <f t="shared" si="6"/>
        <v>67.47623447371525</v>
      </c>
      <c r="W58" s="7">
        <f t="shared" si="6"/>
        <v>90.18959675169982</v>
      </c>
      <c r="X58" s="7">
        <f t="shared" si="6"/>
        <v>0</v>
      </c>
      <c r="Y58" s="7">
        <f t="shared" si="6"/>
        <v>0</v>
      </c>
      <c r="Z58" s="8">
        <f t="shared" si="6"/>
        <v>90.18959675169982</v>
      </c>
    </row>
    <row r="59" spans="1:26" ht="13.5">
      <c r="A59" s="37" t="s">
        <v>31</v>
      </c>
      <c r="B59" s="9">
        <f aca="true" t="shared" si="7" ref="B59:Z66">IF(B68=0,0,+(B77/B68)*100)</f>
        <v>90.00964838695056</v>
      </c>
      <c r="C59" s="9">
        <f t="shared" si="7"/>
        <v>0</v>
      </c>
      <c r="D59" s="2">
        <f t="shared" si="7"/>
        <v>51.491738343493545</v>
      </c>
      <c r="E59" s="10">
        <f t="shared" si="7"/>
        <v>86.78361555835401</v>
      </c>
      <c r="F59" s="10">
        <f t="shared" si="7"/>
        <v>4.295048460450258</v>
      </c>
      <c r="G59" s="10">
        <f t="shared" si="7"/>
        <v>149.8860971774195</v>
      </c>
      <c r="H59" s="10">
        <f t="shared" si="7"/>
        <v>841.6656321614854</v>
      </c>
      <c r="I59" s="10">
        <f t="shared" si="7"/>
        <v>51.38575851408952</v>
      </c>
      <c r="J59" s="10">
        <f t="shared" si="7"/>
        <v>80.8036060808595</v>
      </c>
      <c r="K59" s="10">
        <f t="shared" si="7"/>
        <v>-20.89867105182986</v>
      </c>
      <c r="L59" s="10">
        <f t="shared" si="7"/>
        <v>85.83643257757248</v>
      </c>
      <c r="M59" s="10">
        <f t="shared" si="7"/>
        <v>769.6019654394612</v>
      </c>
      <c r="N59" s="10">
        <f t="shared" si="7"/>
        <v>77.7700299255108</v>
      </c>
      <c r="O59" s="10">
        <f t="shared" si="7"/>
        <v>0.08620001775697889</v>
      </c>
      <c r="P59" s="10">
        <f t="shared" si="7"/>
        <v>0.07372159662831443</v>
      </c>
      <c r="Q59" s="10">
        <f t="shared" si="7"/>
        <v>32.704401383041784</v>
      </c>
      <c r="R59" s="10">
        <f t="shared" si="7"/>
        <v>0.06819057107263289</v>
      </c>
      <c r="S59" s="10">
        <f t="shared" si="7"/>
        <v>0.09103714329049112</v>
      </c>
      <c r="T59" s="10">
        <f t="shared" si="7"/>
        <v>117.14176853271023</v>
      </c>
      <c r="U59" s="10">
        <f t="shared" si="7"/>
        <v>33.207326902754886</v>
      </c>
      <c r="V59" s="10">
        <f t="shared" si="7"/>
        <v>64.53462870480155</v>
      </c>
      <c r="W59" s="10">
        <f t="shared" si="7"/>
        <v>86.78361555835401</v>
      </c>
      <c r="X59" s="10">
        <f t="shared" si="7"/>
        <v>0</v>
      </c>
      <c r="Y59" s="10">
        <f t="shared" si="7"/>
        <v>0</v>
      </c>
      <c r="Z59" s="11">
        <f t="shared" si="7"/>
        <v>86.78361555835401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94.0217189874356</v>
      </c>
      <c r="E60" s="13">
        <f t="shared" si="7"/>
        <v>92.98760485484891</v>
      </c>
      <c r="F60" s="13">
        <f t="shared" si="7"/>
        <v>83.36756545241708</v>
      </c>
      <c r="G60" s="13">
        <f t="shared" si="7"/>
        <v>98.99694591257978</v>
      </c>
      <c r="H60" s="13">
        <f t="shared" si="7"/>
        <v>92.14277429028019</v>
      </c>
      <c r="I60" s="13">
        <f t="shared" si="7"/>
        <v>91.33911777937229</v>
      </c>
      <c r="J60" s="13">
        <f t="shared" si="7"/>
        <v>133.4247771195926</v>
      </c>
      <c r="K60" s="13">
        <f t="shared" si="7"/>
        <v>103.7905953558242</v>
      </c>
      <c r="L60" s="13">
        <f t="shared" si="7"/>
        <v>83.44479122276711</v>
      </c>
      <c r="M60" s="13">
        <f t="shared" si="7"/>
        <v>106.86060262782942</v>
      </c>
      <c r="N60" s="13">
        <f t="shared" si="7"/>
        <v>135.86468403730942</v>
      </c>
      <c r="O60" s="13">
        <f t="shared" si="7"/>
        <v>0.09432681885918728</v>
      </c>
      <c r="P60" s="13">
        <f t="shared" si="7"/>
        <v>0.11856530243363927</v>
      </c>
      <c r="Q60" s="13">
        <f t="shared" si="7"/>
        <v>44.75770127240386</v>
      </c>
      <c r="R60" s="13">
        <f t="shared" si="7"/>
        <v>0.09902959723505536</v>
      </c>
      <c r="S60" s="13">
        <f t="shared" si="7"/>
        <v>0.09846757796560623</v>
      </c>
      <c r="T60" s="13">
        <f t="shared" si="7"/>
        <v>88.80831352496413</v>
      </c>
      <c r="U60" s="13">
        <f t="shared" si="7"/>
        <v>33.92483215752014</v>
      </c>
      <c r="V60" s="13">
        <f t="shared" si="7"/>
        <v>69.40207511000742</v>
      </c>
      <c r="W60" s="13">
        <f t="shared" si="7"/>
        <v>92.98760485484891</v>
      </c>
      <c r="X60" s="13">
        <f t="shared" si="7"/>
        <v>0</v>
      </c>
      <c r="Y60" s="13">
        <f t="shared" si="7"/>
        <v>0</v>
      </c>
      <c r="Z60" s="14">
        <f t="shared" si="7"/>
        <v>92.98760485484891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96.64591183530594</v>
      </c>
      <c r="E61" s="13">
        <f t="shared" si="7"/>
        <v>92.06598759793924</v>
      </c>
      <c r="F61" s="13">
        <f t="shared" si="7"/>
        <v>84.23887033114964</v>
      </c>
      <c r="G61" s="13">
        <f t="shared" si="7"/>
        <v>100.19016980690776</v>
      </c>
      <c r="H61" s="13">
        <f t="shared" si="7"/>
        <v>93.88135704586273</v>
      </c>
      <c r="I61" s="13">
        <f t="shared" si="7"/>
        <v>92.602570001975</v>
      </c>
      <c r="J61" s="13">
        <f t="shared" si="7"/>
        <v>135.74358749696148</v>
      </c>
      <c r="K61" s="13">
        <f t="shared" si="7"/>
        <v>105.75471013786006</v>
      </c>
      <c r="L61" s="13">
        <f t="shared" si="7"/>
        <v>84.44115981708867</v>
      </c>
      <c r="M61" s="13">
        <f t="shared" si="7"/>
        <v>108.78851121799713</v>
      </c>
      <c r="N61" s="13">
        <f t="shared" si="7"/>
        <v>144.08006812974628</v>
      </c>
      <c r="O61" s="13">
        <f t="shared" si="7"/>
        <v>0.09347436984035203</v>
      </c>
      <c r="P61" s="13">
        <f t="shared" si="7"/>
        <v>0.11993265182830269</v>
      </c>
      <c r="Q61" s="13">
        <f t="shared" si="7"/>
        <v>46.754078821601006</v>
      </c>
      <c r="R61" s="13">
        <f t="shared" si="7"/>
        <v>0.10322375349313935</v>
      </c>
      <c r="S61" s="13">
        <f t="shared" si="7"/>
        <v>0.10342475224972292</v>
      </c>
      <c r="T61" s="13">
        <f t="shared" si="7"/>
        <v>93.3728158952979</v>
      </c>
      <c r="U61" s="13">
        <f t="shared" si="7"/>
        <v>35.70049260749231</v>
      </c>
      <c r="V61" s="13">
        <f t="shared" si="7"/>
        <v>71.54963278029233</v>
      </c>
      <c r="W61" s="13">
        <f t="shared" si="7"/>
        <v>92.06598759793924</v>
      </c>
      <c r="X61" s="13">
        <f t="shared" si="7"/>
        <v>0</v>
      </c>
      <c r="Y61" s="13">
        <f t="shared" si="7"/>
        <v>0</v>
      </c>
      <c r="Z61" s="14">
        <f t="shared" si="7"/>
        <v>92.06598759793924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76.48261675427712</v>
      </c>
      <c r="E64" s="13">
        <f t="shared" si="7"/>
        <v>100.01542043435066</v>
      </c>
      <c r="F64" s="13">
        <f t="shared" si="7"/>
        <v>83.83461157353709</v>
      </c>
      <c r="G64" s="13">
        <f t="shared" si="7"/>
        <v>97.8703321337974</v>
      </c>
      <c r="H64" s="13">
        <f t="shared" si="7"/>
        <v>87.71693351525573</v>
      </c>
      <c r="I64" s="13">
        <f t="shared" si="7"/>
        <v>89.33391426324626</v>
      </c>
      <c r="J64" s="13">
        <f t="shared" si="7"/>
        <v>106.85855898382182</v>
      </c>
      <c r="K64" s="13">
        <f t="shared" si="7"/>
        <v>83.87513064855182</v>
      </c>
      <c r="L64" s="13">
        <f t="shared" si="7"/>
        <v>72.78255035627255</v>
      </c>
      <c r="M64" s="13">
        <f t="shared" si="7"/>
        <v>86.77268835441068</v>
      </c>
      <c r="N64" s="13">
        <f t="shared" si="7"/>
        <v>87.49125491070399</v>
      </c>
      <c r="O64" s="13">
        <f t="shared" si="7"/>
        <v>0.09803163137062931</v>
      </c>
      <c r="P64" s="13">
        <f t="shared" si="7"/>
        <v>0.1036938820609584</v>
      </c>
      <c r="Q64" s="13">
        <f t="shared" si="7"/>
        <v>29.32588025075952</v>
      </c>
      <c r="R64" s="13">
        <f t="shared" si="7"/>
        <v>0.07919339868274132</v>
      </c>
      <c r="S64" s="13">
        <f t="shared" si="7"/>
        <v>0.07400243499030103</v>
      </c>
      <c r="T64" s="13">
        <f t="shared" si="7"/>
        <v>71.15467818149426</v>
      </c>
      <c r="U64" s="13">
        <f t="shared" si="7"/>
        <v>25.551592713031923</v>
      </c>
      <c r="V64" s="13">
        <f t="shared" si="7"/>
        <v>55.37731866792043</v>
      </c>
      <c r="W64" s="13">
        <f t="shared" si="7"/>
        <v>100.01542043435066</v>
      </c>
      <c r="X64" s="13">
        <f t="shared" si="7"/>
        <v>0</v>
      </c>
      <c r="Y64" s="13">
        <f t="shared" si="7"/>
        <v>0</v>
      </c>
      <c r="Z64" s="14">
        <f t="shared" si="7"/>
        <v>100.01542043435066</v>
      </c>
    </row>
    <row r="65" spans="1:26" ht="13.5">
      <c r="A65" s="39" t="s">
        <v>107</v>
      </c>
      <c r="B65" s="12">
        <f t="shared" si="7"/>
        <v>100</v>
      </c>
      <c r="C65" s="12">
        <f t="shared" si="7"/>
        <v>0</v>
      </c>
      <c r="D65" s="3">
        <f t="shared" si="7"/>
        <v>99.87917841320983</v>
      </c>
      <c r="E65" s="13">
        <f t="shared" si="7"/>
        <v>99.94117647058823</v>
      </c>
      <c r="F65" s="13">
        <f t="shared" si="7"/>
        <v>21.089062863343926</v>
      </c>
      <c r="G65" s="13">
        <f t="shared" si="7"/>
        <v>20.794871794871796</v>
      </c>
      <c r="H65" s="13">
        <f t="shared" si="7"/>
        <v>20.627082610858977</v>
      </c>
      <c r="I65" s="13">
        <f t="shared" si="7"/>
        <v>20.835903763109194</v>
      </c>
      <c r="J65" s="13">
        <f t="shared" si="7"/>
        <v>376.25464684014867</v>
      </c>
      <c r="K65" s="13">
        <f t="shared" si="7"/>
        <v>593.9913276894487</v>
      </c>
      <c r="L65" s="13">
        <f t="shared" si="7"/>
        <v>317.8562421185372</v>
      </c>
      <c r="M65" s="13">
        <f t="shared" si="7"/>
        <v>403.9146906131612</v>
      </c>
      <c r="N65" s="13">
        <f t="shared" si="7"/>
        <v>23.574593343247425</v>
      </c>
      <c r="O65" s="13">
        <f t="shared" si="7"/>
        <v>0</v>
      </c>
      <c r="P65" s="13">
        <f t="shared" si="7"/>
        <v>0.3033367037411527</v>
      </c>
      <c r="Q65" s="13">
        <f t="shared" si="7"/>
        <v>21.653012183639916</v>
      </c>
      <c r="R65" s="13">
        <f t="shared" si="7"/>
        <v>0.02107085073559845</v>
      </c>
      <c r="S65" s="13">
        <f t="shared" si="7"/>
        <v>0.018838630886260144</v>
      </c>
      <c r="T65" s="13">
        <f t="shared" si="7"/>
        <v>11.437241947228566</v>
      </c>
      <c r="U65" s="13">
        <f t="shared" si="7"/>
        <v>5.473617118142499</v>
      </c>
      <c r="V65" s="13">
        <f t="shared" si="7"/>
        <v>20.718213886637017</v>
      </c>
      <c r="W65" s="13">
        <f t="shared" si="7"/>
        <v>99.94117647058823</v>
      </c>
      <c r="X65" s="13">
        <f t="shared" si="7"/>
        <v>0</v>
      </c>
      <c r="Y65" s="13">
        <f t="shared" si="7"/>
        <v>0</v>
      </c>
      <c r="Z65" s="14">
        <f t="shared" si="7"/>
        <v>99.94117647058823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-9.194556822361163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0.17849238194513858</v>
      </c>
      <c r="Q66" s="16">
        <f t="shared" si="7"/>
        <v>126.49255329782525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1116.02004826434</v>
      </c>
      <c r="W66" s="16">
        <f t="shared" si="7"/>
        <v>-9.194556822361163</v>
      </c>
      <c r="X66" s="16">
        <f t="shared" si="7"/>
        <v>0</v>
      </c>
      <c r="Y66" s="16">
        <f t="shared" si="7"/>
        <v>0</v>
      </c>
      <c r="Z66" s="17">
        <f t="shared" si="7"/>
        <v>-9.194556822361163</v>
      </c>
    </row>
    <row r="67" spans="1:26" ht="13.5" hidden="1">
      <c r="A67" s="41" t="s">
        <v>285</v>
      </c>
      <c r="B67" s="24">
        <v>159076009</v>
      </c>
      <c r="C67" s="24"/>
      <c r="D67" s="25">
        <v>243660338</v>
      </c>
      <c r="E67" s="26">
        <v>180917762</v>
      </c>
      <c r="F67" s="26">
        <v>66679444</v>
      </c>
      <c r="G67" s="26">
        <v>12046027</v>
      </c>
      <c r="H67" s="26">
        <v>11209177</v>
      </c>
      <c r="I67" s="26">
        <v>89934648</v>
      </c>
      <c r="J67" s="26">
        <v>20865356</v>
      </c>
      <c r="K67" s="26">
        <v>-7257183</v>
      </c>
      <c r="L67" s="26">
        <v>10383708</v>
      </c>
      <c r="M67" s="26">
        <v>23991881</v>
      </c>
      <c r="N67" s="26">
        <v>12419047</v>
      </c>
      <c r="O67" s="26">
        <v>10942006</v>
      </c>
      <c r="P67" s="26">
        <v>11087200</v>
      </c>
      <c r="Q67" s="26">
        <v>34448253</v>
      </c>
      <c r="R67" s="26">
        <v>11483298</v>
      </c>
      <c r="S67" s="26">
        <v>10924912</v>
      </c>
      <c r="T67" s="26">
        <v>12188340</v>
      </c>
      <c r="U67" s="26">
        <v>34596550</v>
      </c>
      <c r="V67" s="26">
        <v>182971332</v>
      </c>
      <c r="W67" s="26">
        <v>180917762</v>
      </c>
      <c r="X67" s="26"/>
      <c r="Y67" s="25"/>
      <c r="Z67" s="27">
        <v>180917762</v>
      </c>
    </row>
    <row r="68" spans="1:26" ht="13.5" hidden="1">
      <c r="A68" s="37" t="s">
        <v>31</v>
      </c>
      <c r="B68" s="19">
        <v>67242328</v>
      </c>
      <c r="C68" s="19"/>
      <c r="D68" s="20">
        <v>135736338</v>
      </c>
      <c r="E68" s="21">
        <v>81056775</v>
      </c>
      <c r="F68" s="21">
        <v>56988740</v>
      </c>
      <c r="G68" s="21">
        <v>2815119</v>
      </c>
      <c r="H68" s="21">
        <v>3044934</v>
      </c>
      <c r="I68" s="21">
        <v>62848793</v>
      </c>
      <c r="J68" s="21">
        <v>13630310</v>
      </c>
      <c r="K68" s="21">
        <v>-14590411</v>
      </c>
      <c r="L68" s="21">
        <v>3137324</v>
      </c>
      <c r="M68" s="21">
        <v>2177223</v>
      </c>
      <c r="N68" s="21">
        <v>5129737</v>
      </c>
      <c r="O68" s="21">
        <v>3559164</v>
      </c>
      <c r="P68" s="21">
        <v>3526782</v>
      </c>
      <c r="Q68" s="21">
        <v>12215683</v>
      </c>
      <c r="R68" s="21">
        <v>4380371</v>
      </c>
      <c r="S68" s="21">
        <v>2940558</v>
      </c>
      <c r="T68" s="21">
        <v>2889661</v>
      </c>
      <c r="U68" s="21">
        <v>10210590</v>
      </c>
      <c r="V68" s="21">
        <v>87452289</v>
      </c>
      <c r="W68" s="21">
        <v>81056775</v>
      </c>
      <c r="X68" s="21"/>
      <c r="Y68" s="20"/>
      <c r="Z68" s="23">
        <v>81056775</v>
      </c>
    </row>
    <row r="69" spans="1:26" ht="13.5" hidden="1">
      <c r="A69" s="38" t="s">
        <v>32</v>
      </c>
      <c r="B69" s="19">
        <v>91833681</v>
      </c>
      <c r="C69" s="19"/>
      <c r="D69" s="20">
        <v>107924000</v>
      </c>
      <c r="E69" s="21">
        <v>99828359</v>
      </c>
      <c r="F69" s="21">
        <v>9690704</v>
      </c>
      <c r="G69" s="21">
        <v>9230908</v>
      </c>
      <c r="H69" s="21">
        <v>8164243</v>
      </c>
      <c r="I69" s="21">
        <v>27085855</v>
      </c>
      <c r="J69" s="21">
        <v>7235046</v>
      </c>
      <c r="K69" s="21">
        <v>7333228</v>
      </c>
      <c r="L69" s="21">
        <v>7246384</v>
      </c>
      <c r="M69" s="21">
        <v>21814658</v>
      </c>
      <c r="N69" s="21">
        <v>7289310</v>
      </c>
      <c r="O69" s="21">
        <v>7382842</v>
      </c>
      <c r="P69" s="21">
        <v>7490387</v>
      </c>
      <c r="Q69" s="21">
        <v>22162539</v>
      </c>
      <c r="R69" s="21">
        <v>7102927</v>
      </c>
      <c r="S69" s="21">
        <v>7984354</v>
      </c>
      <c r="T69" s="21">
        <v>9298679</v>
      </c>
      <c r="U69" s="21">
        <v>24385960</v>
      </c>
      <c r="V69" s="21">
        <v>95449012</v>
      </c>
      <c r="W69" s="21">
        <v>99828359</v>
      </c>
      <c r="X69" s="21"/>
      <c r="Y69" s="20"/>
      <c r="Z69" s="23">
        <v>99828359</v>
      </c>
    </row>
    <row r="70" spans="1:26" ht="13.5" hidden="1">
      <c r="A70" s="39" t="s">
        <v>103</v>
      </c>
      <c r="B70" s="19">
        <v>79489314</v>
      </c>
      <c r="C70" s="19"/>
      <c r="D70" s="20">
        <v>92437433</v>
      </c>
      <c r="E70" s="21">
        <v>88238884</v>
      </c>
      <c r="F70" s="21">
        <v>8828003</v>
      </c>
      <c r="G70" s="21">
        <v>8499772</v>
      </c>
      <c r="H70" s="21">
        <v>7305280</v>
      </c>
      <c r="I70" s="21">
        <v>24633055</v>
      </c>
      <c r="J70" s="21">
        <v>6573954</v>
      </c>
      <c r="K70" s="21">
        <v>6562016</v>
      </c>
      <c r="L70" s="21">
        <v>6460398</v>
      </c>
      <c r="M70" s="21">
        <v>19596368</v>
      </c>
      <c r="N70" s="21">
        <v>6378418</v>
      </c>
      <c r="O70" s="21">
        <v>6594321</v>
      </c>
      <c r="P70" s="21">
        <v>6713768</v>
      </c>
      <c r="Q70" s="21">
        <v>19686507</v>
      </c>
      <c r="R70" s="21">
        <v>6184623</v>
      </c>
      <c r="S70" s="21">
        <v>6927742</v>
      </c>
      <c r="T70" s="21">
        <v>8093362</v>
      </c>
      <c r="U70" s="21">
        <v>21205727</v>
      </c>
      <c r="V70" s="21">
        <v>85121657</v>
      </c>
      <c r="W70" s="21">
        <v>88238884</v>
      </c>
      <c r="X70" s="21"/>
      <c r="Y70" s="20"/>
      <c r="Z70" s="23">
        <v>88238884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10158149</v>
      </c>
      <c r="C73" s="19"/>
      <c r="D73" s="20">
        <v>14245067</v>
      </c>
      <c r="E73" s="21">
        <v>9889475</v>
      </c>
      <c r="F73" s="21">
        <v>733691</v>
      </c>
      <c r="G73" s="21">
        <v>610236</v>
      </c>
      <c r="H73" s="21">
        <v>726317</v>
      </c>
      <c r="I73" s="21">
        <v>2070244</v>
      </c>
      <c r="J73" s="21">
        <v>652484</v>
      </c>
      <c r="K73" s="21">
        <v>766369</v>
      </c>
      <c r="L73" s="21">
        <v>778056</v>
      </c>
      <c r="M73" s="21">
        <v>2196909</v>
      </c>
      <c r="N73" s="21">
        <v>780438</v>
      </c>
      <c r="O73" s="21">
        <v>788521</v>
      </c>
      <c r="P73" s="21">
        <v>764751</v>
      </c>
      <c r="Q73" s="21">
        <v>2333710</v>
      </c>
      <c r="R73" s="21">
        <v>785419</v>
      </c>
      <c r="S73" s="21">
        <v>902673</v>
      </c>
      <c r="T73" s="21">
        <v>943016</v>
      </c>
      <c r="U73" s="21">
        <v>2631108</v>
      </c>
      <c r="V73" s="21">
        <v>9231971</v>
      </c>
      <c r="W73" s="21">
        <v>9889475</v>
      </c>
      <c r="X73" s="21"/>
      <c r="Y73" s="20"/>
      <c r="Z73" s="23">
        <v>9889475</v>
      </c>
    </row>
    <row r="74" spans="1:26" ht="13.5" hidden="1">
      <c r="A74" s="39" t="s">
        <v>107</v>
      </c>
      <c r="B74" s="19">
        <v>2186218</v>
      </c>
      <c r="C74" s="19"/>
      <c r="D74" s="20">
        <v>1241500</v>
      </c>
      <c r="E74" s="21">
        <v>1700000</v>
      </c>
      <c r="F74" s="21">
        <v>129010</v>
      </c>
      <c r="G74" s="21">
        <v>120900</v>
      </c>
      <c r="H74" s="21">
        <v>132646</v>
      </c>
      <c r="I74" s="21">
        <v>382556</v>
      </c>
      <c r="J74" s="21">
        <v>8608</v>
      </c>
      <c r="K74" s="21">
        <v>4843</v>
      </c>
      <c r="L74" s="21">
        <v>7930</v>
      </c>
      <c r="M74" s="21">
        <v>21381</v>
      </c>
      <c r="N74" s="21">
        <v>130454</v>
      </c>
      <c r="O74" s="21"/>
      <c r="P74" s="21">
        <v>11868</v>
      </c>
      <c r="Q74" s="21">
        <v>142322</v>
      </c>
      <c r="R74" s="21">
        <v>132885</v>
      </c>
      <c r="S74" s="21">
        <v>153939</v>
      </c>
      <c r="T74" s="21">
        <v>262301</v>
      </c>
      <c r="U74" s="21">
        <v>549125</v>
      </c>
      <c r="V74" s="21">
        <v>1095384</v>
      </c>
      <c r="W74" s="21">
        <v>1700000</v>
      </c>
      <c r="X74" s="21"/>
      <c r="Y74" s="20"/>
      <c r="Z74" s="23">
        <v>1700000</v>
      </c>
    </row>
    <row r="75" spans="1:26" ht="13.5" hidden="1">
      <c r="A75" s="40" t="s">
        <v>110</v>
      </c>
      <c r="B75" s="28"/>
      <c r="C75" s="28"/>
      <c r="D75" s="29"/>
      <c r="E75" s="30">
        <v>32628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>
        <v>70031</v>
      </c>
      <c r="Q75" s="30">
        <v>70031</v>
      </c>
      <c r="R75" s="30"/>
      <c r="S75" s="30"/>
      <c r="T75" s="30"/>
      <c r="U75" s="30"/>
      <c r="V75" s="30">
        <v>70031</v>
      </c>
      <c r="W75" s="30">
        <v>32628</v>
      </c>
      <c r="X75" s="30"/>
      <c r="Y75" s="29"/>
      <c r="Z75" s="31">
        <v>32628</v>
      </c>
    </row>
    <row r="76" spans="1:26" ht="13.5" hidden="1">
      <c r="A76" s="42" t="s">
        <v>286</v>
      </c>
      <c r="B76" s="32">
        <v>152358264</v>
      </c>
      <c r="C76" s="32"/>
      <c r="D76" s="33">
        <v>171365000</v>
      </c>
      <c r="E76" s="34">
        <v>163169000</v>
      </c>
      <c r="F76" s="34">
        <v>10631531</v>
      </c>
      <c r="G76" s="34">
        <v>13447561</v>
      </c>
      <c r="H76" s="34">
        <v>33254992</v>
      </c>
      <c r="I76" s="34">
        <v>57334084</v>
      </c>
      <c r="J76" s="34">
        <v>20780580</v>
      </c>
      <c r="K76" s="34">
        <v>10760116</v>
      </c>
      <c r="L76" s="34">
        <v>8813643</v>
      </c>
      <c r="M76" s="34">
        <v>40354339</v>
      </c>
      <c r="N76" s="34">
        <v>13981331</v>
      </c>
      <c r="O76" s="34">
        <v>10156</v>
      </c>
      <c r="P76" s="34">
        <v>11606</v>
      </c>
      <c r="Q76" s="34">
        <v>14003093</v>
      </c>
      <c r="R76" s="34">
        <v>10110</v>
      </c>
      <c r="S76" s="34">
        <v>10539</v>
      </c>
      <c r="T76" s="34">
        <v>11750000</v>
      </c>
      <c r="U76" s="34">
        <v>11770649</v>
      </c>
      <c r="V76" s="34">
        <v>123462165</v>
      </c>
      <c r="W76" s="34">
        <v>163169000</v>
      </c>
      <c r="X76" s="34"/>
      <c r="Y76" s="33"/>
      <c r="Z76" s="35">
        <v>163169000</v>
      </c>
    </row>
    <row r="77" spans="1:26" ht="13.5" hidden="1">
      <c r="A77" s="37" t="s">
        <v>31</v>
      </c>
      <c r="B77" s="19">
        <v>60524583</v>
      </c>
      <c r="C77" s="19"/>
      <c r="D77" s="20">
        <v>69893000</v>
      </c>
      <c r="E77" s="21">
        <v>70344000</v>
      </c>
      <c r="F77" s="21">
        <v>2447694</v>
      </c>
      <c r="G77" s="21">
        <v>4219472</v>
      </c>
      <c r="H77" s="21">
        <v>25628163</v>
      </c>
      <c r="I77" s="21">
        <v>32295329</v>
      </c>
      <c r="J77" s="21">
        <v>11013782</v>
      </c>
      <c r="K77" s="21">
        <v>3049202</v>
      </c>
      <c r="L77" s="21">
        <v>2692967</v>
      </c>
      <c r="M77" s="21">
        <v>16755951</v>
      </c>
      <c r="N77" s="21">
        <v>3989398</v>
      </c>
      <c r="O77" s="21">
        <v>3068</v>
      </c>
      <c r="P77" s="21">
        <v>2600</v>
      </c>
      <c r="Q77" s="21">
        <v>3995066</v>
      </c>
      <c r="R77" s="21">
        <v>2987</v>
      </c>
      <c r="S77" s="21">
        <v>2677</v>
      </c>
      <c r="T77" s="21">
        <v>3385000</v>
      </c>
      <c r="U77" s="21">
        <v>3390664</v>
      </c>
      <c r="V77" s="21">
        <v>56437010</v>
      </c>
      <c r="W77" s="21">
        <v>70344000</v>
      </c>
      <c r="X77" s="21"/>
      <c r="Y77" s="20"/>
      <c r="Z77" s="23">
        <v>70344000</v>
      </c>
    </row>
    <row r="78" spans="1:26" ht="13.5" hidden="1">
      <c r="A78" s="38" t="s">
        <v>32</v>
      </c>
      <c r="B78" s="19">
        <v>91833681</v>
      </c>
      <c r="C78" s="19"/>
      <c r="D78" s="20">
        <v>101472000</v>
      </c>
      <c r="E78" s="21">
        <v>92828000</v>
      </c>
      <c r="F78" s="21">
        <v>8078904</v>
      </c>
      <c r="G78" s="21">
        <v>9138317</v>
      </c>
      <c r="H78" s="21">
        <v>7522760</v>
      </c>
      <c r="I78" s="21">
        <v>24739981</v>
      </c>
      <c r="J78" s="21">
        <v>9653344</v>
      </c>
      <c r="K78" s="21">
        <v>7611201</v>
      </c>
      <c r="L78" s="21">
        <v>6046730</v>
      </c>
      <c r="M78" s="21">
        <v>23311275</v>
      </c>
      <c r="N78" s="21">
        <v>9903598</v>
      </c>
      <c r="O78" s="21">
        <v>6964</v>
      </c>
      <c r="P78" s="21">
        <v>8881</v>
      </c>
      <c r="Q78" s="21">
        <v>9919443</v>
      </c>
      <c r="R78" s="21">
        <v>7034</v>
      </c>
      <c r="S78" s="21">
        <v>7862</v>
      </c>
      <c r="T78" s="21">
        <v>8258000</v>
      </c>
      <c r="U78" s="21">
        <v>8272896</v>
      </c>
      <c r="V78" s="21">
        <v>66243595</v>
      </c>
      <c r="W78" s="21">
        <v>92828000</v>
      </c>
      <c r="X78" s="21"/>
      <c r="Y78" s="20"/>
      <c r="Z78" s="23">
        <v>92828000</v>
      </c>
    </row>
    <row r="79" spans="1:26" ht="13.5" hidden="1">
      <c r="A79" s="39" t="s">
        <v>103</v>
      </c>
      <c r="B79" s="19">
        <v>79489314</v>
      </c>
      <c r="C79" s="19"/>
      <c r="D79" s="20">
        <v>89337000</v>
      </c>
      <c r="E79" s="21">
        <v>81238000</v>
      </c>
      <c r="F79" s="21">
        <v>7436610</v>
      </c>
      <c r="G79" s="21">
        <v>8515936</v>
      </c>
      <c r="H79" s="21">
        <v>6858296</v>
      </c>
      <c r="I79" s="21">
        <v>22810842</v>
      </c>
      <c r="J79" s="21">
        <v>8923721</v>
      </c>
      <c r="K79" s="21">
        <v>6939641</v>
      </c>
      <c r="L79" s="21">
        <v>5455235</v>
      </c>
      <c r="M79" s="21">
        <v>21318597</v>
      </c>
      <c r="N79" s="21">
        <v>9190029</v>
      </c>
      <c r="O79" s="21">
        <v>6164</v>
      </c>
      <c r="P79" s="21">
        <v>8052</v>
      </c>
      <c r="Q79" s="21">
        <v>9204245</v>
      </c>
      <c r="R79" s="21">
        <v>6384</v>
      </c>
      <c r="S79" s="21">
        <v>7165</v>
      </c>
      <c r="T79" s="21">
        <v>7557000</v>
      </c>
      <c r="U79" s="21">
        <v>7570549</v>
      </c>
      <c r="V79" s="21">
        <v>60904233</v>
      </c>
      <c r="W79" s="21">
        <v>81238000</v>
      </c>
      <c r="X79" s="21"/>
      <c r="Y79" s="20"/>
      <c r="Z79" s="23">
        <v>81238000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10158149</v>
      </c>
      <c r="C82" s="19"/>
      <c r="D82" s="20">
        <v>10895000</v>
      </c>
      <c r="E82" s="21">
        <v>9891000</v>
      </c>
      <c r="F82" s="21">
        <v>615087</v>
      </c>
      <c r="G82" s="21">
        <v>597240</v>
      </c>
      <c r="H82" s="21">
        <v>637103</v>
      </c>
      <c r="I82" s="21">
        <v>1849430</v>
      </c>
      <c r="J82" s="21">
        <v>697235</v>
      </c>
      <c r="K82" s="21">
        <v>642793</v>
      </c>
      <c r="L82" s="21">
        <v>566289</v>
      </c>
      <c r="M82" s="21">
        <v>1906317</v>
      </c>
      <c r="N82" s="21">
        <v>682815</v>
      </c>
      <c r="O82" s="21">
        <v>773</v>
      </c>
      <c r="P82" s="21">
        <v>793</v>
      </c>
      <c r="Q82" s="21">
        <v>684381</v>
      </c>
      <c r="R82" s="21">
        <v>622</v>
      </c>
      <c r="S82" s="21">
        <v>668</v>
      </c>
      <c r="T82" s="21">
        <v>671000</v>
      </c>
      <c r="U82" s="21">
        <v>672290</v>
      </c>
      <c r="V82" s="21">
        <v>5112418</v>
      </c>
      <c r="W82" s="21">
        <v>9891000</v>
      </c>
      <c r="X82" s="21"/>
      <c r="Y82" s="20"/>
      <c r="Z82" s="23">
        <v>9891000</v>
      </c>
    </row>
    <row r="83" spans="1:26" ht="13.5" hidden="1">
      <c r="A83" s="39" t="s">
        <v>107</v>
      </c>
      <c r="B83" s="19">
        <v>2186218</v>
      </c>
      <c r="C83" s="19"/>
      <c r="D83" s="20">
        <v>1240000</v>
      </c>
      <c r="E83" s="21">
        <v>1699000</v>
      </c>
      <c r="F83" s="21">
        <v>27207</v>
      </c>
      <c r="G83" s="21">
        <v>25141</v>
      </c>
      <c r="H83" s="21">
        <v>27361</v>
      </c>
      <c r="I83" s="21">
        <v>79709</v>
      </c>
      <c r="J83" s="21">
        <v>32388</v>
      </c>
      <c r="K83" s="21">
        <v>28767</v>
      </c>
      <c r="L83" s="21">
        <v>25206</v>
      </c>
      <c r="M83" s="21">
        <v>86361</v>
      </c>
      <c r="N83" s="21">
        <v>30754</v>
      </c>
      <c r="O83" s="21">
        <v>27</v>
      </c>
      <c r="P83" s="21">
        <v>36</v>
      </c>
      <c r="Q83" s="21">
        <v>30817</v>
      </c>
      <c r="R83" s="21">
        <v>28</v>
      </c>
      <c r="S83" s="21">
        <v>29</v>
      </c>
      <c r="T83" s="21">
        <v>30000</v>
      </c>
      <c r="U83" s="21">
        <v>30057</v>
      </c>
      <c r="V83" s="21">
        <v>226944</v>
      </c>
      <c r="W83" s="21">
        <v>1699000</v>
      </c>
      <c r="X83" s="21"/>
      <c r="Y83" s="20"/>
      <c r="Z83" s="23">
        <v>1699000</v>
      </c>
    </row>
    <row r="84" spans="1:26" ht="13.5" hidden="1">
      <c r="A84" s="40" t="s">
        <v>110</v>
      </c>
      <c r="B84" s="28"/>
      <c r="C84" s="28"/>
      <c r="D84" s="29"/>
      <c r="E84" s="30">
        <v>-3000</v>
      </c>
      <c r="F84" s="30">
        <v>104933</v>
      </c>
      <c r="G84" s="30">
        <v>89772</v>
      </c>
      <c r="H84" s="30">
        <v>104069</v>
      </c>
      <c r="I84" s="30">
        <v>298774</v>
      </c>
      <c r="J84" s="30">
        <v>113454</v>
      </c>
      <c r="K84" s="30">
        <v>99713</v>
      </c>
      <c r="L84" s="30">
        <v>73946</v>
      </c>
      <c r="M84" s="30">
        <v>287113</v>
      </c>
      <c r="N84" s="30">
        <v>88335</v>
      </c>
      <c r="O84" s="30">
        <v>124</v>
      </c>
      <c r="P84" s="30">
        <v>125</v>
      </c>
      <c r="Q84" s="30">
        <v>88584</v>
      </c>
      <c r="R84" s="30">
        <v>89</v>
      </c>
      <c r="S84" s="30"/>
      <c r="T84" s="30">
        <v>107000</v>
      </c>
      <c r="U84" s="30">
        <v>107089</v>
      </c>
      <c r="V84" s="30">
        <v>781560</v>
      </c>
      <c r="W84" s="30">
        <v>-3000</v>
      </c>
      <c r="X84" s="30"/>
      <c r="Y84" s="29"/>
      <c r="Z84" s="31">
        <v>-3000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3630000</v>
      </c>
      <c r="F5" s="358">
        <f t="shared" si="0"/>
        <v>2070000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2070000</v>
      </c>
      <c r="Y5" s="358">
        <f t="shared" si="0"/>
        <v>-2070000</v>
      </c>
      <c r="Z5" s="359">
        <f>+IF(X5&lt;&gt;0,+(Y5/X5)*100,0)</f>
        <v>-100</v>
      </c>
      <c r="AA5" s="360">
        <f>+AA6+AA8+AA11+AA13+AA15</f>
        <v>2070000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2300000</v>
      </c>
      <c r="F6" s="59">
        <f t="shared" si="1"/>
        <v>1310000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1310000</v>
      </c>
      <c r="Y6" s="59">
        <f t="shared" si="1"/>
        <v>-1310000</v>
      </c>
      <c r="Z6" s="61">
        <f>+IF(X6&lt;&gt;0,+(Y6/X6)*100,0)</f>
        <v>-100</v>
      </c>
      <c r="AA6" s="62">
        <f t="shared" si="1"/>
        <v>1310000</v>
      </c>
    </row>
    <row r="7" spans="1:27" ht="13.5">
      <c r="A7" s="291" t="s">
        <v>228</v>
      </c>
      <c r="B7" s="142"/>
      <c r="C7" s="60"/>
      <c r="D7" s="340"/>
      <c r="E7" s="60">
        <v>2300000</v>
      </c>
      <c r="F7" s="59">
        <v>1310000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1310000</v>
      </c>
      <c r="Y7" s="59">
        <v>-1310000</v>
      </c>
      <c r="Z7" s="61">
        <v>-100</v>
      </c>
      <c r="AA7" s="62">
        <v>1310000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1330000</v>
      </c>
      <c r="F8" s="59">
        <f t="shared" si="2"/>
        <v>760000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760000</v>
      </c>
      <c r="Y8" s="59">
        <f t="shared" si="2"/>
        <v>-760000</v>
      </c>
      <c r="Z8" s="61">
        <f>+IF(X8&lt;&gt;0,+(Y8/X8)*100,0)</f>
        <v>-100</v>
      </c>
      <c r="AA8" s="62">
        <f>SUM(AA9:AA10)</f>
        <v>760000</v>
      </c>
    </row>
    <row r="9" spans="1:27" ht="13.5">
      <c r="A9" s="291" t="s">
        <v>229</v>
      </c>
      <c r="B9" s="142"/>
      <c r="C9" s="60"/>
      <c r="D9" s="340"/>
      <c r="E9" s="60">
        <v>1330000</v>
      </c>
      <c r="F9" s="59">
        <v>520000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520000</v>
      </c>
      <c r="Y9" s="59">
        <v>-520000</v>
      </c>
      <c r="Z9" s="61">
        <v>-100</v>
      </c>
      <c r="AA9" s="62">
        <v>520000</v>
      </c>
    </row>
    <row r="10" spans="1:27" ht="13.5">
      <c r="A10" s="291" t="s">
        <v>230</v>
      </c>
      <c r="B10" s="142"/>
      <c r="C10" s="60"/>
      <c r="D10" s="340"/>
      <c r="E10" s="60"/>
      <c r="F10" s="59">
        <v>240000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240000</v>
      </c>
      <c r="Y10" s="59">
        <v>-240000</v>
      </c>
      <c r="Z10" s="61">
        <v>-100</v>
      </c>
      <c r="AA10" s="62">
        <v>240000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2043000</v>
      </c>
      <c r="F22" s="345">
        <f t="shared" si="6"/>
        <v>1138000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1138000</v>
      </c>
      <c r="Y22" s="345">
        <f t="shared" si="6"/>
        <v>-1138000</v>
      </c>
      <c r="Z22" s="336">
        <f>+IF(X22&lt;&gt;0,+(Y22/X22)*100,0)</f>
        <v>-100</v>
      </c>
      <c r="AA22" s="350">
        <f>SUM(AA23:AA32)</f>
        <v>1138000</v>
      </c>
    </row>
    <row r="23" spans="1:27" ht="13.5">
      <c r="A23" s="361" t="s">
        <v>236</v>
      </c>
      <c r="B23" s="142"/>
      <c r="C23" s="60"/>
      <c r="D23" s="340"/>
      <c r="E23" s="60">
        <v>1405000</v>
      </c>
      <c r="F23" s="59">
        <v>538000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538000</v>
      </c>
      <c r="Y23" s="59">
        <v>-538000</v>
      </c>
      <c r="Z23" s="61">
        <v>-100</v>
      </c>
      <c r="AA23" s="62">
        <v>538000</v>
      </c>
    </row>
    <row r="24" spans="1:27" ht="13.5">
      <c r="A24" s="361" t="s">
        <v>237</v>
      </c>
      <c r="B24" s="142"/>
      <c r="C24" s="60"/>
      <c r="D24" s="340"/>
      <c r="E24" s="60"/>
      <c r="F24" s="59">
        <v>600000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600000</v>
      </c>
      <c r="Y24" s="59">
        <v>-600000</v>
      </c>
      <c r="Z24" s="61">
        <v>-100</v>
      </c>
      <c r="AA24" s="62">
        <v>600000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638000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800000</v>
      </c>
      <c r="F40" s="345">
        <f t="shared" si="9"/>
        <v>850000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850000</v>
      </c>
      <c r="Y40" s="345">
        <f t="shared" si="9"/>
        <v>-850000</v>
      </c>
      <c r="Z40" s="336">
        <f>+IF(X40&lt;&gt;0,+(Y40/X40)*100,0)</f>
        <v>-100</v>
      </c>
      <c r="AA40" s="350">
        <f>SUM(AA41:AA49)</f>
        <v>850000</v>
      </c>
    </row>
    <row r="41" spans="1:27" ht="13.5">
      <c r="A41" s="361" t="s">
        <v>247</v>
      </c>
      <c r="B41" s="142"/>
      <c r="C41" s="362"/>
      <c r="D41" s="363"/>
      <c r="E41" s="362"/>
      <c r="F41" s="364">
        <v>432000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432000</v>
      </c>
      <c r="Y41" s="364">
        <v>-432000</v>
      </c>
      <c r="Z41" s="365">
        <v>-100</v>
      </c>
      <c r="AA41" s="366">
        <v>432000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20000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20000</v>
      </c>
      <c r="Y42" s="53">
        <f t="shared" si="10"/>
        <v>-20000</v>
      </c>
      <c r="Z42" s="94">
        <f>+IF(X42&lt;&gt;0,+(Y42/X42)*100,0)</f>
        <v>-100</v>
      </c>
      <c r="AA42" s="95">
        <f>+AA62</f>
        <v>20000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>
        <v>50000</v>
      </c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>
        <v>50000</v>
      </c>
      <c r="Y45" s="53">
        <v>-50000</v>
      </c>
      <c r="Z45" s="94">
        <v>-100</v>
      </c>
      <c r="AA45" s="95">
        <v>50000</v>
      </c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>
        <v>303000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303000</v>
      </c>
      <c r="Y48" s="53">
        <v>-303000</v>
      </c>
      <c r="Z48" s="94">
        <v>-100</v>
      </c>
      <c r="AA48" s="95">
        <v>303000</v>
      </c>
    </row>
    <row r="49" spans="1:27" ht="13.5">
      <c r="A49" s="361" t="s">
        <v>93</v>
      </c>
      <c r="B49" s="136"/>
      <c r="C49" s="54"/>
      <c r="D49" s="368"/>
      <c r="E49" s="54">
        <v>800000</v>
      </c>
      <c r="F49" s="53">
        <v>45000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45000</v>
      </c>
      <c r="Y49" s="53">
        <v>-45000</v>
      </c>
      <c r="Z49" s="94">
        <v>-100</v>
      </c>
      <c r="AA49" s="95">
        <v>45000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6473000</v>
      </c>
      <c r="F60" s="264">
        <f t="shared" si="14"/>
        <v>4058000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4058000</v>
      </c>
      <c r="Y60" s="264">
        <f t="shared" si="14"/>
        <v>-4058000</v>
      </c>
      <c r="Z60" s="337">
        <f>+IF(X60&lt;&gt;0,+(Y60/X60)*100,0)</f>
        <v>-100</v>
      </c>
      <c r="AA60" s="232">
        <f>+AA57+AA54+AA51+AA40+AA37+AA34+AA22+AA5</f>
        <v>4058000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20000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20000</v>
      </c>
      <c r="Y62" s="349">
        <f t="shared" si="15"/>
        <v>-20000</v>
      </c>
      <c r="Z62" s="338">
        <f>+IF(X62&lt;&gt;0,+(Y62/X62)*100,0)</f>
        <v>-100</v>
      </c>
      <c r="AA62" s="351">
        <f>SUM(AA63:AA66)</f>
        <v>20000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>
        <v>20000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20000</v>
      </c>
      <c r="Y64" s="59">
        <v>-20000</v>
      </c>
      <c r="Z64" s="61">
        <v>-100</v>
      </c>
      <c r="AA64" s="62">
        <v>20000</v>
      </c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128417997</v>
      </c>
      <c r="D5" s="153">
        <f>SUM(D6:D8)</f>
        <v>0</v>
      </c>
      <c r="E5" s="154">
        <f t="shared" si="0"/>
        <v>252019434</v>
      </c>
      <c r="F5" s="100">
        <f t="shared" si="0"/>
        <v>181323403</v>
      </c>
      <c r="G5" s="100">
        <f t="shared" si="0"/>
        <v>78826603</v>
      </c>
      <c r="H5" s="100">
        <f t="shared" si="0"/>
        <v>3327619</v>
      </c>
      <c r="I5" s="100">
        <f t="shared" si="0"/>
        <v>3358643</v>
      </c>
      <c r="J5" s="100">
        <f t="shared" si="0"/>
        <v>85512865</v>
      </c>
      <c r="K5" s="100">
        <f t="shared" si="0"/>
        <v>14063755</v>
      </c>
      <c r="L5" s="100">
        <f t="shared" si="0"/>
        <v>1648220</v>
      </c>
      <c r="M5" s="100">
        <f t="shared" si="0"/>
        <v>3427433</v>
      </c>
      <c r="N5" s="100">
        <f t="shared" si="0"/>
        <v>19139408</v>
      </c>
      <c r="O5" s="100">
        <f t="shared" si="0"/>
        <v>5500197</v>
      </c>
      <c r="P5" s="100">
        <f t="shared" si="0"/>
        <v>5689238</v>
      </c>
      <c r="Q5" s="100">
        <f t="shared" si="0"/>
        <v>17127841</v>
      </c>
      <c r="R5" s="100">
        <f t="shared" si="0"/>
        <v>28317276</v>
      </c>
      <c r="S5" s="100">
        <f t="shared" si="0"/>
        <v>5608547</v>
      </c>
      <c r="T5" s="100">
        <f t="shared" si="0"/>
        <v>4988518</v>
      </c>
      <c r="U5" s="100">
        <f t="shared" si="0"/>
        <v>3569004</v>
      </c>
      <c r="V5" s="100">
        <f t="shared" si="0"/>
        <v>14166069</v>
      </c>
      <c r="W5" s="100">
        <f t="shared" si="0"/>
        <v>147135618</v>
      </c>
      <c r="X5" s="100">
        <f t="shared" si="0"/>
        <v>181323403</v>
      </c>
      <c r="Y5" s="100">
        <f t="shared" si="0"/>
        <v>-34187785</v>
      </c>
      <c r="Z5" s="137">
        <f>+IF(X5&lt;&gt;0,+(Y5/X5)*100,0)</f>
        <v>-18.85459043585234</v>
      </c>
      <c r="AA5" s="153">
        <f>SUM(AA6:AA8)</f>
        <v>181323403</v>
      </c>
    </row>
    <row r="6" spans="1:27" ht="13.5">
      <c r="A6" s="138" t="s">
        <v>75</v>
      </c>
      <c r="B6" s="136"/>
      <c r="C6" s="155">
        <v>3145488</v>
      </c>
      <c r="D6" s="155"/>
      <c r="E6" s="156"/>
      <c r="F6" s="60"/>
      <c r="G6" s="60"/>
      <c r="H6" s="60">
        <v>20370</v>
      </c>
      <c r="I6" s="60">
        <v>3300</v>
      </c>
      <c r="J6" s="60">
        <v>23670</v>
      </c>
      <c r="K6" s="60"/>
      <c r="L6" s="60">
        <v>247592</v>
      </c>
      <c r="M6" s="60">
        <v>3300</v>
      </c>
      <c r="N6" s="60">
        <v>250892</v>
      </c>
      <c r="O6" s="60"/>
      <c r="P6" s="60">
        <v>1699043</v>
      </c>
      <c r="Q6" s="60">
        <v>941283</v>
      </c>
      <c r="R6" s="60">
        <v>2640326</v>
      </c>
      <c r="S6" s="60">
        <v>859386</v>
      </c>
      <c r="T6" s="60">
        <v>1396299</v>
      </c>
      <c r="U6" s="60"/>
      <c r="V6" s="60">
        <v>2255685</v>
      </c>
      <c r="W6" s="60">
        <v>5170573</v>
      </c>
      <c r="X6" s="60"/>
      <c r="Y6" s="60">
        <v>5170573</v>
      </c>
      <c r="Z6" s="140">
        <v>0</v>
      </c>
      <c r="AA6" s="155"/>
    </row>
    <row r="7" spans="1:27" ht="13.5">
      <c r="A7" s="138" t="s">
        <v>76</v>
      </c>
      <c r="B7" s="136"/>
      <c r="C7" s="157">
        <v>123102163</v>
      </c>
      <c r="D7" s="157"/>
      <c r="E7" s="158">
        <v>251919434</v>
      </c>
      <c r="F7" s="159">
        <v>181068403</v>
      </c>
      <c r="G7" s="159">
        <v>78826603</v>
      </c>
      <c r="H7" s="159">
        <v>3307249</v>
      </c>
      <c r="I7" s="159">
        <v>3355343</v>
      </c>
      <c r="J7" s="159">
        <v>85489195</v>
      </c>
      <c r="K7" s="159">
        <v>14063755</v>
      </c>
      <c r="L7" s="159">
        <v>1400628</v>
      </c>
      <c r="M7" s="159">
        <v>3424133</v>
      </c>
      <c r="N7" s="159">
        <v>18888516</v>
      </c>
      <c r="O7" s="159">
        <v>5500197</v>
      </c>
      <c r="P7" s="159">
        <v>3951127</v>
      </c>
      <c r="Q7" s="159">
        <v>16086558</v>
      </c>
      <c r="R7" s="159">
        <v>25537882</v>
      </c>
      <c r="S7" s="159">
        <v>4749161</v>
      </c>
      <c r="T7" s="159">
        <v>3592219</v>
      </c>
      <c r="U7" s="159">
        <v>3529003</v>
      </c>
      <c r="V7" s="159">
        <v>11870383</v>
      </c>
      <c r="W7" s="159">
        <v>141785976</v>
      </c>
      <c r="X7" s="159">
        <v>181068403</v>
      </c>
      <c r="Y7" s="159">
        <v>-39282427</v>
      </c>
      <c r="Z7" s="141">
        <v>-21.69</v>
      </c>
      <c r="AA7" s="157">
        <v>181068403</v>
      </c>
    </row>
    <row r="8" spans="1:27" ht="13.5">
      <c r="A8" s="138" t="s">
        <v>77</v>
      </c>
      <c r="B8" s="136"/>
      <c r="C8" s="155">
        <v>2170346</v>
      </c>
      <c r="D8" s="155"/>
      <c r="E8" s="156">
        <v>100000</v>
      </c>
      <c r="F8" s="60">
        <v>255000</v>
      </c>
      <c r="G8" s="60"/>
      <c r="H8" s="60"/>
      <c r="I8" s="60"/>
      <c r="J8" s="60"/>
      <c r="K8" s="60"/>
      <c r="L8" s="60"/>
      <c r="M8" s="60"/>
      <c r="N8" s="60"/>
      <c r="O8" s="60"/>
      <c r="P8" s="60">
        <v>39068</v>
      </c>
      <c r="Q8" s="60">
        <v>100000</v>
      </c>
      <c r="R8" s="60">
        <v>139068</v>
      </c>
      <c r="S8" s="60"/>
      <c r="T8" s="60"/>
      <c r="U8" s="60">
        <v>40001</v>
      </c>
      <c r="V8" s="60">
        <v>40001</v>
      </c>
      <c r="W8" s="60">
        <v>179069</v>
      </c>
      <c r="X8" s="60">
        <v>255000</v>
      </c>
      <c r="Y8" s="60">
        <v>-75931</v>
      </c>
      <c r="Z8" s="140">
        <v>-29.78</v>
      </c>
      <c r="AA8" s="155">
        <v>255000</v>
      </c>
    </row>
    <row r="9" spans="1:27" ht="13.5">
      <c r="A9" s="135" t="s">
        <v>78</v>
      </c>
      <c r="B9" s="136"/>
      <c r="C9" s="153">
        <f aca="true" t="shared" si="1" ref="C9:Y9">SUM(C10:C14)</f>
        <v>9091062</v>
      </c>
      <c r="D9" s="153">
        <f>SUM(D10:D14)</f>
        <v>0</v>
      </c>
      <c r="E9" s="154">
        <f t="shared" si="1"/>
        <v>8156948</v>
      </c>
      <c r="F9" s="100">
        <f t="shared" si="1"/>
        <v>8311000</v>
      </c>
      <c r="G9" s="100">
        <f t="shared" si="1"/>
        <v>132590</v>
      </c>
      <c r="H9" s="100">
        <f t="shared" si="1"/>
        <v>410141</v>
      </c>
      <c r="I9" s="100">
        <f t="shared" si="1"/>
        <v>385533</v>
      </c>
      <c r="J9" s="100">
        <f t="shared" si="1"/>
        <v>928264</v>
      </c>
      <c r="K9" s="100">
        <f t="shared" si="1"/>
        <v>701307</v>
      </c>
      <c r="L9" s="100">
        <f t="shared" si="1"/>
        <v>361927</v>
      </c>
      <c r="M9" s="100">
        <f t="shared" si="1"/>
        <v>220339</v>
      </c>
      <c r="N9" s="100">
        <f t="shared" si="1"/>
        <v>1283573</v>
      </c>
      <c r="O9" s="100">
        <f t="shared" si="1"/>
        <v>649143</v>
      </c>
      <c r="P9" s="100">
        <f t="shared" si="1"/>
        <v>553415</v>
      </c>
      <c r="Q9" s="100">
        <f t="shared" si="1"/>
        <v>672262</v>
      </c>
      <c r="R9" s="100">
        <f t="shared" si="1"/>
        <v>1874820</v>
      </c>
      <c r="S9" s="100">
        <f t="shared" si="1"/>
        <v>659743</v>
      </c>
      <c r="T9" s="100">
        <f t="shared" si="1"/>
        <v>589751</v>
      </c>
      <c r="U9" s="100">
        <f t="shared" si="1"/>
        <v>1131900</v>
      </c>
      <c r="V9" s="100">
        <f t="shared" si="1"/>
        <v>2381394</v>
      </c>
      <c r="W9" s="100">
        <f t="shared" si="1"/>
        <v>6468051</v>
      </c>
      <c r="X9" s="100">
        <f t="shared" si="1"/>
        <v>8311000</v>
      </c>
      <c r="Y9" s="100">
        <f t="shared" si="1"/>
        <v>-1842949</v>
      </c>
      <c r="Z9" s="137">
        <f>+IF(X9&lt;&gt;0,+(Y9/X9)*100,0)</f>
        <v>-22.17481650824209</v>
      </c>
      <c r="AA9" s="153">
        <f>SUM(AA10:AA14)</f>
        <v>8311000</v>
      </c>
    </row>
    <row r="10" spans="1:27" ht="13.5">
      <c r="A10" s="138" t="s">
        <v>79</v>
      </c>
      <c r="B10" s="136"/>
      <c r="C10" s="155">
        <v>3013828</v>
      </c>
      <c r="D10" s="155"/>
      <c r="E10" s="156">
        <v>2756948</v>
      </c>
      <c r="F10" s="60">
        <v>2711000</v>
      </c>
      <c r="G10" s="60">
        <v>8997</v>
      </c>
      <c r="H10" s="60">
        <v>10789</v>
      </c>
      <c r="I10" s="60">
        <v>12786</v>
      </c>
      <c r="J10" s="60">
        <v>32572</v>
      </c>
      <c r="K10" s="60">
        <v>176752</v>
      </c>
      <c r="L10" s="60">
        <v>9071</v>
      </c>
      <c r="M10" s="60">
        <v>12158</v>
      </c>
      <c r="N10" s="60">
        <v>197981</v>
      </c>
      <c r="O10" s="60">
        <v>109262</v>
      </c>
      <c r="P10" s="60">
        <v>165837</v>
      </c>
      <c r="Q10" s="60">
        <v>160492</v>
      </c>
      <c r="R10" s="60">
        <v>435591</v>
      </c>
      <c r="S10" s="60">
        <v>162975</v>
      </c>
      <c r="T10" s="60">
        <v>169082</v>
      </c>
      <c r="U10" s="60">
        <v>581569</v>
      </c>
      <c r="V10" s="60">
        <v>913626</v>
      </c>
      <c r="W10" s="60">
        <v>1579770</v>
      </c>
      <c r="X10" s="60">
        <v>2711000</v>
      </c>
      <c r="Y10" s="60">
        <v>-1131230</v>
      </c>
      <c r="Z10" s="140">
        <v>-41.73</v>
      </c>
      <c r="AA10" s="155">
        <v>2711000</v>
      </c>
    </row>
    <row r="11" spans="1:27" ht="13.5">
      <c r="A11" s="138" t="s">
        <v>80</v>
      </c>
      <c r="B11" s="136"/>
      <c r="C11" s="155">
        <v>57042</v>
      </c>
      <c r="D11" s="155"/>
      <c r="E11" s="156">
        <v>160000</v>
      </c>
      <c r="F11" s="60">
        <v>100000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100000</v>
      </c>
      <c r="Y11" s="60">
        <v>-100000</v>
      </c>
      <c r="Z11" s="140">
        <v>-100</v>
      </c>
      <c r="AA11" s="155">
        <v>100000</v>
      </c>
    </row>
    <row r="12" spans="1:27" ht="13.5">
      <c r="A12" s="138" t="s">
        <v>81</v>
      </c>
      <c r="B12" s="136"/>
      <c r="C12" s="155">
        <v>6020192</v>
      </c>
      <c r="D12" s="155"/>
      <c r="E12" s="156">
        <v>5240000</v>
      </c>
      <c r="F12" s="60">
        <v>5500000</v>
      </c>
      <c r="G12" s="60">
        <v>123593</v>
      </c>
      <c r="H12" s="60">
        <v>399352</v>
      </c>
      <c r="I12" s="60">
        <v>372747</v>
      </c>
      <c r="J12" s="60">
        <v>895692</v>
      </c>
      <c r="K12" s="60">
        <v>524555</v>
      </c>
      <c r="L12" s="60">
        <v>352856</v>
      </c>
      <c r="M12" s="60">
        <v>208181</v>
      </c>
      <c r="N12" s="60">
        <v>1085592</v>
      </c>
      <c r="O12" s="60">
        <v>539881</v>
      </c>
      <c r="P12" s="60">
        <v>387578</v>
      </c>
      <c r="Q12" s="60">
        <v>511770</v>
      </c>
      <c r="R12" s="60">
        <v>1439229</v>
      </c>
      <c r="S12" s="60">
        <v>496768</v>
      </c>
      <c r="T12" s="60">
        <v>420669</v>
      </c>
      <c r="U12" s="60">
        <v>550331</v>
      </c>
      <c r="V12" s="60">
        <v>1467768</v>
      </c>
      <c r="W12" s="60">
        <v>4888281</v>
      </c>
      <c r="X12" s="60">
        <v>5500000</v>
      </c>
      <c r="Y12" s="60">
        <v>-611719</v>
      </c>
      <c r="Z12" s="140">
        <v>-11.12</v>
      </c>
      <c r="AA12" s="155">
        <v>5500000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30085619</v>
      </c>
      <c r="D15" s="153">
        <f>SUM(D16:D18)</f>
        <v>0</v>
      </c>
      <c r="E15" s="154">
        <f t="shared" si="2"/>
        <v>1704900</v>
      </c>
      <c r="F15" s="100">
        <f t="shared" si="2"/>
        <v>3014280</v>
      </c>
      <c r="G15" s="100">
        <f t="shared" si="2"/>
        <v>435808</v>
      </c>
      <c r="H15" s="100">
        <f t="shared" si="2"/>
        <v>65936</v>
      </c>
      <c r="I15" s="100">
        <f t="shared" si="2"/>
        <v>111925</v>
      </c>
      <c r="J15" s="100">
        <f t="shared" si="2"/>
        <v>613669</v>
      </c>
      <c r="K15" s="100">
        <f t="shared" si="2"/>
        <v>1105574</v>
      </c>
      <c r="L15" s="100">
        <f t="shared" si="2"/>
        <v>70311</v>
      </c>
      <c r="M15" s="100">
        <f t="shared" si="2"/>
        <v>102157</v>
      </c>
      <c r="N15" s="100">
        <f t="shared" si="2"/>
        <v>1278042</v>
      </c>
      <c r="O15" s="100">
        <f t="shared" si="2"/>
        <v>781592</v>
      </c>
      <c r="P15" s="100">
        <f t="shared" si="2"/>
        <v>99078</v>
      </c>
      <c r="Q15" s="100">
        <f t="shared" si="2"/>
        <v>1982538</v>
      </c>
      <c r="R15" s="100">
        <f t="shared" si="2"/>
        <v>2863208</v>
      </c>
      <c r="S15" s="100">
        <f t="shared" si="2"/>
        <v>434275</v>
      </c>
      <c r="T15" s="100">
        <f t="shared" si="2"/>
        <v>2139831</v>
      </c>
      <c r="U15" s="100">
        <f t="shared" si="2"/>
        <v>615489</v>
      </c>
      <c r="V15" s="100">
        <f t="shared" si="2"/>
        <v>3189595</v>
      </c>
      <c r="W15" s="100">
        <f t="shared" si="2"/>
        <v>7944514</v>
      </c>
      <c r="X15" s="100">
        <f t="shared" si="2"/>
        <v>3014280</v>
      </c>
      <c r="Y15" s="100">
        <f t="shared" si="2"/>
        <v>4930234</v>
      </c>
      <c r="Z15" s="137">
        <f>+IF(X15&lt;&gt;0,+(Y15/X15)*100,0)</f>
        <v>163.56257547407674</v>
      </c>
      <c r="AA15" s="153">
        <f>SUM(AA16:AA18)</f>
        <v>3014280</v>
      </c>
    </row>
    <row r="16" spans="1:27" ht="13.5">
      <c r="A16" s="138" t="s">
        <v>85</v>
      </c>
      <c r="B16" s="136"/>
      <c r="C16" s="155">
        <v>10619632</v>
      </c>
      <c r="D16" s="155"/>
      <c r="E16" s="156">
        <v>1701900</v>
      </c>
      <c r="F16" s="60">
        <v>3010780</v>
      </c>
      <c r="G16" s="60">
        <v>32575</v>
      </c>
      <c r="H16" s="60">
        <v>65392</v>
      </c>
      <c r="I16" s="60">
        <v>111382</v>
      </c>
      <c r="J16" s="60">
        <v>209349</v>
      </c>
      <c r="K16" s="60">
        <v>59247</v>
      </c>
      <c r="L16" s="60">
        <v>70311</v>
      </c>
      <c r="M16" s="60">
        <v>102157</v>
      </c>
      <c r="N16" s="60">
        <v>231715</v>
      </c>
      <c r="O16" s="60">
        <v>80521</v>
      </c>
      <c r="P16" s="60">
        <v>98535</v>
      </c>
      <c r="Q16" s="60">
        <v>85995</v>
      </c>
      <c r="R16" s="60">
        <v>265051</v>
      </c>
      <c r="S16" s="60">
        <v>396538</v>
      </c>
      <c r="T16" s="60">
        <v>103890</v>
      </c>
      <c r="U16" s="60">
        <v>511494</v>
      </c>
      <c r="V16" s="60">
        <v>1011922</v>
      </c>
      <c r="W16" s="60">
        <v>1718037</v>
      </c>
      <c r="X16" s="60">
        <v>3010780</v>
      </c>
      <c r="Y16" s="60">
        <v>-1292743</v>
      </c>
      <c r="Z16" s="140">
        <v>-42.94</v>
      </c>
      <c r="AA16" s="155">
        <v>3010780</v>
      </c>
    </row>
    <row r="17" spans="1:27" ht="13.5">
      <c r="A17" s="138" t="s">
        <v>86</v>
      </c>
      <c r="B17" s="136"/>
      <c r="C17" s="155">
        <v>19465987</v>
      </c>
      <c r="D17" s="155"/>
      <c r="E17" s="156">
        <v>3000</v>
      </c>
      <c r="F17" s="60">
        <v>3500</v>
      </c>
      <c r="G17" s="60">
        <v>403233</v>
      </c>
      <c r="H17" s="60">
        <v>544</v>
      </c>
      <c r="I17" s="60">
        <v>543</v>
      </c>
      <c r="J17" s="60">
        <v>404320</v>
      </c>
      <c r="K17" s="60">
        <v>1046327</v>
      </c>
      <c r="L17" s="60"/>
      <c r="M17" s="60"/>
      <c r="N17" s="60">
        <v>1046327</v>
      </c>
      <c r="O17" s="60">
        <v>701071</v>
      </c>
      <c r="P17" s="60">
        <v>543</v>
      </c>
      <c r="Q17" s="60">
        <v>1896543</v>
      </c>
      <c r="R17" s="60">
        <v>2598157</v>
      </c>
      <c r="S17" s="60">
        <v>37737</v>
      </c>
      <c r="T17" s="60">
        <v>2035941</v>
      </c>
      <c r="U17" s="60">
        <v>103995</v>
      </c>
      <c r="V17" s="60">
        <v>2177673</v>
      </c>
      <c r="W17" s="60">
        <v>6226477</v>
      </c>
      <c r="X17" s="60">
        <v>3500</v>
      </c>
      <c r="Y17" s="60">
        <v>6222977</v>
      </c>
      <c r="Z17" s="140">
        <v>177799.34</v>
      </c>
      <c r="AA17" s="155">
        <v>3500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89794212</v>
      </c>
      <c r="D19" s="153">
        <f>SUM(D20:D23)</f>
        <v>0</v>
      </c>
      <c r="E19" s="154">
        <f t="shared" si="3"/>
        <v>109932718</v>
      </c>
      <c r="F19" s="100">
        <f t="shared" si="3"/>
        <v>98624149</v>
      </c>
      <c r="G19" s="100">
        <f t="shared" si="3"/>
        <v>9621137</v>
      </c>
      <c r="H19" s="100">
        <f t="shared" si="3"/>
        <v>9175883</v>
      </c>
      <c r="I19" s="100">
        <f t="shared" si="3"/>
        <v>8101789</v>
      </c>
      <c r="J19" s="100">
        <f t="shared" si="3"/>
        <v>26898809</v>
      </c>
      <c r="K19" s="100">
        <f t="shared" si="3"/>
        <v>7301292</v>
      </c>
      <c r="L19" s="100">
        <f t="shared" si="3"/>
        <v>7328385</v>
      </c>
      <c r="M19" s="100">
        <f t="shared" si="3"/>
        <v>7291611</v>
      </c>
      <c r="N19" s="100">
        <f t="shared" si="3"/>
        <v>21921288</v>
      </c>
      <c r="O19" s="100">
        <f t="shared" si="3"/>
        <v>7221586</v>
      </c>
      <c r="P19" s="100">
        <f t="shared" si="3"/>
        <v>7416588</v>
      </c>
      <c r="Q19" s="100">
        <f t="shared" si="3"/>
        <v>7538469</v>
      </c>
      <c r="R19" s="100">
        <f t="shared" si="3"/>
        <v>22176643</v>
      </c>
      <c r="S19" s="100">
        <f t="shared" si="3"/>
        <v>7042638</v>
      </c>
      <c r="T19" s="100">
        <f t="shared" si="3"/>
        <v>7861987</v>
      </c>
      <c r="U19" s="100">
        <f t="shared" si="3"/>
        <v>9052443</v>
      </c>
      <c r="V19" s="100">
        <f t="shared" si="3"/>
        <v>23957068</v>
      </c>
      <c r="W19" s="100">
        <f t="shared" si="3"/>
        <v>94953808</v>
      </c>
      <c r="X19" s="100">
        <f t="shared" si="3"/>
        <v>98624149</v>
      </c>
      <c r="Y19" s="100">
        <f t="shared" si="3"/>
        <v>-3670341</v>
      </c>
      <c r="Z19" s="137">
        <f>+IF(X19&lt;&gt;0,+(Y19/X19)*100,0)</f>
        <v>-3.7215438989491303</v>
      </c>
      <c r="AA19" s="153">
        <f>SUM(AA20:AA23)</f>
        <v>98624149</v>
      </c>
    </row>
    <row r="20" spans="1:27" ht="13.5">
      <c r="A20" s="138" t="s">
        <v>89</v>
      </c>
      <c r="B20" s="136"/>
      <c r="C20" s="155">
        <v>79536063</v>
      </c>
      <c r="D20" s="155"/>
      <c r="E20" s="156">
        <v>95686099</v>
      </c>
      <c r="F20" s="60">
        <v>88734674</v>
      </c>
      <c r="G20" s="60">
        <v>8887446</v>
      </c>
      <c r="H20" s="60">
        <v>8565647</v>
      </c>
      <c r="I20" s="60">
        <v>7375472</v>
      </c>
      <c r="J20" s="60">
        <v>24828565</v>
      </c>
      <c r="K20" s="60">
        <v>6648808</v>
      </c>
      <c r="L20" s="60">
        <v>6562016</v>
      </c>
      <c r="M20" s="60">
        <v>6513555</v>
      </c>
      <c r="N20" s="60">
        <v>19724379</v>
      </c>
      <c r="O20" s="60">
        <v>6441148</v>
      </c>
      <c r="P20" s="60">
        <v>6628067</v>
      </c>
      <c r="Q20" s="60">
        <v>6773718</v>
      </c>
      <c r="R20" s="60">
        <v>19842933</v>
      </c>
      <c r="S20" s="60">
        <v>6257219</v>
      </c>
      <c r="T20" s="60">
        <v>6959314</v>
      </c>
      <c r="U20" s="60">
        <v>8109427</v>
      </c>
      <c r="V20" s="60">
        <v>21325960</v>
      </c>
      <c r="W20" s="60">
        <v>85721837</v>
      </c>
      <c r="X20" s="60">
        <v>88734674</v>
      </c>
      <c r="Y20" s="60">
        <v>-3012837</v>
      </c>
      <c r="Z20" s="140">
        <v>-3.4</v>
      </c>
      <c r="AA20" s="155">
        <v>88734674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10258149</v>
      </c>
      <c r="D23" s="155"/>
      <c r="E23" s="156">
        <v>14246619</v>
      </c>
      <c r="F23" s="60">
        <v>9889475</v>
      </c>
      <c r="G23" s="60">
        <v>733691</v>
      </c>
      <c r="H23" s="60">
        <v>610236</v>
      </c>
      <c r="I23" s="60">
        <v>726317</v>
      </c>
      <c r="J23" s="60">
        <v>2070244</v>
      </c>
      <c r="K23" s="60">
        <v>652484</v>
      </c>
      <c r="L23" s="60">
        <v>766369</v>
      </c>
      <c r="M23" s="60">
        <v>778056</v>
      </c>
      <c r="N23" s="60">
        <v>2196909</v>
      </c>
      <c r="O23" s="60">
        <v>780438</v>
      </c>
      <c r="P23" s="60">
        <v>788521</v>
      </c>
      <c r="Q23" s="60">
        <v>764751</v>
      </c>
      <c r="R23" s="60">
        <v>2333710</v>
      </c>
      <c r="S23" s="60">
        <v>785419</v>
      </c>
      <c r="T23" s="60">
        <v>902673</v>
      </c>
      <c r="U23" s="60">
        <v>943016</v>
      </c>
      <c r="V23" s="60">
        <v>2631108</v>
      </c>
      <c r="W23" s="60">
        <v>9231971</v>
      </c>
      <c r="X23" s="60">
        <v>9889475</v>
      </c>
      <c r="Y23" s="60">
        <v>-657504</v>
      </c>
      <c r="Z23" s="140">
        <v>-6.65</v>
      </c>
      <c r="AA23" s="155">
        <v>9889475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257388890</v>
      </c>
      <c r="D25" s="168">
        <f>+D5+D9+D15+D19+D24</f>
        <v>0</v>
      </c>
      <c r="E25" s="169">
        <f t="shared" si="4"/>
        <v>371814000</v>
      </c>
      <c r="F25" s="73">
        <f t="shared" si="4"/>
        <v>291272832</v>
      </c>
      <c r="G25" s="73">
        <f t="shared" si="4"/>
        <v>89016138</v>
      </c>
      <c r="H25" s="73">
        <f t="shared" si="4"/>
        <v>12979579</v>
      </c>
      <c r="I25" s="73">
        <f t="shared" si="4"/>
        <v>11957890</v>
      </c>
      <c r="J25" s="73">
        <f t="shared" si="4"/>
        <v>113953607</v>
      </c>
      <c r="K25" s="73">
        <f t="shared" si="4"/>
        <v>23171928</v>
      </c>
      <c r="L25" s="73">
        <f t="shared" si="4"/>
        <v>9408843</v>
      </c>
      <c r="M25" s="73">
        <f t="shared" si="4"/>
        <v>11041540</v>
      </c>
      <c r="N25" s="73">
        <f t="shared" si="4"/>
        <v>43622311</v>
      </c>
      <c r="O25" s="73">
        <f t="shared" si="4"/>
        <v>14152518</v>
      </c>
      <c r="P25" s="73">
        <f t="shared" si="4"/>
        <v>13758319</v>
      </c>
      <c r="Q25" s="73">
        <f t="shared" si="4"/>
        <v>27321110</v>
      </c>
      <c r="R25" s="73">
        <f t="shared" si="4"/>
        <v>55231947</v>
      </c>
      <c r="S25" s="73">
        <f t="shared" si="4"/>
        <v>13745203</v>
      </c>
      <c r="T25" s="73">
        <f t="shared" si="4"/>
        <v>15580087</v>
      </c>
      <c r="U25" s="73">
        <f t="shared" si="4"/>
        <v>14368836</v>
      </c>
      <c r="V25" s="73">
        <f t="shared" si="4"/>
        <v>43694126</v>
      </c>
      <c r="W25" s="73">
        <f t="shared" si="4"/>
        <v>256501991</v>
      </c>
      <c r="X25" s="73">
        <f t="shared" si="4"/>
        <v>291272832</v>
      </c>
      <c r="Y25" s="73">
        <f t="shared" si="4"/>
        <v>-34770841</v>
      </c>
      <c r="Z25" s="170">
        <f>+IF(X25&lt;&gt;0,+(Y25/X25)*100,0)</f>
        <v>-11.937550358284016</v>
      </c>
      <c r="AA25" s="168">
        <f>+AA5+AA9+AA15+AA19+AA24</f>
        <v>291272832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134854698</v>
      </c>
      <c r="D28" s="153">
        <f>SUM(D29:D31)</f>
        <v>0</v>
      </c>
      <c r="E28" s="154">
        <f t="shared" si="5"/>
        <v>119411460</v>
      </c>
      <c r="F28" s="100">
        <f t="shared" si="5"/>
        <v>126327088</v>
      </c>
      <c r="G28" s="100">
        <f t="shared" si="5"/>
        <v>16866221</v>
      </c>
      <c r="H28" s="100">
        <f t="shared" si="5"/>
        <v>5542333</v>
      </c>
      <c r="I28" s="100">
        <f t="shared" si="5"/>
        <v>7810492</v>
      </c>
      <c r="J28" s="100">
        <f t="shared" si="5"/>
        <v>30219046</v>
      </c>
      <c r="K28" s="100">
        <f t="shared" si="5"/>
        <v>9818942</v>
      </c>
      <c r="L28" s="100">
        <f t="shared" si="5"/>
        <v>4785151</v>
      </c>
      <c r="M28" s="100">
        <f t="shared" si="5"/>
        <v>9248964</v>
      </c>
      <c r="N28" s="100">
        <f t="shared" si="5"/>
        <v>23853057</v>
      </c>
      <c r="O28" s="100">
        <f t="shared" si="5"/>
        <v>31744908</v>
      </c>
      <c r="P28" s="100">
        <f t="shared" si="5"/>
        <v>7487780</v>
      </c>
      <c r="Q28" s="100">
        <f t="shared" si="5"/>
        <v>8481557</v>
      </c>
      <c r="R28" s="100">
        <f t="shared" si="5"/>
        <v>47714245</v>
      </c>
      <c r="S28" s="100">
        <f t="shared" si="5"/>
        <v>16203595</v>
      </c>
      <c r="T28" s="100">
        <f t="shared" si="5"/>
        <v>6237761</v>
      </c>
      <c r="U28" s="100">
        <f t="shared" si="5"/>
        <v>9873997</v>
      </c>
      <c r="V28" s="100">
        <f t="shared" si="5"/>
        <v>32315353</v>
      </c>
      <c r="W28" s="100">
        <f t="shared" si="5"/>
        <v>134101701</v>
      </c>
      <c r="X28" s="100">
        <f t="shared" si="5"/>
        <v>126327088</v>
      </c>
      <c r="Y28" s="100">
        <f t="shared" si="5"/>
        <v>7774613</v>
      </c>
      <c r="Z28" s="137">
        <f>+IF(X28&lt;&gt;0,+(Y28/X28)*100,0)</f>
        <v>6.154351472108658</v>
      </c>
      <c r="AA28" s="153">
        <f>SUM(AA29:AA31)</f>
        <v>126327088</v>
      </c>
    </row>
    <row r="29" spans="1:27" ht="13.5">
      <c r="A29" s="138" t="s">
        <v>75</v>
      </c>
      <c r="B29" s="136"/>
      <c r="C29" s="155">
        <v>24554486</v>
      </c>
      <c r="D29" s="155"/>
      <c r="E29" s="156">
        <v>24175000</v>
      </c>
      <c r="F29" s="60">
        <v>18362387</v>
      </c>
      <c r="G29" s="60">
        <v>1171101</v>
      </c>
      <c r="H29" s="60">
        <v>1315978</v>
      </c>
      <c r="I29" s="60">
        <v>2153078</v>
      </c>
      <c r="J29" s="60">
        <v>4640157</v>
      </c>
      <c r="K29" s="60">
        <v>1252539</v>
      </c>
      <c r="L29" s="60">
        <v>580415</v>
      </c>
      <c r="M29" s="60">
        <v>1080998</v>
      </c>
      <c r="N29" s="60">
        <v>2913952</v>
      </c>
      <c r="O29" s="60">
        <v>1241193</v>
      </c>
      <c r="P29" s="60">
        <v>1127694</v>
      </c>
      <c r="Q29" s="60">
        <v>1152684</v>
      </c>
      <c r="R29" s="60">
        <v>3521571</v>
      </c>
      <c r="S29" s="60">
        <v>1540683</v>
      </c>
      <c r="T29" s="60">
        <v>1492512</v>
      </c>
      <c r="U29" s="60">
        <v>1040760</v>
      </c>
      <c r="V29" s="60">
        <v>4073955</v>
      </c>
      <c r="W29" s="60">
        <v>15149635</v>
      </c>
      <c r="X29" s="60">
        <v>18362387</v>
      </c>
      <c r="Y29" s="60">
        <v>-3212752</v>
      </c>
      <c r="Z29" s="140">
        <v>-17.5</v>
      </c>
      <c r="AA29" s="155">
        <v>18362387</v>
      </c>
    </row>
    <row r="30" spans="1:27" ht="13.5">
      <c r="A30" s="138" t="s">
        <v>76</v>
      </c>
      <c r="B30" s="136"/>
      <c r="C30" s="157">
        <v>80885435</v>
      </c>
      <c r="D30" s="157"/>
      <c r="E30" s="158">
        <v>50943450</v>
      </c>
      <c r="F30" s="159">
        <v>82555747</v>
      </c>
      <c r="G30" s="159">
        <v>14177862</v>
      </c>
      <c r="H30" s="159">
        <v>2698856</v>
      </c>
      <c r="I30" s="159">
        <v>4105428</v>
      </c>
      <c r="J30" s="159">
        <v>20982146</v>
      </c>
      <c r="K30" s="159">
        <v>6326619</v>
      </c>
      <c r="L30" s="159">
        <v>3176773</v>
      </c>
      <c r="M30" s="159">
        <v>6039453</v>
      </c>
      <c r="N30" s="159">
        <v>15542845</v>
      </c>
      <c r="O30" s="159">
        <v>27646249</v>
      </c>
      <c r="P30" s="159">
        <v>4130714</v>
      </c>
      <c r="Q30" s="159">
        <v>5309265</v>
      </c>
      <c r="R30" s="159">
        <v>37086228</v>
      </c>
      <c r="S30" s="159">
        <v>13097373</v>
      </c>
      <c r="T30" s="159">
        <v>3345354</v>
      </c>
      <c r="U30" s="159">
        <v>7153621</v>
      </c>
      <c r="V30" s="159">
        <v>23596348</v>
      </c>
      <c r="W30" s="159">
        <v>97207567</v>
      </c>
      <c r="X30" s="159">
        <v>82555747</v>
      </c>
      <c r="Y30" s="159">
        <v>14651820</v>
      </c>
      <c r="Z30" s="141">
        <v>17.75</v>
      </c>
      <c r="AA30" s="157">
        <v>82555747</v>
      </c>
    </row>
    <row r="31" spans="1:27" ht="13.5">
      <c r="A31" s="138" t="s">
        <v>77</v>
      </c>
      <c r="B31" s="136"/>
      <c r="C31" s="155">
        <v>29414777</v>
      </c>
      <c r="D31" s="155"/>
      <c r="E31" s="156">
        <v>44293010</v>
      </c>
      <c r="F31" s="60">
        <v>25408954</v>
      </c>
      <c r="G31" s="60">
        <v>1517258</v>
      </c>
      <c r="H31" s="60">
        <v>1527499</v>
      </c>
      <c r="I31" s="60">
        <v>1551986</v>
      </c>
      <c r="J31" s="60">
        <v>4596743</v>
      </c>
      <c r="K31" s="60">
        <v>2239784</v>
      </c>
      <c r="L31" s="60">
        <v>1027963</v>
      </c>
      <c r="M31" s="60">
        <v>2128513</v>
      </c>
      <c r="N31" s="60">
        <v>5396260</v>
      </c>
      <c r="O31" s="60">
        <v>2857466</v>
      </c>
      <c r="P31" s="60">
        <v>2229372</v>
      </c>
      <c r="Q31" s="60">
        <v>2019608</v>
      </c>
      <c r="R31" s="60">
        <v>7106446</v>
      </c>
      <c r="S31" s="60">
        <v>1565539</v>
      </c>
      <c r="T31" s="60">
        <v>1399895</v>
      </c>
      <c r="U31" s="60">
        <v>1679616</v>
      </c>
      <c r="V31" s="60">
        <v>4645050</v>
      </c>
      <c r="W31" s="60">
        <v>21744499</v>
      </c>
      <c r="X31" s="60">
        <v>25408954</v>
      </c>
      <c r="Y31" s="60">
        <v>-3664455</v>
      </c>
      <c r="Z31" s="140">
        <v>-14.42</v>
      </c>
      <c r="AA31" s="155">
        <v>25408954</v>
      </c>
    </row>
    <row r="32" spans="1:27" ht="13.5">
      <c r="A32" s="135" t="s">
        <v>78</v>
      </c>
      <c r="B32" s="136"/>
      <c r="C32" s="153">
        <f aca="true" t="shared" si="6" ref="C32:Y32">SUM(C33:C37)</f>
        <v>33603417</v>
      </c>
      <c r="D32" s="153">
        <f>SUM(D33:D37)</f>
        <v>0</v>
      </c>
      <c r="E32" s="154">
        <f t="shared" si="6"/>
        <v>32240910</v>
      </c>
      <c r="F32" s="100">
        <f t="shared" si="6"/>
        <v>30254335</v>
      </c>
      <c r="G32" s="100">
        <f t="shared" si="6"/>
        <v>1281957</v>
      </c>
      <c r="H32" s="100">
        <f t="shared" si="6"/>
        <v>2191193</v>
      </c>
      <c r="I32" s="100">
        <f t="shared" si="6"/>
        <v>2409464</v>
      </c>
      <c r="J32" s="100">
        <f t="shared" si="6"/>
        <v>5882614</v>
      </c>
      <c r="K32" s="100">
        <f t="shared" si="6"/>
        <v>2627598</v>
      </c>
      <c r="L32" s="100">
        <f t="shared" si="6"/>
        <v>2141830</v>
      </c>
      <c r="M32" s="100">
        <f t="shared" si="6"/>
        <v>2051481</v>
      </c>
      <c r="N32" s="100">
        <f t="shared" si="6"/>
        <v>6820909</v>
      </c>
      <c r="O32" s="100">
        <f t="shared" si="6"/>
        <v>2561822</v>
      </c>
      <c r="P32" s="100">
        <f t="shared" si="6"/>
        <v>4766188</v>
      </c>
      <c r="Q32" s="100">
        <f t="shared" si="6"/>
        <v>2205034</v>
      </c>
      <c r="R32" s="100">
        <f t="shared" si="6"/>
        <v>9533044</v>
      </c>
      <c r="S32" s="100">
        <f t="shared" si="6"/>
        <v>2501200</v>
      </c>
      <c r="T32" s="100">
        <f t="shared" si="6"/>
        <v>2119798</v>
      </c>
      <c r="U32" s="100">
        <f t="shared" si="6"/>
        <v>2894262</v>
      </c>
      <c r="V32" s="100">
        <f t="shared" si="6"/>
        <v>7515260</v>
      </c>
      <c r="W32" s="100">
        <f t="shared" si="6"/>
        <v>29751827</v>
      </c>
      <c r="X32" s="100">
        <f t="shared" si="6"/>
        <v>30254335</v>
      </c>
      <c r="Y32" s="100">
        <f t="shared" si="6"/>
        <v>-502508</v>
      </c>
      <c r="Z32" s="137">
        <f>+IF(X32&lt;&gt;0,+(Y32/X32)*100,0)</f>
        <v>-1.6609454479829089</v>
      </c>
      <c r="AA32" s="153">
        <f>SUM(AA33:AA37)</f>
        <v>30254335</v>
      </c>
    </row>
    <row r="33" spans="1:27" ht="13.5">
      <c r="A33" s="138" t="s">
        <v>79</v>
      </c>
      <c r="B33" s="136"/>
      <c r="C33" s="155">
        <v>8693059</v>
      </c>
      <c r="D33" s="155"/>
      <c r="E33" s="156">
        <v>9592910</v>
      </c>
      <c r="F33" s="60">
        <v>7819120</v>
      </c>
      <c r="G33" s="60">
        <v>614550</v>
      </c>
      <c r="H33" s="60">
        <v>541342</v>
      </c>
      <c r="I33" s="60">
        <v>656437</v>
      </c>
      <c r="J33" s="60">
        <v>1812329</v>
      </c>
      <c r="K33" s="60">
        <v>614256</v>
      </c>
      <c r="L33" s="60">
        <v>277437</v>
      </c>
      <c r="M33" s="60">
        <v>555254</v>
      </c>
      <c r="N33" s="60">
        <v>1446947</v>
      </c>
      <c r="O33" s="60">
        <v>655442</v>
      </c>
      <c r="P33" s="60">
        <v>2208443</v>
      </c>
      <c r="Q33" s="60">
        <v>485072</v>
      </c>
      <c r="R33" s="60">
        <v>3348957</v>
      </c>
      <c r="S33" s="60">
        <v>621571</v>
      </c>
      <c r="T33" s="60">
        <v>507433</v>
      </c>
      <c r="U33" s="60">
        <v>678665</v>
      </c>
      <c r="V33" s="60">
        <v>1807669</v>
      </c>
      <c r="W33" s="60">
        <v>8415902</v>
      </c>
      <c r="X33" s="60">
        <v>7819120</v>
      </c>
      <c r="Y33" s="60">
        <v>596782</v>
      </c>
      <c r="Z33" s="140">
        <v>7.63</v>
      </c>
      <c r="AA33" s="155">
        <v>7819120</v>
      </c>
    </row>
    <row r="34" spans="1:27" ht="13.5">
      <c r="A34" s="138" t="s">
        <v>80</v>
      </c>
      <c r="B34" s="136"/>
      <c r="C34" s="155">
        <v>5043996</v>
      </c>
      <c r="D34" s="155"/>
      <c r="E34" s="156">
        <v>5357000</v>
      </c>
      <c r="F34" s="60">
        <v>4993494</v>
      </c>
      <c r="G34" s="60">
        <v>349783</v>
      </c>
      <c r="H34" s="60">
        <v>326279</v>
      </c>
      <c r="I34" s="60">
        <v>425169</v>
      </c>
      <c r="J34" s="60">
        <v>1101231</v>
      </c>
      <c r="K34" s="60">
        <v>401425</v>
      </c>
      <c r="L34" s="60">
        <v>347750</v>
      </c>
      <c r="M34" s="60"/>
      <c r="N34" s="60">
        <v>749175</v>
      </c>
      <c r="O34" s="60">
        <v>338912</v>
      </c>
      <c r="P34" s="60">
        <v>345510</v>
      </c>
      <c r="Q34" s="60">
        <v>348939</v>
      </c>
      <c r="R34" s="60">
        <v>1033361</v>
      </c>
      <c r="S34" s="60">
        <v>383911</v>
      </c>
      <c r="T34" s="60">
        <v>406903</v>
      </c>
      <c r="U34" s="60">
        <v>573632</v>
      </c>
      <c r="V34" s="60">
        <v>1364446</v>
      </c>
      <c r="W34" s="60">
        <v>4248213</v>
      </c>
      <c r="X34" s="60">
        <v>4993494</v>
      </c>
      <c r="Y34" s="60">
        <v>-745281</v>
      </c>
      <c r="Z34" s="140">
        <v>-14.93</v>
      </c>
      <c r="AA34" s="155">
        <v>4993494</v>
      </c>
    </row>
    <row r="35" spans="1:27" ht="13.5">
      <c r="A35" s="138" t="s">
        <v>81</v>
      </c>
      <c r="B35" s="136"/>
      <c r="C35" s="155">
        <v>19866362</v>
      </c>
      <c r="D35" s="155"/>
      <c r="E35" s="156">
        <v>17291000</v>
      </c>
      <c r="F35" s="60">
        <v>17441721</v>
      </c>
      <c r="G35" s="60">
        <v>317624</v>
      </c>
      <c r="H35" s="60">
        <v>1323572</v>
      </c>
      <c r="I35" s="60">
        <v>1327858</v>
      </c>
      <c r="J35" s="60">
        <v>2969054</v>
      </c>
      <c r="K35" s="60">
        <v>1611917</v>
      </c>
      <c r="L35" s="60">
        <v>1516643</v>
      </c>
      <c r="M35" s="60">
        <v>1496227</v>
      </c>
      <c r="N35" s="60">
        <v>4624787</v>
      </c>
      <c r="O35" s="60">
        <v>1567468</v>
      </c>
      <c r="P35" s="60">
        <v>2212235</v>
      </c>
      <c r="Q35" s="60">
        <v>1371023</v>
      </c>
      <c r="R35" s="60">
        <v>5150726</v>
      </c>
      <c r="S35" s="60">
        <v>1495718</v>
      </c>
      <c r="T35" s="60">
        <v>1205462</v>
      </c>
      <c r="U35" s="60">
        <v>1641965</v>
      </c>
      <c r="V35" s="60">
        <v>4343145</v>
      </c>
      <c r="W35" s="60">
        <v>17087712</v>
      </c>
      <c r="X35" s="60">
        <v>17441721</v>
      </c>
      <c r="Y35" s="60">
        <v>-354009</v>
      </c>
      <c r="Z35" s="140">
        <v>-2.03</v>
      </c>
      <c r="AA35" s="155">
        <v>17441721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23906979</v>
      </c>
      <c r="D38" s="153">
        <f>SUM(D39:D41)</f>
        <v>0</v>
      </c>
      <c r="E38" s="154">
        <f t="shared" si="7"/>
        <v>22159000</v>
      </c>
      <c r="F38" s="100">
        <f t="shared" si="7"/>
        <v>21769579</v>
      </c>
      <c r="G38" s="100">
        <f t="shared" si="7"/>
        <v>3050537</v>
      </c>
      <c r="H38" s="100">
        <f t="shared" si="7"/>
        <v>1406124</v>
      </c>
      <c r="I38" s="100">
        <f t="shared" si="7"/>
        <v>1448844</v>
      </c>
      <c r="J38" s="100">
        <f t="shared" si="7"/>
        <v>5905505</v>
      </c>
      <c r="K38" s="100">
        <f t="shared" si="7"/>
        <v>1479926</v>
      </c>
      <c r="L38" s="100">
        <f t="shared" si="7"/>
        <v>849218</v>
      </c>
      <c r="M38" s="100">
        <f t="shared" si="7"/>
        <v>2020844</v>
      </c>
      <c r="N38" s="100">
        <f t="shared" si="7"/>
        <v>4349988</v>
      </c>
      <c r="O38" s="100">
        <f t="shared" si="7"/>
        <v>1473575</v>
      </c>
      <c r="P38" s="100">
        <f t="shared" si="7"/>
        <v>1408884</v>
      </c>
      <c r="Q38" s="100">
        <f t="shared" si="7"/>
        <v>1276534</v>
      </c>
      <c r="R38" s="100">
        <f t="shared" si="7"/>
        <v>4158993</v>
      </c>
      <c r="S38" s="100">
        <f t="shared" si="7"/>
        <v>1572010</v>
      </c>
      <c r="T38" s="100">
        <f t="shared" si="7"/>
        <v>1597414</v>
      </c>
      <c r="U38" s="100">
        <f t="shared" si="7"/>
        <v>1636128</v>
      </c>
      <c r="V38" s="100">
        <f t="shared" si="7"/>
        <v>4805552</v>
      </c>
      <c r="W38" s="100">
        <f t="shared" si="7"/>
        <v>19220038</v>
      </c>
      <c r="X38" s="100">
        <f t="shared" si="7"/>
        <v>21769579</v>
      </c>
      <c r="Y38" s="100">
        <f t="shared" si="7"/>
        <v>-2549541</v>
      </c>
      <c r="Z38" s="137">
        <f>+IF(X38&lt;&gt;0,+(Y38/X38)*100,0)</f>
        <v>-11.71148509578435</v>
      </c>
      <c r="AA38" s="153">
        <f>SUM(AA39:AA41)</f>
        <v>21769579</v>
      </c>
    </row>
    <row r="39" spans="1:27" ht="13.5">
      <c r="A39" s="138" t="s">
        <v>85</v>
      </c>
      <c r="B39" s="136"/>
      <c r="C39" s="155">
        <v>15366126</v>
      </c>
      <c r="D39" s="155"/>
      <c r="E39" s="156">
        <v>11418000</v>
      </c>
      <c r="F39" s="60">
        <v>11909600</v>
      </c>
      <c r="G39" s="60">
        <v>1352062</v>
      </c>
      <c r="H39" s="60">
        <v>804707</v>
      </c>
      <c r="I39" s="60">
        <v>972241</v>
      </c>
      <c r="J39" s="60">
        <v>3129010</v>
      </c>
      <c r="K39" s="60">
        <v>658700</v>
      </c>
      <c r="L39" s="60">
        <v>193693</v>
      </c>
      <c r="M39" s="60">
        <v>1420293</v>
      </c>
      <c r="N39" s="60">
        <v>2272686</v>
      </c>
      <c r="O39" s="60">
        <v>617632</v>
      </c>
      <c r="P39" s="60">
        <v>737470</v>
      </c>
      <c r="Q39" s="60">
        <v>572810</v>
      </c>
      <c r="R39" s="60">
        <v>1927912</v>
      </c>
      <c r="S39" s="60">
        <v>1001917</v>
      </c>
      <c r="T39" s="60">
        <v>711971</v>
      </c>
      <c r="U39" s="60">
        <v>739466</v>
      </c>
      <c r="V39" s="60">
        <v>2453354</v>
      </c>
      <c r="W39" s="60">
        <v>9782962</v>
      </c>
      <c r="X39" s="60">
        <v>11909600</v>
      </c>
      <c r="Y39" s="60">
        <v>-2126638</v>
      </c>
      <c r="Z39" s="140">
        <v>-17.86</v>
      </c>
      <c r="AA39" s="155">
        <v>11909600</v>
      </c>
    </row>
    <row r="40" spans="1:27" ht="13.5">
      <c r="A40" s="138" t="s">
        <v>86</v>
      </c>
      <c r="B40" s="136"/>
      <c r="C40" s="155">
        <v>8540853</v>
      </c>
      <c r="D40" s="155"/>
      <c r="E40" s="156">
        <v>10741000</v>
      </c>
      <c r="F40" s="60">
        <v>9859979</v>
      </c>
      <c r="G40" s="60">
        <v>1698475</v>
      </c>
      <c r="H40" s="60">
        <v>601417</v>
      </c>
      <c r="I40" s="60">
        <v>476603</v>
      </c>
      <c r="J40" s="60">
        <v>2776495</v>
      </c>
      <c r="K40" s="60">
        <v>821226</v>
      </c>
      <c r="L40" s="60">
        <v>655525</v>
      </c>
      <c r="M40" s="60">
        <v>600551</v>
      </c>
      <c r="N40" s="60">
        <v>2077302</v>
      </c>
      <c r="O40" s="60">
        <v>855943</v>
      </c>
      <c r="P40" s="60">
        <v>671414</v>
      </c>
      <c r="Q40" s="60">
        <v>703724</v>
      </c>
      <c r="R40" s="60">
        <v>2231081</v>
      </c>
      <c r="S40" s="60">
        <v>570093</v>
      </c>
      <c r="T40" s="60">
        <v>885443</v>
      </c>
      <c r="U40" s="60">
        <v>896662</v>
      </c>
      <c r="V40" s="60">
        <v>2352198</v>
      </c>
      <c r="W40" s="60">
        <v>9437076</v>
      </c>
      <c r="X40" s="60">
        <v>9859979</v>
      </c>
      <c r="Y40" s="60">
        <v>-422903</v>
      </c>
      <c r="Z40" s="140">
        <v>-4.29</v>
      </c>
      <c r="AA40" s="155">
        <v>9859979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85183522</v>
      </c>
      <c r="D42" s="153">
        <f>SUM(D43:D46)</f>
        <v>0</v>
      </c>
      <c r="E42" s="154">
        <f t="shared" si="8"/>
        <v>85415000</v>
      </c>
      <c r="F42" s="100">
        <f t="shared" si="8"/>
        <v>89034212</v>
      </c>
      <c r="G42" s="100">
        <f t="shared" si="8"/>
        <v>12293279</v>
      </c>
      <c r="H42" s="100">
        <f t="shared" si="8"/>
        <v>18031667</v>
      </c>
      <c r="I42" s="100">
        <f t="shared" si="8"/>
        <v>1075047</v>
      </c>
      <c r="J42" s="100">
        <f t="shared" si="8"/>
        <v>31399993</v>
      </c>
      <c r="K42" s="100">
        <f t="shared" si="8"/>
        <v>6184868</v>
      </c>
      <c r="L42" s="100">
        <f t="shared" si="8"/>
        <v>1431377</v>
      </c>
      <c r="M42" s="100">
        <f t="shared" si="8"/>
        <v>1395301</v>
      </c>
      <c r="N42" s="100">
        <f t="shared" si="8"/>
        <v>9011546</v>
      </c>
      <c r="O42" s="100">
        <f t="shared" si="8"/>
        <v>5447968</v>
      </c>
      <c r="P42" s="100">
        <f t="shared" si="8"/>
        <v>6067042</v>
      </c>
      <c r="Q42" s="100">
        <f t="shared" si="8"/>
        <v>2059863</v>
      </c>
      <c r="R42" s="100">
        <f t="shared" si="8"/>
        <v>13574873</v>
      </c>
      <c r="S42" s="100">
        <f t="shared" si="8"/>
        <v>5928844</v>
      </c>
      <c r="T42" s="100">
        <f t="shared" si="8"/>
        <v>5871878</v>
      </c>
      <c r="U42" s="100">
        <f t="shared" si="8"/>
        <v>7418537</v>
      </c>
      <c r="V42" s="100">
        <f t="shared" si="8"/>
        <v>19219259</v>
      </c>
      <c r="W42" s="100">
        <f t="shared" si="8"/>
        <v>73205671</v>
      </c>
      <c r="X42" s="100">
        <f t="shared" si="8"/>
        <v>89034212</v>
      </c>
      <c r="Y42" s="100">
        <f t="shared" si="8"/>
        <v>-15828541</v>
      </c>
      <c r="Z42" s="137">
        <f>+IF(X42&lt;&gt;0,+(Y42/X42)*100,0)</f>
        <v>-17.778043568240935</v>
      </c>
      <c r="AA42" s="153">
        <f>SUM(AA43:AA46)</f>
        <v>89034212</v>
      </c>
    </row>
    <row r="43" spans="1:27" ht="13.5">
      <c r="A43" s="138" t="s">
        <v>89</v>
      </c>
      <c r="B43" s="136"/>
      <c r="C43" s="155">
        <v>75475335</v>
      </c>
      <c r="D43" s="155"/>
      <c r="E43" s="156">
        <v>77412000</v>
      </c>
      <c r="F43" s="60">
        <v>80996051</v>
      </c>
      <c r="G43" s="60">
        <v>11523270</v>
      </c>
      <c r="H43" s="60">
        <v>17437115</v>
      </c>
      <c r="I43" s="60">
        <v>412522</v>
      </c>
      <c r="J43" s="60">
        <v>29372907</v>
      </c>
      <c r="K43" s="60">
        <v>5532689</v>
      </c>
      <c r="L43" s="60">
        <v>745129</v>
      </c>
      <c r="M43" s="60">
        <v>674855</v>
      </c>
      <c r="N43" s="60">
        <v>6952673</v>
      </c>
      <c r="O43" s="60">
        <v>4869120</v>
      </c>
      <c r="P43" s="60">
        <v>5342216</v>
      </c>
      <c r="Q43" s="60">
        <v>1373048</v>
      </c>
      <c r="R43" s="60">
        <v>11584384</v>
      </c>
      <c r="S43" s="60">
        <v>5338537</v>
      </c>
      <c r="T43" s="60">
        <v>5309444</v>
      </c>
      <c r="U43" s="60">
        <v>6533263</v>
      </c>
      <c r="V43" s="60">
        <v>17181244</v>
      </c>
      <c r="W43" s="60">
        <v>65091208</v>
      </c>
      <c r="X43" s="60">
        <v>80996051</v>
      </c>
      <c r="Y43" s="60">
        <v>-15904843</v>
      </c>
      <c r="Z43" s="140">
        <v>-19.64</v>
      </c>
      <c r="AA43" s="155">
        <v>80996051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9708187</v>
      </c>
      <c r="D46" s="155"/>
      <c r="E46" s="156">
        <v>8003000</v>
      </c>
      <c r="F46" s="60">
        <v>8038161</v>
      </c>
      <c r="G46" s="60">
        <v>770009</v>
      </c>
      <c r="H46" s="60">
        <v>594552</v>
      </c>
      <c r="I46" s="60">
        <v>662525</v>
      </c>
      <c r="J46" s="60">
        <v>2027086</v>
      </c>
      <c r="K46" s="60">
        <v>652179</v>
      </c>
      <c r="L46" s="60">
        <v>686248</v>
      </c>
      <c r="M46" s="60">
        <v>720446</v>
      </c>
      <c r="N46" s="60">
        <v>2058873</v>
      </c>
      <c r="O46" s="60">
        <v>578848</v>
      </c>
      <c r="P46" s="60">
        <v>724826</v>
      </c>
      <c r="Q46" s="60">
        <v>686815</v>
      </c>
      <c r="R46" s="60">
        <v>1990489</v>
      </c>
      <c r="S46" s="60">
        <v>590307</v>
      </c>
      <c r="T46" s="60">
        <v>562434</v>
      </c>
      <c r="U46" s="60">
        <v>885274</v>
      </c>
      <c r="V46" s="60">
        <v>2038015</v>
      </c>
      <c r="W46" s="60">
        <v>8114463</v>
      </c>
      <c r="X46" s="60">
        <v>8038161</v>
      </c>
      <c r="Y46" s="60">
        <v>76302</v>
      </c>
      <c r="Z46" s="140">
        <v>0.95</v>
      </c>
      <c r="AA46" s="155">
        <v>8038161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277548616</v>
      </c>
      <c r="D48" s="168">
        <f>+D28+D32+D38+D42+D47</f>
        <v>0</v>
      </c>
      <c r="E48" s="169">
        <f t="shared" si="9"/>
        <v>259226370</v>
      </c>
      <c r="F48" s="73">
        <f t="shared" si="9"/>
        <v>267385214</v>
      </c>
      <c r="G48" s="73">
        <f t="shared" si="9"/>
        <v>33491994</v>
      </c>
      <c r="H48" s="73">
        <f t="shared" si="9"/>
        <v>27171317</v>
      </c>
      <c r="I48" s="73">
        <f t="shared" si="9"/>
        <v>12743847</v>
      </c>
      <c r="J48" s="73">
        <f t="shared" si="9"/>
        <v>73407158</v>
      </c>
      <c r="K48" s="73">
        <f t="shared" si="9"/>
        <v>20111334</v>
      </c>
      <c r="L48" s="73">
        <f t="shared" si="9"/>
        <v>9207576</v>
      </c>
      <c r="M48" s="73">
        <f t="shared" si="9"/>
        <v>14716590</v>
      </c>
      <c r="N48" s="73">
        <f t="shared" si="9"/>
        <v>44035500</v>
      </c>
      <c r="O48" s="73">
        <f t="shared" si="9"/>
        <v>41228273</v>
      </c>
      <c r="P48" s="73">
        <f t="shared" si="9"/>
        <v>19729894</v>
      </c>
      <c r="Q48" s="73">
        <f t="shared" si="9"/>
        <v>14022988</v>
      </c>
      <c r="R48" s="73">
        <f t="shared" si="9"/>
        <v>74981155</v>
      </c>
      <c r="S48" s="73">
        <f t="shared" si="9"/>
        <v>26205649</v>
      </c>
      <c r="T48" s="73">
        <f t="shared" si="9"/>
        <v>15826851</v>
      </c>
      <c r="U48" s="73">
        <f t="shared" si="9"/>
        <v>21822924</v>
      </c>
      <c r="V48" s="73">
        <f t="shared" si="9"/>
        <v>63855424</v>
      </c>
      <c r="W48" s="73">
        <f t="shared" si="9"/>
        <v>256279237</v>
      </c>
      <c r="X48" s="73">
        <f t="shared" si="9"/>
        <v>267385214</v>
      </c>
      <c r="Y48" s="73">
        <f t="shared" si="9"/>
        <v>-11105977</v>
      </c>
      <c r="Z48" s="170">
        <f>+IF(X48&lt;&gt;0,+(Y48/X48)*100,0)</f>
        <v>-4.153549418031769</v>
      </c>
      <c r="AA48" s="168">
        <f>+AA28+AA32+AA38+AA42+AA47</f>
        <v>267385214</v>
      </c>
    </row>
    <row r="49" spans="1:27" ht="13.5">
      <c r="A49" s="148" t="s">
        <v>49</v>
      </c>
      <c r="B49" s="149"/>
      <c r="C49" s="171">
        <f aca="true" t="shared" si="10" ref="C49:Y49">+C25-C48</f>
        <v>-20159726</v>
      </c>
      <c r="D49" s="171">
        <f>+D25-D48</f>
        <v>0</v>
      </c>
      <c r="E49" s="172">
        <f t="shared" si="10"/>
        <v>112587630</v>
      </c>
      <c r="F49" s="173">
        <f t="shared" si="10"/>
        <v>23887618</v>
      </c>
      <c r="G49" s="173">
        <f t="shared" si="10"/>
        <v>55524144</v>
      </c>
      <c r="H49" s="173">
        <f t="shared" si="10"/>
        <v>-14191738</v>
      </c>
      <c r="I49" s="173">
        <f t="shared" si="10"/>
        <v>-785957</v>
      </c>
      <c r="J49" s="173">
        <f t="shared" si="10"/>
        <v>40546449</v>
      </c>
      <c r="K49" s="173">
        <f t="shared" si="10"/>
        <v>3060594</v>
      </c>
      <c r="L49" s="173">
        <f t="shared" si="10"/>
        <v>201267</v>
      </c>
      <c r="M49" s="173">
        <f t="shared" si="10"/>
        <v>-3675050</v>
      </c>
      <c r="N49" s="173">
        <f t="shared" si="10"/>
        <v>-413189</v>
      </c>
      <c r="O49" s="173">
        <f t="shared" si="10"/>
        <v>-27075755</v>
      </c>
      <c r="P49" s="173">
        <f t="shared" si="10"/>
        <v>-5971575</v>
      </c>
      <c r="Q49" s="173">
        <f t="shared" si="10"/>
        <v>13298122</v>
      </c>
      <c r="R49" s="173">
        <f t="shared" si="10"/>
        <v>-19749208</v>
      </c>
      <c r="S49" s="173">
        <f t="shared" si="10"/>
        <v>-12460446</v>
      </c>
      <c r="T49" s="173">
        <f t="shared" si="10"/>
        <v>-246764</v>
      </c>
      <c r="U49" s="173">
        <f t="shared" si="10"/>
        <v>-7454088</v>
      </c>
      <c r="V49" s="173">
        <f t="shared" si="10"/>
        <v>-20161298</v>
      </c>
      <c r="W49" s="173">
        <f t="shared" si="10"/>
        <v>222754</v>
      </c>
      <c r="X49" s="173">
        <f>IF(F25=F48,0,X25-X48)</f>
        <v>23887618</v>
      </c>
      <c r="Y49" s="173">
        <f t="shared" si="10"/>
        <v>-23664864</v>
      </c>
      <c r="Z49" s="174">
        <f>+IF(X49&lt;&gt;0,+(Y49/X49)*100,0)</f>
        <v>-99.06749178591184</v>
      </c>
      <c r="AA49" s="171">
        <f>+AA25-AA48</f>
        <v>23887618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67242328</v>
      </c>
      <c r="D5" s="155">
        <v>0</v>
      </c>
      <c r="E5" s="156">
        <v>135736338</v>
      </c>
      <c r="F5" s="60">
        <v>81056775</v>
      </c>
      <c r="G5" s="60">
        <v>56988740</v>
      </c>
      <c r="H5" s="60">
        <v>2815119</v>
      </c>
      <c r="I5" s="60">
        <v>3044934</v>
      </c>
      <c r="J5" s="60">
        <v>62848793</v>
      </c>
      <c r="K5" s="60">
        <v>13630310</v>
      </c>
      <c r="L5" s="60">
        <v>-14590411</v>
      </c>
      <c r="M5" s="60">
        <v>3137324</v>
      </c>
      <c r="N5" s="60">
        <v>2177223</v>
      </c>
      <c r="O5" s="60">
        <v>5129737</v>
      </c>
      <c r="P5" s="60">
        <v>3559164</v>
      </c>
      <c r="Q5" s="60">
        <v>3526782</v>
      </c>
      <c r="R5" s="60">
        <v>12215683</v>
      </c>
      <c r="S5" s="60">
        <v>4380371</v>
      </c>
      <c r="T5" s="60">
        <v>2940558</v>
      </c>
      <c r="U5" s="60">
        <v>2889661</v>
      </c>
      <c r="V5" s="60">
        <v>10210590</v>
      </c>
      <c r="W5" s="60">
        <v>87452289</v>
      </c>
      <c r="X5" s="60">
        <v>81056775</v>
      </c>
      <c r="Y5" s="60">
        <v>6395514</v>
      </c>
      <c r="Z5" s="140">
        <v>7.89</v>
      </c>
      <c r="AA5" s="155">
        <v>81056775</v>
      </c>
    </row>
    <row r="6" spans="1:27" ht="13.5">
      <c r="A6" s="181" t="s">
        <v>102</v>
      </c>
      <c r="B6" s="182"/>
      <c r="C6" s="155">
        <v>4016278</v>
      </c>
      <c r="D6" s="155">
        <v>0</v>
      </c>
      <c r="E6" s="156">
        <v>2811425</v>
      </c>
      <c r="F6" s="60">
        <v>1800000</v>
      </c>
      <c r="G6" s="60">
        <v>308863</v>
      </c>
      <c r="H6" s="60">
        <v>93883</v>
      </c>
      <c r="I6" s="60">
        <v>276278</v>
      </c>
      <c r="J6" s="60">
        <v>679024</v>
      </c>
      <c r="K6" s="60">
        <v>312673</v>
      </c>
      <c r="L6" s="60">
        <v>8039</v>
      </c>
      <c r="M6" s="60">
        <v>283191</v>
      </c>
      <c r="N6" s="60">
        <v>603903</v>
      </c>
      <c r="O6" s="60">
        <v>288137</v>
      </c>
      <c r="P6" s="60">
        <v>267117</v>
      </c>
      <c r="Q6" s="60">
        <v>242776</v>
      </c>
      <c r="R6" s="60">
        <v>798030</v>
      </c>
      <c r="S6" s="60">
        <v>247203</v>
      </c>
      <c r="T6" s="60">
        <v>248538</v>
      </c>
      <c r="U6" s="60">
        <v>0</v>
      </c>
      <c r="V6" s="60">
        <v>495741</v>
      </c>
      <c r="W6" s="60">
        <v>2576698</v>
      </c>
      <c r="X6" s="60">
        <v>1800000</v>
      </c>
      <c r="Y6" s="60">
        <v>776698</v>
      </c>
      <c r="Z6" s="140">
        <v>43.15</v>
      </c>
      <c r="AA6" s="155">
        <v>1800000</v>
      </c>
    </row>
    <row r="7" spans="1:27" ht="13.5">
      <c r="A7" s="183" t="s">
        <v>103</v>
      </c>
      <c r="B7" s="182"/>
      <c r="C7" s="155">
        <v>79489314</v>
      </c>
      <c r="D7" s="155">
        <v>0</v>
      </c>
      <c r="E7" s="156">
        <v>92437433</v>
      </c>
      <c r="F7" s="60">
        <v>88238884</v>
      </c>
      <c r="G7" s="60">
        <v>8828003</v>
      </c>
      <c r="H7" s="60">
        <v>8499772</v>
      </c>
      <c r="I7" s="60">
        <v>7305280</v>
      </c>
      <c r="J7" s="60">
        <v>24633055</v>
      </c>
      <c r="K7" s="60">
        <v>6573954</v>
      </c>
      <c r="L7" s="60">
        <v>6562016</v>
      </c>
      <c r="M7" s="60">
        <v>6460398</v>
      </c>
      <c r="N7" s="60">
        <v>19596368</v>
      </c>
      <c r="O7" s="60">
        <v>6378418</v>
      </c>
      <c r="P7" s="60">
        <v>6594321</v>
      </c>
      <c r="Q7" s="60">
        <v>6713768</v>
      </c>
      <c r="R7" s="60">
        <v>19686507</v>
      </c>
      <c r="S7" s="60">
        <v>6184623</v>
      </c>
      <c r="T7" s="60">
        <v>6927742</v>
      </c>
      <c r="U7" s="60">
        <v>8093362</v>
      </c>
      <c r="V7" s="60">
        <v>21205727</v>
      </c>
      <c r="W7" s="60">
        <v>85121657</v>
      </c>
      <c r="X7" s="60">
        <v>88238884</v>
      </c>
      <c r="Y7" s="60">
        <v>-3117227</v>
      </c>
      <c r="Z7" s="140">
        <v>-3.53</v>
      </c>
      <c r="AA7" s="155">
        <v>88238884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10158149</v>
      </c>
      <c r="D10" s="155">
        <v>0</v>
      </c>
      <c r="E10" s="156">
        <v>14245067</v>
      </c>
      <c r="F10" s="54">
        <v>9889475</v>
      </c>
      <c r="G10" s="54">
        <v>733691</v>
      </c>
      <c r="H10" s="54">
        <v>610236</v>
      </c>
      <c r="I10" s="54">
        <v>726317</v>
      </c>
      <c r="J10" s="54">
        <v>2070244</v>
      </c>
      <c r="K10" s="54">
        <v>652484</v>
      </c>
      <c r="L10" s="54">
        <v>766369</v>
      </c>
      <c r="M10" s="54">
        <v>778056</v>
      </c>
      <c r="N10" s="54">
        <v>2196909</v>
      </c>
      <c r="O10" s="54">
        <v>780438</v>
      </c>
      <c r="P10" s="54">
        <v>788521</v>
      </c>
      <c r="Q10" s="54">
        <v>764751</v>
      </c>
      <c r="R10" s="54">
        <v>2333710</v>
      </c>
      <c r="S10" s="54">
        <v>785419</v>
      </c>
      <c r="T10" s="54">
        <v>902673</v>
      </c>
      <c r="U10" s="54">
        <v>943016</v>
      </c>
      <c r="V10" s="54">
        <v>2631108</v>
      </c>
      <c r="W10" s="54">
        <v>9231971</v>
      </c>
      <c r="X10" s="54">
        <v>9889475</v>
      </c>
      <c r="Y10" s="54">
        <v>-657504</v>
      </c>
      <c r="Z10" s="184">
        <v>-6.65</v>
      </c>
      <c r="AA10" s="130">
        <v>9889475</v>
      </c>
    </row>
    <row r="11" spans="1:27" ht="13.5">
      <c r="A11" s="183" t="s">
        <v>107</v>
      </c>
      <c r="B11" s="185"/>
      <c r="C11" s="155">
        <v>2186218</v>
      </c>
      <c r="D11" s="155">
        <v>0</v>
      </c>
      <c r="E11" s="156">
        <v>1241500</v>
      </c>
      <c r="F11" s="60">
        <v>1700000</v>
      </c>
      <c r="G11" s="60">
        <v>129010</v>
      </c>
      <c r="H11" s="60">
        <v>120900</v>
      </c>
      <c r="I11" s="60">
        <v>132646</v>
      </c>
      <c r="J11" s="60">
        <v>382556</v>
      </c>
      <c r="K11" s="60">
        <v>8608</v>
      </c>
      <c r="L11" s="60">
        <v>4843</v>
      </c>
      <c r="M11" s="60">
        <v>7930</v>
      </c>
      <c r="N11" s="60">
        <v>21381</v>
      </c>
      <c r="O11" s="60">
        <v>130454</v>
      </c>
      <c r="P11" s="60">
        <v>0</v>
      </c>
      <c r="Q11" s="60">
        <v>11868</v>
      </c>
      <c r="R11" s="60">
        <v>142322</v>
      </c>
      <c r="S11" s="60">
        <v>132885</v>
      </c>
      <c r="T11" s="60">
        <v>153939</v>
      </c>
      <c r="U11" s="60">
        <v>262301</v>
      </c>
      <c r="V11" s="60">
        <v>549125</v>
      </c>
      <c r="W11" s="60">
        <v>1095384</v>
      </c>
      <c r="X11" s="60">
        <v>1700000</v>
      </c>
      <c r="Y11" s="60">
        <v>-604616</v>
      </c>
      <c r="Z11" s="140">
        <v>-35.57</v>
      </c>
      <c r="AA11" s="155">
        <v>1700000</v>
      </c>
    </row>
    <row r="12" spans="1:27" ht="13.5">
      <c r="A12" s="183" t="s">
        <v>108</v>
      </c>
      <c r="B12" s="185"/>
      <c r="C12" s="155">
        <v>816858</v>
      </c>
      <c r="D12" s="155">
        <v>0</v>
      </c>
      <c r="E12" s="156">
        <v>1160480</v>
      </c>
      <c r="F12" s="60">
        <v>689778</v>
      </c>
      <c r="G12" s="60">
        <v>40179</v>
      </c>
      <c r="H12" s="60">
        <v>34777</v>
      </c>
      <c r="I12" s="60">
        <v>39327</v>
      </c>
      <c r="J12" s="60">
        <v>114283</v>
      </c>
      <c r="K12" s="60">
        <v>42739</v>
      </c>
      <c r="L12" s="60">
        <v>31033</v>
      </c>
      <c r="M12" s="60">
        <v>31033</v>
      </c>
      <c r="N12" s="60">
        <v>104805</v>
      </c>
      <c r="O12" s="60">
        <v>61319</v>
      </c>
      <c r="P12" s="60">
        <v>45979</v>
      </c>
      <c r="Q12" s="60">
        <v>53765</v>
      </c>
      <c r="R12" s="60">
        <v>161063</v>
      </c>
      <c r="S12" s="60">
        <v>59196</v>
      </c>
      <c r="T12" s="60">
        <v>65597</v>
      </c>
      <c r="U12" s="60">
        <v>427904</v>
      </c>
      <c r="V12" s="60">
        <v>552697</v>
      </c>
      <c r="W12" s="60">
        <v>932848</v>
      </c>
      <c r="X12" s="60">
        <v>689778</v>
      </c>
      <c r="Y12" s="60">
        <v>243070</v>
      </c>
      <c r="Z12" s="140">
        <v>35.24</v>
      </c>
      <c r="AA12" s="155">
        <v>689778</v>
      </c>
    </row>
    <row r="13" spans="1:27" ht="13.5">
      <c r="A13" s="181" t="s">
        <v>109</v>
      </c>
      <c r="B13" s="185"/>
      <c r="C13" s="155">
        <v>432490</v>
      </c>
      <c r="D13" s="155">
        <v>0</v>
      </c>
      <c r="E13" s="156">
        <v>450000</v>
      </c>
      <c r="F13" s="60">
        <v>282000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72328</v>
      </c>
      <c r="Q13" s="60">
        <v>0</v>
      </c>
      <c r="R13" s="60">
        <v>72328</v>
      </c>
      <c r="S13" s="60">
        <v>0</v>
      </c>
      <c r="T13" s="60">
        <v>62616</v>
      </c>
      <c r="U13" s="60">
        <v>93510</v>
      </c>
      <c r="V13" s="60">
        <v>156126</v>
      </c>
      <c r="W13" s="60">
        <v>228454</v>
      </c>
      <c r="X13" s="60">
        <v>282000</v>
      </c>
      <c r="Y13" s="60">
        <v>-53546</v>
      </c>
      <c r="Z13" s="140">
        <v>-18.99</v>
      </c>
      <c r="AA13" s="155">
        <v>282000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32628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70031</v>
      </c>
      <c r="R14" s="60">
        <v>70031</v>
      </c>
      <c r="S14" s="60">
        <v>0</v>
      </c>
      <c r="T14" s="60">
        <v>0</v>
      </c>
      <c r="U14" s="60">
        <v>0</v>
      </c>
      <c r="V14" s="60">
        <v>0</v>
      </c>
      <c r="W14" s="60">
        <v>70031</v>
      </c>
      <c r="X14" s="60">
        <v>32628</v>
      </c>
      <c r="Y14" s="60">
        <v>37403</v>
      </c>
      <c r="Z14" s="140">
        <v>114.63</v>
      </c>
      <c r="AA14" s="155">
        <v>32628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368000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368000</v>
      </c>
      <c r="Y15" s="60">
        <v>-368000</v>
      </c>
      <c r="Z15" s="140">
        <v>-100</v>
      </c>
      <c r="AA15" s="155">
        <v>368000</v>
      </c>
    </row>
    <row r="16" spans="1:27" ht="13.5">
      <c r="A16" s="181" t="s">
        <v>112</v>
      </c>
      <c r="B16" s="185"/>
      <c r="C16" s="155">
        <v>388603</v>
      </c>
      <c r="D16" s="155">
        <v>0</v>
      </c>
      <c r="E16" s="156">
        <v>1000000</v>
      </c>
      <c r="F16" s="60">
        <v>300000</v>
      </c>
      <c r="G16" s="60">
        <v>20300</v>
      </c>
      <c r="H16" s="60">
        <v>26750</v>
      </c>
      <c r="I16" s="60">
        <v>12220</v>
      </c>
      <c r="J16" s="60">
        <v>59270</v>
      </c>
      <c r="K16" s="60">
        <v>18400</v>
      </c>
      <c r="L16" s="60">
        <v>0</v>
      </c>
      <c r="M16" s="60">
        <v>9970</v>
      </c>
      <c r="N16" s="60">
        <v>28370</v>
      </c>
      <c r="O16" s="60">
        <v>12250</v>
      </c>
      <c r="P16" s="60">
        <v>6150</v>
      </c>
      <c r="Q16" s="60">
        <v>11450</v>
      </c>
      <c r="R16" s="60">
        <v>29850</v>
      </c>
      <c r="S16" s="60">
        <v>8487</v>
      </c>
      <c r="T16" s="60">
        <v>4900</v>
      </c>
      <c r="U16" s="60">
        <v>170081</v>
      </c>
      <c r="V16" s="60">
        <v>183468</v>
      </c>
      <c r="W16" s="60">
        <v>300958</v>
      </c>
      <c r="X16" s="60">
        <v>300000</v>
      </c>
      <c r="Y16" s="60">
        <v>958</v>
      </c>
      <c r="Z16" s="140">
        <v>0.32</v>
      </c>
      <c r="AA16" s="155">
        <v>300000</v>
      </c>
    </row>
    <row r="17" spans="1:27" ht="13.5">
      <c r="A17" s="181" t="s">
        <v>113</v>
      </c>
      <c r="B17" s="185"/>
      <c r="C17" s="155">
        <v>3691518</v>
      </c>
      <c r="D17" s="155">
        <v>0</v>
      </c>
      <c r="E17" s="156">
        <v>3000000</v>
      </c>
      <c r="F17" s="60">
        <v>3500000</v>
      </c>
      <c r="G17" s="60">
        <v>326348</v>
      </c>
      <c r="H17" s="60">
        <v>258456</v>
      </c>
      <c r="I17" s="60">
        <v>236196</v>
      </c>
      <c r="J17" s="60">
        <v>821000</v>
      </c>
      <c r="K17" s="60">
        <v>339520</v>
      </c>
      <c r="L17" s="60">
        <v>0</v>
      </c>
      <c r="M17" s="60">
        <v>72880</v>
      </c>
      <c r="N17" s="60">
        <v>412400</v>
      </c>
      <c r="O17" s="60">
        <v>403122</v>
      </c>
      <c r="P17" s="60">
        <v>255867</v>
      </c>
      <c r="Q17" s="60">
        <v>369403</v>
      </c>
      <c r="R17" s="60">
        <v>1028392</v>
      </c>
      <c r="S17" s="60">
        <v>317693</v>
      </c>
      <c r="T17" s="60">
        <v>264557</v>
      </c>
      <c r="U17" s="60">
        <v>294330</v>
      </c>
      <c r="V17" s="60">
        <v>876580</v>
      </c>
      <c r="W17" s="60">
        <v>3138372</v>
      </c>
      <c r="X17" s="60">
        <v>3500000</v>
      </c>
      <c r="Y17" s="60">
        <v>-361628</v>
      </c>
      <c r="Z17" s="140">
        <v>-10.33</v>
      </c>
      <c r="AA17" s="155">
        <v>3500000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53729058</v>
      </c>
      <c r="D19" s="155">
        <v>0</v>
      </c>
      <c r="E19" s="156">
        <v>60311000</v>
      </c>
      <c r="F19" s="60">
        <v>54851000</v>
      </c>
      <c r="G19" s="60">
        <v>21532947</v>
      </c>
      <c r="H19" s="60">
        <v>0</v>
      </c>
      <c r="I19" s="60">
        <v>0</v>
      </c>
      <c r="J19" s="60">
        <v>21532947</v>
      </c>
      <c r="K19" s="60">
        <v>284688</v>
      </c>
      <c r="L19" s="60">
        <v>15983000</v>
      </c>
      <c r="M19" s="60">
        <v>0</v>
      </c>
      <c r="N19" s="60">
        <v>16267688</v>
      </c>
      <c r="O19" s="60">
        <v>98860</v>
      </c>
      <c r="P19" s="60">
        <v>206494</v>
      </c>
      <c r="Q19" s="60">
        <v>12053748</v>
      </c>
      <c r="R19" s="60">
        <v>12359102</v>
      </c>
      <c r="S19" s="60">
        <v>67748</v>
      </c>
      <c r="T19" s="60">
        <v>223919</v>
      </c>
      <c r="U19" s="60">
        <v>856498</v>
      </c>
      <c r="V19" s="60">
        <v>1148165</v>
      </c>
      <c r="W19" s="60">
        <v>51307902</v>
      </c>
      <c r="X19" s="60">
        <v>54851000</v>
      </c>
      <c r="Y19" s="60">
        <v>-3543098</v>
      </c>
      <c r="Z19" s="140">
        <v>-6.46</v>
      </c>
      <c r="AA19" s="155">
        <v>54851000</v>
      </c>
    </row>
    <row r="20" spans="1:27" ht="13.5">
      <c r="A20" s="181" t="s">
        <v>35</v>
      </c>
      <c r="B20" s="185"/>
      <c r="C20" s="155">
        <v>3404813</v>
      </c>
      <c r="D20" s="155">
        <v>0</v>
      </c>
      <c r="E20" s="156">
        <v>4545928</v>
      </c>
      <c r="F20" s="54">
        <v>1545292</v>
      </c>
      <c r="G20" s="54">
        <v>108057</v>
      </c>
      <c r="H20" s="54">
        <v>519511</v>
      </c>
      <c r="I20" s="54">
        <v>184692</v>
      </c>
      <c r="J20" s="54">
        <v>812260</v>
      </c>
      <c r="K20" s="54">
        <v>1308552</v>
      </c>
      <c r="L20" s="54">
        <v>643954</v>
      </c>
      <c r="M20" s="54">
        <v>260758</v>
      </c>
      <c r="N20" s="54">
        <v>2213264</v>
      </c>
      <c r="O20" s="54">
        <v>869783</v>
      </c>
      <c r="P20" s="54">
        <v>283585</v>
      </c>
      <c r="Q20" s="54">
        <v>2564785</v>
      </c>
      <c r="R20" s="54">
        <v>3718153</v>
      </c>
      <c r="S20" s="54">
        <v>665542</v>
      </c>
      <c r="T20" s="54">
        <v>273530</v>
      </c>
      <c r="U20" s="54">
        <v>338173</v>
      </c>
      <c r="V20" s="54">
        <v>1277245</v>
      </c>
      <c r="W20" s="54">
        <v>8020922</v>
      </c>
      <c r="X20" s="54">
        <v>1545292</v>
      </c>
      <c r="Y20" s="54">
        <v>6475630</v>
      </c>
      <c r="Z20" s="184">
        <v>419.06</v>
      </c>
      <c r="AA20" s="130">
        <v>1545292</v>
      </c>
    </row>
    <row r="21" spans="1:27" ht="13.5">
      <c r="A21" s="181" t="s">
        <v>115</v>
      </c>
      <c r="B21" s="185"/>
      <c r="C21" s="155">
        <v>423905</v>
      </c>
      <c r="D21" s="155">
        <v>0</v>
      </c>
      <c r="E21" s="156">
        <v>3455829</v>
      </c>
      <c r="F21" s="60">
        <v>0</v>
      </c>
      <c r="G21" s="60">
        <v>0</v>
      </c>
      <c r="H21" s="60">
        <v>175</v>
      </c>
      <c r="I21" s="82">
        <v>0</v>
      </c>
      <c r="J21" s="60">
        <v>175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175</v>
      </c>
      <c r="X21" s="60">
        <v>0</v>
      </c>
      <c r="Y21" s="60">
        <v>175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225979532</v>
      </c>
      <c r="D22" s="188">
        <f>SUM(D5:D21)</f>
        <v>0</v>
      </c>
      <c r="E22" s="189">
        <f t="shared" si="0"/>
        <v>320395000</v>
      </c>
      <c r="F22" s="190">
        <f t="shared" si="0"/>
        <v>244253832</v>
      </c>
      <c r="G22" s="190">
        <f t="shared" si="0"/>
        <v>89016138</v>
      </c>
      <c r="H22" s="190">
        <f t="shared" si="0"/>
        <v>12979579</v>
      </c>
      <c r="I22" s="190">
        <f t="shared" si="0"/>
        <v>11957890</v>
      </c>
      <c r="J22" s="190">
        <f t="shared" si="0"/>
        <v>113953607</v>
      </c>
      <c r="K22" s="190">
        <f t="shared" si="0"/>
        <v>23171928</v>
      </c>
      <c r="L22" s="190">
        <f t="shared" si="0"/>
        <v>9408843</v>
      </c>
      <c r="M22" s="190">
        <f t="shared" si="0"/>
        <v>11041540</v>
      </c>
      <c r="N22" s="190">
        <f t="shared" si="0"/>
        <v>43622311</v>
      </c>
      <c r="O22" s="190">
        <f t="shared" si="0"/>
        <v>14152518</v>
      </c>
      <c r="P22" s="190">
        <f t="shared" si="0"/>
        <v>12079526</v>
      </c>
      <c r="Q22" s="190">
        <f t="shared" si="0"/>
        <v>26383127</v>
      </c>
      <c r="R22" s="190">
        <f t="shared" si="0"/>
        <v>52615171</v>
      </c>
      <c r="S22" s="190">
        <f t="shared" si="0"/>
        <v>12849167</v>
      </c>
      <c r="T22" s="190">
        <f t="shared" si="0"/>
        <v>12068569</v>
      </c>
      <c r="U22" s="190">
        <f t="shared" si="0"/>
        <v>14368836</v>
      </c>
      <c r="V22" s="190">
        <f t="shared" si="0"/>
        <v>39286572</v>
      </c>
      <c r="W22" s="190">
        <f t="shared" si="0"/>
        <v>249477661</v>
      </c>
      <c r="X22" s="190">
        <f t="shared" si="0"/>
        <v>244253832</v>
      </c>
      <c r="Y22" s="190">
        <f t="shared" si="0"/>
        <v>5223829</v>
      </c>
      <c r="Z22" s="191">
        <f>+IF(X22&lt;&gt;0,+(Y22/X22)*100,0)</f>
        <v>2.138688657298118</v>
      </c>
      <c r="AA22" s="188">
        <f>SUM(AA5:AA21)</f>
        <v>244253832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85644425</v>
      </c>
      <c r="D25" s="155">
        <v>0</v>
      </c>
      <c r="E25" s="156">
        <v>94745010</v>
      </c>
      <c r="F25" s="60">
        <v>82471335</v>
      </c>
      <c r="G25" s="60">
        <v>7379617</v>
      </c>
      <c r="H25" s="60">
        <v>6555406</v>
      </c>
      <c r="I25" s="60">
        <v>6770086</v>
      </c>
      <c r="J25" s="60">
        <v>20705109</v>
      </c>
      <c r="K25" s="60">
        <v>6694343</v>
      </c>
      <c r="L25" s="60">
        <v>6862559</v>
      </c>
      <c r="M25" s="60">
        <v>6526675</v>
      </c>
      <c r="N25" s="60">
        <v>20083577</v>
      </c>
      <c r="O25" s="60">
        <v>6507648</v>
      </c>
      <c r="P25" s="60">
        <v>8796799</v>
      </c>
      <c r="Q25" s="60">
        <v>6708834</v>
      </c>
      <c r="R25" s="60">
        <v>22013281</v>
      </c>
      <c r="S25" s="60">
        <v>6856789</v>
      </c>
      <c r="T25" s="60">
        <v>6510083</v>
      </c>
      <c r="U25" s="60">
        <v>7301092</v>
      </c>
      <c r="V25" s="60">
        <v>20667964</v>
      </c>
      <c r="W25" s="60">
        <v>83469931</v>
      </c>
      <c r="X25" s="60">
        <v>82471335</v>
      </c>
      <c r="Y25" s="60">
        <v>998596</v>
      </c>
      <c r="Z25" s="140">
        <v>1.21</v>
      </c>
      <c r="AA25" s="155">
        <v>82471335</v>
      </c>
    </row>
    <row r="26" spans="1:27" ht="13.5">
      <c r="A26" s="183" t="s">
        <v>38</v>
      </c>
      <c r="B26" s="182"/>
      <c r="C26" s="155">
        <v>4268233</v>
      </c>
      <c r="D26" s="155">
        <v>0</v>
      </c>
      <c r="E26" s="156">
        <v>4880000</v>
      </c>
      <c r="F26" s="60">
        <v>4845136</v>
      </c>
      <c r="G26" s="60">
        <v>362828</v>
      </c>
      <c r="H26" s="60">
        <v>362834</v>
      </c>
      <c r="I26" s="60">
        <v>348682</v>
      </c>
      <c r="J26" s="60">
        <v>1074344</v>
      </c>
      <c r="K26" s="60">
        <v>362834</v>
      </c>
      <c r="L26" s="60">
        <v>362830</v>
      </c>
      <c r="M26" s="60">
        <v>362830</v>
      </c>
      <c r="N26" s="60">
        <v>1088494</v>
      </c>
      <c r="O26" s="60">
        <v>341118</v>
      </c>
      <c r="P26" s="60">
        <v>341148</v>
      </c>
      <c r="Q26" s="60">
        <v>605217</v>
      </c>
      <c r="R26" s="60">
        <v>1287483</v>
      </c>
      <c r="S26" s="60">
        <v>432576</v>
      </c>
      <c r="T26" s="60">
        <v>432576</v>
      </c>
      <c r="U26" s="60">
        <v>0</v>
      </c>
      <c r="V26" s="60">
        <v>865152</v>
      </c>
      <c r="W26" s="60">
        <v>4315473</v>
      </c>
      <c r="X26" s="60">
        <v>4845136</v>
      </c>
      <c r="Y26" s="60">
        <v>-529663</v>
      </c>
      <c r="Z26" s="140">
        <v>-10.93</v>
      </c>
      <c r="AA26" s="155">
        <v>4845136</v>
      </c>
    </row>
    <row r="27" spans="1:27" ht="13.5">
      <c r="A27" s="183" t="s">
        <v>118</v>
      </c>
      <c r="B27" s="182"/>
      <c r="C27" s="155">
        <v>13374324</v>
      </c>
      <c r="D27" s="155">
        <v>0</v>
      </c>
      <c r="E27" s="156">
        <v>5000000</v>
      </c>
      <c r="F27" s="60">
        <v>15000000</v>
      </c>
      <c r="G27" s="60">
        <v>8949008</v>
      </c>
      <c r="H27" s="60">
        <v>0</v>
      </c>
      <c r="I27" s="60">
        <v>698288</v>
      </c>
      <c r="J27" s="60">
        <v>9647296</v>
      </c>
      <c r="K27" s="60">
        <v>92065</v>
      </c>
      <c r="L27" s="60">
        <v>182560</v>
      </c>
      <c r="M27" s="60">
        <v>108846</v>
      </c>
      <c r="N27" s="60">
        <v>383471</v>
      </c>
      <c r="O27" s="60">
        <v>250485</v>
      </c>
      <c r="P27" s="60">
        <v>264636</v>
      </c>
      <c r="Q27" s="60">
        <v>445839</v>
      </c>
      <c r="R27" s="60">
        <v>960960</v>
      </c>
      <c r="S27" s="60">
        <v>156074</v>
      </c>
      <c r="T27" s="60">
        <v>238764</v>
      </c>
      <c r="U27" s="60">
        <v>4892</v>
      </c>
      <c r="V27" s="60">
        <v>399730</v>
      </c>
      <c r="W27" s="60">
        <v>11391457</v>
      </c>
      <c r="X27" s="60">
        <v>15000000</v>
      </c>
      <c r="Y27" s="60">
        <v>-3608543</v>
      </c>
      <c r="Z27" s="140">
        <v>-24.06</v>
      </c>
      <c r="AA27" s="155">
        <v>15000000</v>
      </c>
    </row>
    <row r="28" spans="1:27" ht="13.5">
      <c r="A28" s="183" t="s">
        <v>39</v>
      </c>
      <c r="B28" s="182"/>
      <c r="C28" s="155">
        <v>33224699</v>
      </c>
      <c r="D28" s="155">
        <v>0</v>
      </c>
      <c r="E28" s="156">
        <v>25000000</v>
      </c>
      <c r="F28" s="60">
        <v>40000000</v>
      </c>
      <c r="G28" s="60">
        <v>0</v>
      </c>
      <c r="H28" s="60">
        <v>0</v>
      </c>
      <c r="I28" s="60">
        <v>0</v>
      </c>
      <c r="J28" s="60">
        <v>0</v>
      </c>
      <c r="K28" s="60">
        <v>3879340</v>
      </c>
      <c r="L28" s="60">
        <v>0</v>
      </c>
      <c r="M28" s="60">
        <v>1587928</v>
      </c>
      <c r="N28" s="60">
        <v>5467268</v>
      </c>
      <c r="O28" s="60">
        <v>1542130</v>
      </c>
      <c r="P28" s="60">
        <v>1587787</v>
      </c>
      <c r="Q28" s="60">
        <v>1587787</v>
      </c>
      <c r="R28" s="60">
        <v>4717704</v>
      </c>
      <c r="S28" s="60">
        <v>9168926</v>
      </c>
      <c r="T28" s="60">
        <v>1576303</v>
      </c>
      <c r="U28" s="60">
        <v>5500111</v>
      </c>
      <c r="V28" s="60">
        <v>16245340</v>
      </c>
      <c r="W28" s="60">
        <v>26430312</v>
      </c>
      <c r="X28" s="60">
        <v>40000000</v>
      </c>
      <c r="Y28" s="60">
        <v>-13569688</v>
      </c>
      <c r="Z28" s="140">
        <v>-33.92</v>
      </c>
      <c r="AA28" s="155">
        <v>40000000</v>
      </c>
    </row>
    <row r="29" spans="1:27" ht="13.5">
      <c r="A29" s="183" t="s">
        <v>40</v>
      </c>
      <c r="B29" s="182"/>
      <c r="C29" s="155">
        <v>8235514</v>
      </c>
      <c r="D29" s="155">
        <v>0</v>
      </c>
      <c r="E29" s="156">
        <v>2990000</v>
      </c>
      <c r="F29" s="60">
        <v>2171109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180615</v>
      </c>
      <c r="N29" s="60">
        <v>180615</v>
      </c>
      <c r="O29" s="60">
        <v>0</v>
      </c>
      <c r="P29" s="60">
        <v>381915</v>
      </c>
      <c r="Q29" s="60">
        <v>0</v>
      </c>
      <c r="R29" s="60">
        <v>381915</v>
      </c>
      <c r="S29" s="60">
        <v>0</v>
      </c>
      <c r="T29" s="60">
        <v>281833</v>
      </c>
      <c r="U29" s="60">
        <v>312722</v>
      </c>
      <c r="V29" s="60">
        <v>594555</v>
      </c>
      <c r="W29" s="60">
        <v>1157085</v>
      </c>
      <c r="X29" s="60">
        <v>2171109</v>
      </c>
      <c r="Y29" s="60">
        <v>-1014024</v>
      </c>
      <c r="Z29" s="140">
        <v>-46.71</v>
      </c>
      <c r="AA29" s="155">
        <v>2171109</v>
      </c>
    </row>
    <row r="30" spans="1:27" ht="13.5">
      <c r="A30" s="183" t="s">
        <v>119</v>
      </c>
      <c r="B30" s="182"/>
      <c r="C30" s="155">
        <v>61724228</v>
      </c>
      <c r="D30" s="155">
        <v>0</v>
      </c>
      <c r="E30" s="156">
        <v>64487300</v>
      </c>
      <c r="F30" s="60">
        <v>70000000</v>
      </c>
      <c r="G30" s="60">
        <v>10711478</v>
      </c>
      <c r="H30" s="60">
        <v>16746992</v>
      </c>
      <c r="I30" s="60">
        <v>564704</v>
      </c>
      <c r="J30" s="60">
        <v>28023174</v>
      </c>
      <c r="K30" s="60">
        <v>4469359</v>
      </c>
      <c r="L30" s="60">
        <v>0</v>
      </c>
      <c r="M30" s="60">
        <v>12523574</v>
      </c>
      <c r="N30" s="60">
        <v>16992933</v>
      </c>
      <c r="O30" s="60">
        <v>4154323</v>
      </c>
      <c r="P30" s="60">
        <v>4179686</v>
      </c>
      <c r="Q30" s="60">
        <v>3858780</v>
      </c>
      <c r="R30" s="60">
        <v>12192789</v>
      </c>
      <c r="S30" s="60">
        <v>4215760</v>
      </c>
      <c r="T30" s="60">
        <v>4619033</v>
      </c>
      <c r="U30" s="60">
        <v>5182607</v>
      </c>
      <c r="V30" s="60">
        <v>14017400</v>
      </c>
      <c r="W30" s="60">
        <v>71226296</v>
      </c>
      <c r="X30" s="60">
        <v>70000000</v>
      </c>
      <c r="Y30" s="60">
        <v>1226296</v>
      </c>
      <c r="Z30" s="140">
        <v>1.75</v>
      </c>
      <c r="AA30" s="155">
        <v>70000000</v>
      </c>
    </row>
    <row r="31" spans="1:27" ht="13.5">
      <c r="A31" s="183" t="s">
        <v>120</v>
      </c>
      <c r="B31" s="182"/>
      <c r="C31" s="155">
        <v>3192519</v>
      </c>
      <c r="D31" s="155">
        <v>0</v>
      </c>
      <c r="E31" s="156">
        <v>0</v>
      </c>
      <c r="F31" s="60">
        <v>0</v>
      </c>
      <c r="G31" s="60">
        <v>14678</v>
      </c>
      <c r="H31" s="60">
        <v>323366</v>
      </c>
      <c r="I31" s="60">
        <v>142600</v>
      </c>
      <c r="J31" s="60">
        <v>480644</v>
      </c>
      <c r="K31" s="60">
        <v>401855</v>
      </c>
      <c r="L31" s="60">
        <v>24310</v>
      </c>
      <c r="M31" s="60">
        <v>113966</v>
      </c>
      <c r="N31" s="60">
        <v>540131</v>
      </c>
      <c r="O31" s="60">
        <v>110712</v>
      </c>
      <c r="P31" s="60">
        <v>0</v>
      </c>
      <c r="Q31" s="60">
        <v>228416</v>
      </c>
      <c r="R31" s="60">
        <v>339128</v>
      </c>
      <c r="S31" s="60">
        <v>424946</v>
      </c>
      <c r="T31" s="60">
        <v>0</v>
      </c>
      <c r="U31" s="60">
        <v>0</v>
      </c>
      <c r="V31" s="60">
        <v>424946</v>
      </c>
      <c r="W31" s="60">
        <v>1784849</v>
      </c>
      <c r="X31" s="60">
        <v>0</v>
      </c>
      <c r="Y31" s="60">
        <v>1784849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21701995</v>
      </c>
      <c r="D32" s="155">
        <v>0</v>
      </c>
      <c r="E32" s="156">
        <v>14855424</v>
      </c>
      <c r="F32" s="60">
        <v>18815646</v>
      </c>
      <c r="G32" s="60">
        <v>532697</v>
      </c>
      <c r="H32" s="60">
        <v>761066</v>
      </c>
      <c r="I32" s="60">
        <v>1353904</v>
      </c>
      <c r="J32" s="60">
        <v>2647667</v>
      </c>
      <c r="K32" s="60">
        <v>742051</v>
      </c>
      <c r="L32" s="60">
        <v>813448</v>
      </c>
      <c r="M32" s="60">
        <v>1126073</v>
      </c>
      <c r="N32" s="60">
        <v>2681572</v>
      </c>
      <c r="O32" s="60">
        <v>2077641</v>
      </c>
      <c r="P32" s="60">
        <v>1812411</v>
      </c>
      <c r="Q32" s="60">
        <v>1610690</v>
      </c>
      <c r="R32" s="60">
        <v>5500742</v>
      </c>
      <c r="S32" s="60">
        <v>1281151</v>
      </c>
      <c r="T32" s="60">
        <v>609254</v>
      </c>
      <c r="U32" s="60">
        <v>1602678</v>
      </c>
      <c r="V32" s="60">
        <v>3493083</v>
      </c>
      <c r="W32" s="60">
        <v>14323064</v>
      </c>
      <c r="X32" s="60">
        <v>18815646</v>
      </c>
      <c r="Y32" s="60">
        <v>-4492582</v>
      </c>
      <c r="Z32" s="140">
        <v>-23.88</v>
      </c>
      <c r="AA32" s="155">
        <v>18815646</v>
      </c>
    </row>
    <row r="33" spans="1:27" ht="13.5">
      <c r="A33" s="183" t="s">
        <v>42</v>
      </c>
      <c r="B33" s="182"/>
      <c r="C33" s="155">
        <v>3157866</v>
      </c>
      <c r="D33" s="155">
        <v>0</v>
      </c>
      <c r="E33" s="156">
        <v>3210000</v>
      </c>
      <c r="F33" s="60">
        <v>5077005</v>
      </c>
      <c r="G33" s="60">
        <v>4965516</v>
      </c>
      <c r="H33" s="60">
        <v>182686</v>
      </c>
      <c r="I33" s="60">
        <v>59971</v>
      </c>
      <c r="J33" s="60">
        <v>5208173</v>
      </c>
      <c r="K33" s="60">
        <v>272980</v>
      </c>
      <c r="L33" s="60">
        <v>1044547</v>
      </c>
      <c r="M33" s="60">
        <v>40613</v>
      </c>
      <c r="N33" s="60">
        <v>1358140</v>
      </c>
      <c r="O33" s="60">
        <v>84898</v>
      </c>
      <c r="P33" s="60">
        <v>84756</v>
      </c>
      <c r="Q33" s="60">
        <v>84571</v>
      </c>
      <c r="R33" s="60">
        <v>254225</v>
      </c>
      <c r="S33" s="60">
        <v>104294</v>
      </c>
      <c r="T33" s="60">
        <v>83899</v>
      </c>
      <c r="U33" s="60">
        <v>83703</v>
      </c>
      <c r="V33" s="60">
        <v>271896</v>
      </c>
      <c r="W33" s="60">
        <v>7092434</v>
      </c>
      <c r="X33" s="60">
        <v>5077005</v>
      </c>
      <c r="Y33" s="60">
        <v>2015429</v>
      </c>
      <c r="Z33" s="140">
        <v>39.7</v>
      </c>
      <c r="AA33" s="155">
        <v>5077005</v>
      </c>
    </row>
    <row r="34" spans="1:27" ht="13.5">
      <c r="A34" s="183" t="s">
        <v>43</v>
      </c>
      <c r="B34" s="182"/>
      <c r="C34" s="155">
        <v>43024813</v>
      </c>
      <c r="D34" s="155">
        <v>0</v>
      </c>
      <c r="E34" s="156">
        <v>44058636</v>
      </c>
      <c r="F34" s="60">
        <v>29004983</v>
      </c>
      <c r="G34" s="60">
        <v>576172</v>
      </c>
      <c r="H34" s="60">
        <v>2238967</v>
      </c>
      <c r="I34" s="60">
        <v>2805612</v>
      </c>
      <c r="J34" s="60">
        <v>5620751</v>
      </c>
      <c r="K34" s="60">
        <v>3196507</v>
      </c>
      <c r="L34" s="60">
        <v>-82678</v>
      </c>
      <c r="M34" s="60">
        <v>-7984230</v>
      </c>
      <c r="N34" s="60">
        <v>-4870401</v>
      </c>
      <c r="O34" s="60">
        <v>26159318</v>
      </c>
      <c r="P34" s="60">
        <v>2280756</v>
      </c>
      <c r="Q34" s="60">
        <v>-1107146</v>
      </c>
      <c r="R34" s="60">
        <v>27332928</v>
      </c>
      <c r="S34" s="60">
        <v>3565133</v>
      </c>
      <c r="T34" s="60">
        <v>1475106</v>
      </c>
      <c r="U34" s="60">
        <v>1787656</v>
      </c>
      <c r="V34" s="60">
        <v>6827895</v>
      </c>
      <c r="W34" s="60">
        <v>34911173</v>
      </c>
      <c r="X34" s="60">
        <v>29004983</v>
      </c>
      <c r="Y34" s="60">
        <v>5906190</v>
      </c>
      <c r="Z34" s="140">
        <v>20.36</v>
      </c>
      <c r="AA34" s="155">
        <v>29004983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129700</v>
      </c>
      <c r="N35" s="60">
        <v>129700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47463</v>
      </c>
      <c r="V35" s="60">
        <v>47463</v>
      </c>
      <c r="W35" s="60">
        <v>177163</v>
      </c>
      <c r="X35" s="60">
        <v>0</v>
      </c>
      <c r="Y35" s="60">
        <v>177163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277548616</v>
      </c>
      <c r="D36" s="188">
        <f>SUM(D25:D35)</f>
        <v>0</v>
      </c>
      <c r="E36" s="189">
        <f t="shared" si="1"/>
        <v>259226370</v>
      </c>
      <c r="F36" s="190">
        <f t="shared" si="1"/>
        <v>267385214</v>
      </c>
      <c r="G36" s="190">
        <f t="shared" si="1"/>
        <v>33491994</v>
      </c>
      <c r="H36" s="190">
        <f t="shared" si="1"/>
        <v>27171317</v>
      </c>
      <c r="I36" s="190">
        <f t="shared" si="1"/>
        <v>12743847</v>
      </c>
      <c r="J36" s="190">
        <f t="shared" si="1"/>
        <v>73407158</v>
      </c>
      <c r="K36" s="190">
        <f t="shared" si="1"/>
        <v>20111334</v>
      </c>
      <c r="L36" s="190">
        <f t="shared" si="1"/>
        <v>9207576</v>
      </c>
      <c r="M36" s="190">
        <f t="shared" si="1"/>
        <v>14716590</v>
      </c>
      <c r="N36" s="190">
        <f t="shared" si="1"/>
        <v>44035500</v>
      </c>
      <c r="O36" s="190">
        <f t="shared" si="1"/>
        <v>41228273</v>
      </c>
      <c r="P36" s="190">
        <f t="shared" si="1"/>
        <v>19729894</v>
      </c>
      <c r="Q36" s="190">
        <f t="shared" si="1"/>
        <v>14022988</v>
      </c>
      <c r="R36" s="190">
        <f t="shared" si="1"/>
        <v>74981155</v>
      </c>
      <c r="S36" s="190">
        <f t="shared" si="1"/>
        <v>26205649</v>
      </c>
      <c r="T36" s="190">
        <f t="shared" si="1"/>
        <v>15826851</v>
      </c>
      <c r="U36" s="190">
        <f t="shared" si="1"/>
        <v>21822924</v>
      </c>
      <c r="V36" s="190">
        <f t="shared" si="1"/>
        <v>63855424</v>
      </c>
      <c r="W36" s="190">
        <f t="shared" si="1"/>
        <v>256279237</v>
      </c>
      <c r="X36" s="190">
        <f t="shared" si="1"/>
        <v>267385214</v>
      </c>
      <c r="Y36" s="190">
        <f t="shared" si="1"/>
        <v>-11105977</v>
      </c>
      <c r="Z36" s="191">
        <f>+IF(X36&lt;&gt;0,+(Y36/X36)*100,0)</f>
        <v>-4.153549418031769</v>
      </c>
      <c r="AA36" s="188">
        <f>SUM(AA25:AA35)</f>
        <v>267385214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-51569084</v>
      </c>
      <c r="D38" s="199">
        <f>+D22-D36</f>
        <v>0</v>
      </c>
      <c r="E38" s="200">
        <f t="shared" si="2"/>
        <v>61168630</v>
      </c>
      <c r="F38" s="106">
        <f t="shared" si="2"/>
        <v>-23131382</v>
      </c>
      <c r="G38" s="106">
        <f t="shared" si="2"/>
        <v>55524144</v>
      </c>
      <c r="H38" s="106">
        <f t="shared" si="2"/>
        <v>-14191738</v>
      </c>
      <c r="I38" s="106">
        <f t="shared" si="2"/>
        <v>-785957</v>
      </c>
      <c r="J38" s="106">
        <f t="shared" si="2"/>
        <v>40546449</v>
      </c>
      <c r="K38" s="106">
        <f t="shared" si="2"/>
        <v>3060594</v>
      </c>
      <c r="L38" s="106">
        <f t="shared" si="2"/>
        <v>201267</v>
      </c>
      <c r="M38" s="106">
        <f t="shared" si="2"/>
        <v>-3675050</v>
      </c>
      <c r="N38" s="106">
        <f t="shared" si="2"/>
        <v>-413189</v>
      </c>
      <c r="O38" s="106">
        <f t="shared" si="2"/>
        <v>-27075755</v>
      </c>
      <c r="P38" s="106">
        <f t="shared" si="2"/>
        <v>-7650368</v>
      </c>
      <c r="Q38" s="106">
        <f t="shared" si="2"/>
        <v>12360139</v>
      </c>
      <c r="R38" s="106">
        <f t="shared" si="2"/>
        <v>-22365984</v>
      </c>
      <c r="S38" s="106">
        <f t="shared" si="2"/>
        <v>-13356482</v>
      </c>
      <c r="T38" s="106">
        <f t="shared" si="2"/>
        <v>-3758282</v>
      </c>
      <c r="U38" s="106">
        <f t="shared" si="2"/>
        <v>-7454088</v>
      </c>
      <c r="V38" s="106">
        <f t="shared" si="2"/>
        <v>-24568852</v>
      </c>
      <c r="W38" s="106">
        <f t="shared" si="2"/>
        <v>-6801576</v>
      </c>
      <c r="X38" s="106">
        <f>IF(F22=F36,0,X22-X36)</f>
        <v>-23131382</v>
      </c>
      <c r="Y38" s="106">
        <f t="shared" si="2"/>
        <v>16329806</v>
      </c>
      <c r="Z38" s="201">
        <f>+IF(X38&lt;&gt;0,+(Y38/X38)*100,0)</f>
        <v>-70.59589435685251</v>
      </c>
      <c r="AA38" s="199">
        <f>+AA22-AA36</f>
        <v>-23131382</v>
      </c>
    </row>
    <row r="39" spans="1:27" ht="13.5">
      <c r="A39" s="181" t="s">
        <v>46</v>
      </c>
      <c r="B39" s="185"/>
      <c r="C39" s="155">
        <v>31409358</v>
      </c>
      <c r="D39" s="155">
        <v>0</v>
      </c>
      <c r="E39" s="156">
        <v>51419000</v>
      </c>
      <c r="F39" s="60">
        <v>47019000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1678793</v>
      </c>
      <c r="Q39" s="60">
        <v>937983</v>
      </c>
      <c r="R39" s="60">
        <v>2616776</v>
      </c>
      <c r="S39" s="60">
        <v>896036</v>
      </c>
      <c r="T39" s="60">
        <v>3511518</v>
      </c>
      <c r="U39" s="60">
        <v>0</v>
      </c>
      <c r="V39" s="60">
        <v>4407554</v>
      </c>
      <c r="W39" s="60">
        <v>7024330</v>
      </c>
      <c r="X39" s="60">
        <v>47019000</v>
      </c>
      <c r="Y39" s="60">
        <v>-39994670</v>
      </c>
      <c r="Z39" s="140">
        <v>-85.06</v>
      </c>
      <c r="AA39" s="155">
        <v>47019000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-20159726</v>
      </c>
      <c r="D42" s="206">
        <f>SUM(D38:D41)</f>
        <v>0</v>
      </c>
      <c r="E42" s="207">
        <f t="shared" si="3"/>
        <v>112587630</v>
      </c>
      <c r="F42" s="88">
        <f t="shared" si="3"/>
        <v>23887618</v>
      </c>
      <c r="G42" s="88">
        <f t="shared" si="3"/>
        <v>55524144</v>
      </c>
      <c r="H42" s="88">
        <f t="shared" si="3"/>
        <v>-14191738</v>
      </c>
      <c r="I42" s="88">
        <f t="shared" si="3"/>
        <v>-785957</v>
      </c>
      <c r="J42" s="88">
        <f t="shared" si="3"/>
        <v>40546449</v>
      </c>
      <c r="K42" s="88">
        <f t="shared" si="3"/>
        <v>3060594</v>
      </c>
      <c r="L42" s="88">
        <f t="shared" si="3"/>
        <v>201267</v>
      </c>
      <c r="M42" s="88">
        <f t="shared" si="3"/>
        <v>-3675050</v>
      </c>
      <c r="N42" s="88">
        <f t="shared" si="3"/>
        <v>-413189</v>
      </c>
      <c r="O42" s="88">
        <f t="shared" si="3"/>
        <v>-27075755</v>
      </c>
      <c r="P42" s="88">
        <f t="shared" si="3"/>
        <v>-5971575</v>
      </c>
      <c r="Q42" s="88">
        <f t="shared" si="3"/>
        <v>13298122</v>
      </c>
      <c r="R42" s="88">
        <f t="shared" si="3"/>
        <v>-19749208</v>
      </c>
      <c r="S42" s="88">
        <f t="shared" si="3"/>
        <v>-12460446</v>
      </c>
      <c r="T42" s="88">
        <f t="shared" si="3"/>
        <v>-246764</v>
      </c>
      <c r="U42" s="88">
        <f t="shared" si="3"/>
        <v>-7454088</v>
      </c>
      <c r="V42" s="88">
        <f t="shared" si="3"/>
        <v>-20161298</v>
      </c>
      <c r="W42" s="88">
        <f t="shared" si="3"/>
        <v>222754</v>
      </c>
      <c r="X42" s="88">
        <f t="shared" si="3"/>
        <v>23887618</v>
      </c>
      <c r="Y42" s="88">
        <f t="shared" si="3"/>
        <v>-23664864</v>
      </c>
      <c r="Z42" s="208">
        <f>+IF(X42&lt;&gt;0,+(Y42/X42)*100,0)</f>
        <v>-99.06749178591184</v>
      </c>
      <c r="AA42" s="206">
        <f>SUM(AA38:AA41)</f>
        <v>23887618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-20159726</v>
      </c>
      <c r="D44" s="210">
        <f>+D42-D43</f>
        <v>0</v>
      </c>
      <c r="E44" s="211">
        <f t="shared" si="4"/>
        <v>112587630</v>
      </c>
      <c r="F44" s="77">
        <f t="shared" si="4"/>
        <v>23887618</v>
      </c>
      <c r="G44" s="77">
        <f t="shared" si="4"/>
        <v>55524144</v>
      </c>
      <c r="H44" s="77">
        <f t="shared" si="4"/>
        <v>-14191738</v>
      </c>
      <c r="I44" s="77">
        <f t="shared" si="4"/>
        <v>-785957</v>
      </c>
      <c r="J44" s="77">
        <f t="shared" si="4"/>
        <v>40546449</v>
      </c>
      <c r="K44" s="77">
        <f t="shared" si="4"/>
        <v>3060594</v>
      </c>
      <c r="L44" s="77">
        <f t="shared" si="4"/>
        <v>201267</v>
      </c>
      <c r="M44" s="77">
        <f t="shared" si="4"/>
        <v>-3675050</v>
      </c>
      <c r="N44" s="77">
        <f t="shared" si="4"/>
        <v>-413189</v>
      </c>
      <c r="O44" s="77">
        <f t="shared" si="4"/>
        <v>-27075755</v>
      </c>
      <c r="P44" s="77">
        <f t="shared" si="4"/>
        <v>-5971575</v>
      </c>
      <c r="Q44" s="77">
        <f t="shared" si="4"/>
        <v>13298122</v>
      </c>
      <c r="R44" s="77">
        <f t="shared" si="4"/>
        <v>-19749208</v>
      </c>
      <c r="S44" s="77">
        <f t="shared" si="4"/>
        <v>-12460446</v>
      </c>
      <c r="T44" s="77">
        <f t="shared" si="4"/>
        <v>-246764</v>
      </c>
      <c r="U44" s="77">
        <f t="shared" si="4"/>
        <v>-7454088</v>
      </c>
      <c r="V44" s="77">
        <f t="shared" si="4"/>
        <v>-20161298</v>
      </c>
      <c r="W44" s="77">
        <f t="shared" si="4"/>
        <v>222754</v>
      </c>
      <c r="X44" s="77">
        <f t="shared" si="4"/>
        <v>23887618</v>
      </c>
      <c r="Y44" s="77">
        <f t="shared" si="4"/>
        <v>-23664864</v>
      </c>
      <c r="Z44" s="212">
        <f>+IF(X44&lt;&gt;0,+(Y44/X44)*100,0)</f>
        <v>-99.06749178591184</v>
      </c>
      <c r="AA44" s="210">
        <f>+AA42-AA43</f>
        <v>23887618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-20159726</v>
      </c>
      <c r="D46" s="206">
        <f>SUM(D44:D45)</f>
        <v>0</v>
      </c>
      <c r="E46" s="207">
        <f t="shared" si="5"/>
        <v>112587630</v>
      </c>
      <c r="F46" s="88">
        <f t="shared" si="5"/>
        <v>23887618</v>
      </c>
      <c r="G46" s="88">
        <f t="shared" si="5"/>
        <v>55524144</v>
      </c>
      <c r="H46" s="88">
        <f t="shared" si="5"/>
        <v>-14191738</v>
      </c>
      <c r="I46" s="88">
        <f t="shared" si="5"/>
        <v>-785957</v>
      </c>
      <c r="J46" s="88">
        <f t="shared" si="5"/>
        <v>40546449</v>
      </c>
      <c r="K46" s="88">
        <f t="shared" si="5"/>
        <v>3060594</v>
      </c>
      <c r="L46" s="88">
        <f t="shared" si="5"/>
        <v>201267</v>
      </c>
      <c r="M46" s="88">
        <f t="shared" si="5"/>
        <v>-3675050</v>
      </c>
      <c r="N46" s="88">
        <f t="shared" si="5"/>
        <v>-413189</v>
      </c>
      <c r="O46" s="88">
        <f t="shared" si="5"/>
        <v>-27075755</v>
      </c>
      <c r="P46" s="88">
        <f t="shared" si="5"/>
        <v>-5971575</v>
      </c>
      <c r="Q46" s="88">
        <f t="shared" si="5"/>
        <v>13298122</v>
      </c>
      <c r="R46" s="88">
        <f t="shared" si="5"/>
        <v>-19749208</v>
      </c>
      <c r="S46" s="88">
        <f t="shared" si="5"/>
        <v>-12460446</v>
      </c>
      <c r="T46" s="88">
        <f t="shared" si="5"/>
        <v>-246764</v>
      </c>
      <c r="U46" s="88">
        <f t="shared" si="5"/>
        <v>-7454088</v>
      </c>
      <c r="V46" s="88">
        <f t="shared" si="5"/>
        <v>-20161298</v>
      </c>
      <c r="W46" s="88">
        <f t="shared" si="5"/>
        <v>222754</v>
      </c>
      <c r="X46" s="88">
        <f t="shared" si="5"/>
        <v>23887618</v>
      </c>
      <c r="Y46" s="88">
        <f t="shared" si="5"/>
        <v>-23664864</v>
      </c>
      <c r="Z46" s="208">
        <f>+IF(X46&lt;&gt;0,+(Y46/X46)*100,0)</f>
        <v>-99.06749178591184</v>
      </c>
      <c r="AA46" s="206">
        <f>SUM(AA44:AA45)</f>
        <v>23887618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-20159726</v>
      </c>
      <c r="D48" s="217">
        <f>SUM(D46:D47)</f>
        <v>0</v>
      </c>
      <c r="E48" s="218">
        <f t="shared" si="6"/>
        <v>112587630</v>
      </c>
      <c r="F48" s="219">
        <f t="shared" si="6"/>
        <v>23887618</v>
      </c>
      <c r="G48" s="219">
        <f t="shared" si="6"/>
        <v>55524144</v>
      </c>
      <c r="H48" s="220">
        <f t="shared" si="6"/>
        <v>-14191738</v>
      </c>
      <c r="I48" s="220">
        <f t="shared" si="6"/>
        <v>-785957</v>
      </c>
      <c r="J48" s="220">
        <f t="shared" si="6"/>
        <v>40546449</v>
      </c>
      <c r="K48" s="220">
        <f t="shared" si="6"/>
        <v>3060594</v>
      </c>
      <c r="L48" s="220">
        <f t="shared" si="6"/>
        <v>201267</v>
      </c>
      <c r="M48" s="219">
        <f t="shared" si="6"/>
        <v>-3675050</v>
      </c>
      <c r="N48" s="219">
        <f t="shared" si="6"/>
        <v>-413189</v>
      </c>
      <c r="O48" s="220">
        <f t="shared" si="6"/>
        <v>-27075755</v>
      </c>
      <c r="P48" s="220">
        <f t="shared" si="6"/>
        <v>-5971575</v>
      </c>
      <c r="Q48" s="220">
        <f t="shared" si="6"/>
        <v>13298122</v>
      </c>
      <c r="R48" s="220">
        <f t="shared" si="6"/>
        <v>-19749208</v>
      </c>
      <c r="S48" s="220">
        <f t="shared" si="6"/>
        <v>-12460446</v>
      </c>
      <c r="T48" s="219">
        <f t="shared" si="6"/>
        <v>-246764</v>
      </c>
      <c r="U48" s="219">
        <f t="shared" si="6"/>
        <v>-7454088</v>
      </c>
      <c r="V48" s="220">
        <f t="shared" si="6"/>
        <v>-20161298</v>
      </c>
      <c r="W48" s="220">
        <f t="shared" si="6"/>
        <v>222754</v>
      </c>
      <c r="X48" s="220">
        <f t="shared" si="6"/>
        <v>23887618</v>
      </c>
      <c r="Y48" s="220">
        <f t="shared" si="6"/>
        <v>-23664864</v>
      </c>
      <c r="Z48" s="221">
        <f>+IF(X48&lt;&gt;0,+(Y48/X48)*100,0)</f>
        <v>-99.06749178591184</v>
      </c>
      <c r="AA48" s="222">
        <f>SUM(AA46:AA47)</f>
        <v>23887618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8704126</v>
      </c>
      <c r="D5" s="153">
        <f>SUM(D6:D8)</f>
        <v>0</v>
      </c>
      <c r="E5" s="154">
        <f t="shared" si="0"/>
        <v>0</v>
      </c>
      <c r="F5" s="100">
        <f t="shared" si="0"/>
        <v>20707000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23604</v>
      </c>
      <c r="L5" s="100">
        <f t="shared" si="0"/>
        <v>59141</v>
      </c>
      <c r="M5" s="100">
        <f t="shared" si="0"/>
        <v>412484</v>
      </c>
      <c r="N5" s="100">
        <f t="shared" si="0"/>
        <v>495229</v>
      </c>
      <c r="O5" s="100">
        <f t="shared" si="0"/>
        <v>0</v>
      </c>
      <c r="P5" s="100">
        <f t="shared" si="0"/>
        <v>1492051</v>
      </c>
      <c r="Q5" s="100">
        <f t="shared" si="0"/>
        <v>1029272</v>
      </c>
      <c r="R5" s="100">
        <f t="shared" si="0"/>
        <v>2521323</v>
      </c>
      <c r="S5" s="100">
        <f t="shared" si="0"/>
        <v>782551</v>
      </c>
      <c r="T5" s="100">
        <f t="shared" si="0"/>
        <v>2398618</v>
      </c>
      <c r="U5" s="100">
        <f t="shared" si="0"/>
        <v>5693636</v>
      </c>
      <c r="V5" s="100">
        <f t="shared" si="0"/>
        <v>8874805</v>
      </c>
      <c r="W5" s="100">
        <f t="shared" si="0"/>
        <v>11891357</v>
      </c>
      <c r="X5" s="100">
        <f t="shared" si="0"/>
        <v>20707000</v>
      </c>
      <c r="Y5" s="100">
        <f t="shared" si="0"/>
        <v>-8815643</v>
      </c>
      <c r="Z5" s="137">
        <f>+IF(X5&lt;&gt;0,+(Y5/X5)*100,0)</f>
        <v>-42.57325059158739</v>
      </c>
      <c r="AA5" s="153">
        <f>SUM(AA6:AA8)</f>
        <v>20707000</v>
      </c>
    </row>
    <row r="6" spans="1:27" ht="13.5">
      <c r="A6" s="138" t="s">
        <v>75</v>
      </c>
      <c r="B6" s="136"/>
      <c r="C6" s="155"/>
      <c r="D6" s="155"/>
      <c r="E6" s="156"/>
      <c r="F6" s="60">
        <v>20677000</v>
      </c>
      <c r="G6" s="60"/>
      <c r="H6" s="60"/>
      <c r="I6" s="60"/>
      <c r="J6" s="60"/>
      <c r="K6" s="60"/>
      <c r="L6" s="60">
        <v>59141</v>
      </c>
      <c r="M6" s="60">
        <v>412484</v>
      </c>
      <c r="N6" s="60">
        <v>471625</v>
      </c>
      <c r="O6" s="60"/>
      <c r="P6" s="60">
        <v>1492051</v>
      </c>
      <c r="Q6" s="60">
        <v>1029272</v>
      </c>
      <c r="R6" s="60">
        <v>2521323</v>
      </c>
      <c r="S6" s="60">
        <v>781238</v>
      </c>
      <c r="T6" s="60">
        <v>2398618</v>
      </c>
      <c r="U6" s="60">
        <v>5693636</v>
      </c>
      <c r="V6" s="60">
        <v>8873492</v>
      </c>
      <c r="W6" s="60">
        <v>11866440</v>
      </c>
      <c r="X6" s="60">
        <v>20677000</v>
      </c>
      <c r="Y6" s="60">
        <v>-8810560</v>
      </c>
      <c r="Z6" s="140">
        <v>-42.61</v>
      </c>
      <c r="AA6" s="62">
        <v>20677000</v>
      </c>
    </row>
    <row r="7" spans="1:27" ht="13.5">
      <c r="A7" s="138" t="s">
        <v>76</v>
      </c>
      <c r="B7" s="136"/>
      <c r="C7" s="157">
        <v>6162562</v>
      </c>
      <c r="D7" s="157"/>
      <c r="E7" s="158"/>
      <c r="F7" s="159">
        <v>30000</v>
      </c>
      <c r="G7" s="159"/>
      <c r="H7" s="159"/>
      <c r="I7" s="159"/>
      <c r="J7" s="159"/>
      <c r="K7" s="159">
        <v>23604</v>
      </c>
      <c r="L7" s="159"/>
      <c r="M7" s="159"/>
      <c r="N7" s="159">
        <v>23604</v>
      </c>
      <c r="O7" s="159"/>
      <c r="P7" s="159"/>
      <c r="Q7" s="159"/>
      <c r="R7" s="159"/>
      <c r="S7" s="159">
        <v>1313</v>
      </c>
      <c r="T7" s="159"/>
      <c r="U7" s="159"/>
      <c r="V7" s="159">
        <v>1313</v>
      </c>
      <c r="W7" s="159">
        <v>24917</v>
      </c>
      <c r="X7" s="159">
        <v>30000</v>
      </c>
      <c r="Y7" s="159">
        <v>-5083</v>
      </c>
      <c r="Z7" s="141">
        <v>-16.94</v>
      </c>
      <c r="AA7" s="225">
        <v>30000</v>
      </c>
    </row>
    <row r="8" spans="1:27" ht="13.5">
      <c r="A8" s="138" t="s">
        <v>77</v>
      </c>
      <c r="B8" s="136"/>
      <c r="C8" s="155">
        <v>2541564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14880000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207681</v>
      </c>
      <c r="L9" s="100">
        <f t="shared" si="1"/>
        <v>0</v>
      </c>
      <c r="M9" s="100">
        <f t="shared" si="1"/>
        <v>69035</v>
      </c>
      <c r="N9" s="100">
        <f t="shared" si="1"/>
        <v>276716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276716</v>
      </c>
      <c r="X9" s="100">
        <f t="shared" si="1"/>
        <v>0</v>
      </c>
      <c r="Y9" s="100">
        <f t="shared" si="1"/>
        <v>276716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>
        <v>14880000</v>
      </c>
      <c r="F10" s="60"/>
      <c r="G10" s="60"/>
      <c r="H10" s="60"/>
      <c r="I10" s="60"/>
      <c r="J10" s="60"/>
      <c r="K10" s="60">
        <v>207681</v>
      </c>
      <c r="L10" s="60"/>
      <c r="M10" s="60">
        <v>69035</v>
      </c>
      <c r="N10" s="60">
        <v>276716</v>
      </c>
      <c r="O10" s="60"/>
      <c r="P10" s="60"/>
      <c r="Q10" s="60"/>
      <c r="R10" s="60"/>
      <c r="S10" s="60"/>
      <c r="T10" s="60"/>
      <c r="U10" s="60"/>
      <c r="V10" s="60"/>
      <c r="W10" s="60">
        <v>276716</v>
      </c>
      <c r="X10" s="60"/>
      <c r="Y10" s="60">
        <v>276716</v>
      </c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36375730</v>
      </c>
      <c r="D15" s="153">
        <f>SUM(D16:D18)</f>
        <v>0</v>
      </c>
      <c r="E15" s="154">
        <f t="shared" si="2"/>
        <v>76213000</v>
      </c>
      <c r="F15" s="100">
        <f t="shared" si="2"/>
        <v>38083000</v>
      </c>
      <c r="G15" s="100">
        <f t="shared" si="2"/>
        <v>1379698</v>
      </c>
      <c r="H15" s="100">
        <f t="shared" si="2"/>
        <v>2603070</v>
      </c>
      <c r="I15" s="100">
        <f t="shared" si="2"/>
        <v>3333099</v>
      </c>
      <c r="J15" s="100">
        <f t="shared" si="2"/>
        <v>7315867</v>
      </c>
      <c r="K15" s="100">
        <f t="shared" si="2"/>
        <v>1811451</v>
      </c>
      <c r="L15" s="100">
        <f t="shared" si="2"/>
        <v>836551</v>
      </c>
      <c r="M15" s="100">
        <f t="shared" si="2"/>
        <v>0</v>
      </c>
      <c r="N15" s="100">
        <f t="shared" si="2"/>
        <v>2648002</v>
      </c>
      <c r="O15" s="100">
        <f t="shared" si="2"/>
        <v>721878</v>
      </c>
      <c r="P15" s="100">
        <f t="shared" si="2"/>
        <v>2951185</v>
      </c>
      <c r="Q15" s="100">
        <f t="shared" si="2"/>
        <v>2255448</v>
      </c>
      <c r="R15" s="100">
        <f t="shared" si="2"/>
        <v>5928511</v>
      </c>
      <c r="S15" s="100">
        <f t="shared" si="2"/>
        <v>2186473</v>
      </c>
      <c r="T15" s="100">
        <f t="shared" si="2"/>
        <v>2474646</v>
      </c>
      <c r="U15" s="100">
        <f t="shared" si="2"/>
        <v>5008807</v>
      </c>
      <c r="V15" s="100">
        <f t="shared" si="2"/>
        <v>9669926</v>
      </c>
      <c r="W15" s="100">
        <f t="shared" si="2"/>
        <v>25562306</v>
      </c>
      <c r="X15" s="100">
        <f t="shared" si="2"/>
        <v>38083000</v>
      </c>
      <c r="Y15" s="100">
        <f t="shared" si="2"/>
        <v>-12520694</v>
      </c>
      <c r="Z15" s="137">
        <f>+IF(X15&lt;&gt;0,+(Y15/X15)*100,0)</f>
        <v>-32.877383609484546</v>
      </c>
      <c r="AA15" s="102">
        <f>SUM(AA16:AA18)</f>
        <v>38083000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36375730</v>
      </c>
      <c r="D17" s="155"/>
      <c r="E17" s="156">
        <v>76213000</v>
      </c>
      <c r="F17" s="60">
        <v>38083000</v>
      </c>
      <c r="G17" s="60">
        <v>1379698</v>
      </c>
      <c r="H17" s="60">
        <v>2603070</v>
      </c>
      <c r="I17" s="60">
        <v>3333099</v>
      </c>
      <c r="J17" s="60">
        <v>7315867</v>
      </c>
      <c r="K17" s="60">
        <v>1811451</v>
      </c>
      <c r="L17" s="60">
        <v>836551</v>
      </c>
      <c r="M17" s="60"/>
      <c r="N17" s="60">
        <v>2648002</v>
      </c>
      <c r="O17" s="60">
        <v>721878</v>
      </c>
      <c r="P17" s="60">
        <v>2951185</v>
      </c>
      <c r="Q17" s="60">
        <v>2255448</v>
      </c>
      <c r="R17" s="60">
        <v>5928511</v>
      </c>
      <c r="S17" s="60">
        <v>2186473</v>
      </c>
      <c r="T17" s="60">
        <v>2474646</v>
      </c>
      <c r="U17" s="60">
        <v>5008807</v>
      </c>
      <c r="V17" s="60">
        <v>9669926</v>
      </c>
      <c r="W17" s="60">
        <v>25562306</v>
      </c>
      <c r="X17" s="60">
        <v>38083000</v>
      </c>
      <c r="Y17" s="60">
        <v>-12520694</v>
      </c>
      <c r="Z17" s="140">
        <v>-32.88</v>
      </c>
      <c r="AA17" s="62">
        <v>38083000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15207000</v>
      </c>
      <c r="F19" s="100">
        <f t="shared" si="3"/>
        <v>1346000</v>
      </c>
      <c r="G19" s="100">
        <f t="shared" si="3"/>
        <v>0</v>
      </c>
      <c r="H19" s="100">
        <f t="shared" si="3"/>
        <v>266024</v>
      </c>
      <c r="I19" s="100">
        <f t="shared" si="3"/>
        <v>804092</v>
      </c>
      <c r="J19" s="100">
        <f t="shared" si="3"/>
        <v>1070116</v>
      </c>
      <c r="K19" s="100">
        <f t="shared" si="3"/>
        <v>154644</v>
      </c>
      <c r="L19" s="100">
        <f t="shared" si="3"/>
        <v>0</v>
      </c>
      <c r="M19" s="100">
        <f t="shared" si="3"/>
        <v>0</v>
      </c>
      <c r="N19" s="100">
        <f t="shared" si="3"/>
        <v>154644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11600</v>
      </c>
      <c r="T19" s="100">
        <f t="shared" si="3"/>
        <v>0</v>
      </c>
      <c r="U19" s="100">
        <f t="shared" si="3"/>
        <v>11600</v>
      </c>
      <c r="V19" s="100">
        <f t="shared" si="3"/>
        <v>23200</v>
      </c>
      <c r="W19" s="100">
        <f t="shared" si="3"/>
        <v>1247960</v>
      </c>
      <c r="X19" s="100">
        <f t="shared" si="3"/>
        <v>1346000</v>
      </c>
      <c r="Y19" s="100">
        <f t="shared" si="3"/>
        <v>-98040</v>
      </c>
      <c r="Z19" s="137">
        <f>+IF(X19&lt;&gt;0,+(Y19/X19)*100,0)</f>
        <v>-7.283803863298663</v>
      </c>
      <c r="AA19" s="102">
        <f>SUM(AA20:AA23)</f>
        <v>1346000</v>
      </c>
    </row>
    <row r="20" spans="1:27" ht="13.5">
      <c r="A20" s="138" t="s">
        <v>89</v>
      </c>
      <c r="B20" s="136"/>
      <c r="C20" s="155"/>
      <c r="D20" s="155"/>
      <c r="E20" s="156">
        <v>15207000</v>
      </c>
      <c r="F20" s="60">
        <v>1346000</v>
      </c>
      <c r="G20" s="60"/>
      <c r="H20" s="60">
        <v>266024</v>
      </c>
      <c r="I20" s="60">
        <v>804092</v>
      </c>
      <c r="J20" s="60">
        <v>1070116</v>
      </c>
      <c r="K20" s="60">
        <v>154644</v>
      </c>
      <c r="L20" s="60"/>
      <c r="M20" s="60"/>
      <c r="N20" s="60">
        <v>154644</v>
      </c>
      <c r="O20" s="60"/>
      <c r="P20" s="60"/>
      <c r="Q20" s="60"/>
      <c r="R20" s="60"/>
      <c r="S20" s="60">
        <v>11600</v>
      </c>
      <c r="T20" s="60"/>
      <c r="U20" s="60">
        <v>11600</v>
      </c>
      <c r="V20" s="60">
        <v>23200</v>
      </c>
      <c r="W20" s="60">
        <v>1247960</v>
      </c>
      <c r="X20" s="60">
        <v>1346000</v>
      </c>
      <c r="Y20" s="60">
        <v>-98040</v>
      </c>
      <c r="Z20" s="140">
        <v>-7.28</v>
      </c>
      <c r="AA20" s="62">
        <v>1346000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45079856</v>
      </c>
      <c r="D25" s="217">
        <f>+D5+D9+D15+D19+D24</f>
        <v>0</v>
      </c>
      <c r="E25" s="230">
        <f t="shared" si="4"/>
        <v>106300000</v>
      </c>
      <c r="F25" s="219">
        <f t="shared" si="4"/>
        <v>60136000</v>
      </c>
      <c r="G25" s="219">
        <f t="shared" si="4"/>
        <v>1379698</v>
      </c>
      <c r="H25" s="219">
        <f t="shared" si="4"/>
        <v>2869094</v>
      </c>
      <c r="I25" s="219">
        <f t="shared" si="4"/>
        <v>4137191</v>
      </c>
      <c r="J25" s="219">
        <f t="shared" si="4"/>
        <v>8385983</v>
      </c>
      <c r="K25" s="219">
        <f t="shared" si="4"/>
        <v>2197380</v>
      </c>
      <c r="L25" s="219">
        <f t="shared" si="4"/>
        <v>895692</v>
      </c>
      <c r="M25" s="219">
        <f t="shared" si="4"/>
        <v>481519</v>
      </c>
      <c r="N25" s="219">
        <f t="shared" si="4"/>
        <v>3574591</v>
      </c>
      <c r="O25" s="219">
        <f t="shared" si="4"/>
        <v>721878</v>
      </c>
      <c r="P25" s="219">
        <f t="shared" si="4"/>
        <v>4443236</v>
      </c>
      <c r="Q25" s="219">
        <f t="shared" si="4"/>
        <v>3284720</v>
      </c>
      <c r="R25" s="219">
        <f t="shared" si="4"/>
        <v>8449834</v>
      </c>
      <c r="S25" s="219">
        <f t="shared" si="4"/>
        <v>2980624</v>
      </c>
      <c r="T25" s="219">
        <f t="shared" si="4"/>
        <v>4873264</v>
      </c>
      <c r="U25" s="219">
        <f t="shared" si="4"/>
        <v>10714043</v>
      </c>
      <c r="V25" s="219">
        <f t="shared" si="4"/>
        <v>18567931</v>
      </c>
      <c r="W25" s="219">
        <f t="shared" si="4"/>
        <v>38978339</v>
      </c>
      <c r="X25" s="219">
        <f t="shared" si="4"/>
        <v>60136000</v>
      </c>
      <c r="Y25" s="219">
        <f t="shared" si="4"/>
        <v>-21157661</v>
      </c>
      <c r="Z25" s="231">
        <f>+IF(X25&lt;&gt;0,+(Y25/X25)*100,0)</f>
        <v>-35.18302015431688</v>
      </c>
      <c r="AA25" s="232">
        <f>+AA5+AA9+AA15+AA19+AA24</f>
        <v>60136000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36375730</v>
      </c>
      <c r="D28" s="155"/>
      <c r="E28" s="156">
        <v>18342000</v>
      </c>
      <c r="F28" s="60">
        <v>18342000</v>
      </c>
      <c r="G28" s="60"/>
      <c r="H28" s="60">
        <v>1987130</v>
      </c>
      <c r="I28" s="60">
        <v>1435049</v>
      </c>
      <c r="J28" s="60">
        <v>3422179</v>
      </c>
      <c r="K28" s="60">
        <v>882703</v>
      </c>
      <c r="L28" s="60">
        <v>78403</v>
      </c>
      <c r="M28" s="60"/>
      <c r="N28" s="60">
        <v>961106</v>
      </c>
      <c r="O28" s="60">
        <v>614975</v>
      </c>
      <c r="P28" s="60">
        <v>1258383</v>
      </c>
      <c r="Q28" s="60"/>
      <c r="R28" s="60">
        <v>1873358</v>
      </c>
      <c r="S28" s="60">
        <v>32150</v>
      </c>
      <c r="T28" s="60">
        <v>1785370</v>
      </c>
      <c r="U28" s="60">
        <v>3384213</v>
      </c>
      <c r="V28" s="60">
        <v>5201733</v>
      </c>
      <c r="W28" s="60">
        <v>11458376</v>
      </c>
      <c r="X28" s="60">
        <v>18342000</v>
      </c>
      <c r="Y28" s="60">
        <v>-6883624</v>
      </c>
      <c r="Z28" s="140">
        <v>-37.53</v>
      </c>
      <c r="AA28" s="155">
        <v>18342000</v>
      </c>
    </row>
    <row r="29" spans="1:27" ht="13.5">
      <c r="A29" s="234" t="s">
        <v>134</v>
      </c>
      <c r="B29" s="136"/>
      <c r="C29" s="155"/>
      <c r="D29" s="155"/>
      <c r="E29" s="156">
        <v>75762000</v>
      </c>
      <c r="F29" s="60">
        <v>28677000</v>
      </c>
      <c r="G29" s="60">
        <v>1379698</v>
      </c>
      <c r="H29" s="60"/>
      <c r="I29" s="60">
        <v>73592</v>
      </c>
      <c r="J29" s="60">
        <v>1453290</v>
      </c>
      <c r="K29" s="60">
        <v>207681</v>
      </c>
      <c r="L29" s="60">
        <v>59141</v>
      </c>
      <c r="M29" s="60">
        <v>481519</v>
      </c>
      <c r="N29" s="60">
        <v>748341</v>
      </c>
      <c r="O29" s="60"/>
      <c r="P29" s="60">
        <v>1492051</v>
      </c>
      <c r="Q29" s="60">
        <v>1945468</v>
      </c>
      <c r="R29" s="60">
        <v>3437519</v>
      </c>
      <c r="S29" s="60">
        <v>781238</v>
      </c>
      <c r="T29" s="60">
        <v>2398618</v>
      </c>
      <c r="U29" s="60">
        <v>5693636</v>
      </c>
      <c r="V29" s="60">
        <v>8873492</v>
      </c>
      <c r="W29" s="60">
        <v>14512642</v>
      </c>
      <c r="X29" s="60">
        <v>28677000</v>
      </c>
      <c r="Y29" s="60">
        <v>-14164358</v>
      </c>
      <c r="Z29" s="140">
        <v>-49.39</v>
      </c>
      <c r="AA29" s="62">
        <v>28677000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36375730</v>
      </c>
      <c r="D32" s="210">
        <f>SUM(D28:D31)</f>
        <v>0</v>
      </c>
      <c r="E32" s="211">
        <f t="shared" si="5"/>
        <v>94104000</v>
      </c>
      <c r="F32" s="77">
        <f t="shared" si="5"/>
        <v>47019000</v>
      </c>
      <c r="G32" s="77">
        <f t="shared" si="5"/>
        <v>1379698</v>
      </c>
      <c r="H32" s="77">
        <f t="shared" si="5"/>
        <v>1987130</v>
      </c>
      <c r="I32" s="77">
        <f t="shared" si="5"/>
        <v>1508641</v>
      </c>
      <c r="J32" s="77">
        <f t="shared" si="5"/>
        <v>4875469</v>
      </c>
      <c r="K32" s="77">
        <f t="shared" si="5"/>
        <v>1090384</v>
      </c>
      <c r="L32" s="77">
        <f t="shared" si="5"/>
        <v>137544</v>
      </c>
      <c r="M32" s="77">
        <f t="shared" si="5"/>
        <v>481519</v>
      </c>
      <c r="N32" s="77">
        <f t="shared" si="5"/>
        <v>1709447</v>
      </c>
      <c r="O32" s="77">
        <f t="shared" si="5"/>
        <v>614975</v>
      </c>
      <c r="P32" s="77">
        <f t="shared" si="5"/>
        <v>2750434</v>
      </c>
      <c r="Q32" s="77">
        <f t="shared" si="5"/>
        <v>1945468</v>
      </c>
      <c r="R32" s="77">
        <f t="shared" si="5"/>
        <v>5310877</v>
      </c>
      <c r="S32" s="77">
        <f t="shared" si="5"/>
        <v>813388</v>
      </c>
      <c r="T32" s="77">
        <f t="shared" si="5"/>
        <v>4183988</v>
      </c>
      <c r="U32" s="77">
        <f t="shared" si="5"/>
        <v>9077849</v>
      </c>
      <c r="V32" s="77">
        <f t="shared" si="5"/>
        <v>14075225</v>
      </c>
      <c r="W32" s="77">
        <f t="shared" si="5"/>
        <v>25971018</v>
      </c>
      <c r="X32" s="77">
        <f t="shared" si="5"/>
        <v>47019000</v>
      </c>
      <c r="Y32" s="77">
        <f t="shared" si="5"/>
        <v>-21047982</v>
      </c>
      <c r="Z32" s="212">
        <f>+IF(X32&lt;&gt;0,+(Y32/X32)*100,0)</f>
        <v>-44.76484399923435</v>
      </c>
      <c r="AA32" s="79">
        <f>SUM(AA28:AA31)</f>
        <v>47019000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8704126</v>
      </c>
      <c r="D35" s="155"/>
      <c r="E35" s="156">
        <v>12196000</v>
      </c>
      <c r="F35" s="60">
        <v>13117000</v>
      </c>
      <c r="G35" s="60"/>
      <c r="H35" s="60">
        <v>881964</v>
      </c>
      <c r="I35" s="60">
        <v>2628550</v>
      </c>
      <c r="J35" s="60">
        <v>3510514</v>
      </c>
      <c r="K35" s="60">
        <v>1106996</v>
      </c>
      <c r="L35" s="60">
        <v>758148</v>
      </c>
      <c r="M35" s="60"/>
      <c r="N35" s="60">
        <v>1865144</v>
      </c>
      <c r="O35" s="60">
        <v>106903</v>
      </c>
      <c r="P35" s="60">
        <v>1692802</v>
      </c>
      <c r="Q35" s="60">
        <v>1339252</v>
      </c>
      <c r="R35" s="60">
        <v>3138957</v>
      </c>
      <c r="S35" s="60">
        <v>2167236</v>
      </c>
      <c r="T35" s="60">
        <v>689276</v>
      </c>
      <c r="U35" s="60">
        <v>1636194</v>
      </c>
      <c r="V35" s="60">
        <v>4492706</v>
      </c>
      <c r="W35" s="60">
        <v>13007321</v>
      </c>
      <c r="X35" s="60">
        <v>13117000</v>
      </c>
      <c r="Y35" s="60">
        <v>-109679</v>
      </c>
      <c r="Z35" s="140">
        <v>-0.84</v>
      </c>
      <c r="AA35" s="62">
        <v>13117000</v>
      </c>
    </row>
    <row r="36" spans="1:27" ht="13.5">
      <c r="A36" s="238" t="s">
        <v>139</v>
      </c>
      <c r="B36" s="149"/>
      <c r="C36" s="222">
        <f aca="true" t="shared" si="6" ref="C36:Y36">SUM(C32:C35)</f>
        <v>45079856</v>
      </c>
      <c r="D36" s="222">
        <f>SUM(D32:D35)</f>
        <v>0</v>
      </c>
      <c r="E36" s="218">
        <f t="shared" si="6"/>
        <v>106300000</v>
      </c>
      <c r="F36" s="220">
        <f t="shared" si="6"/>
        <v>60136000</v>
      </c>
      <c r="G36" s="220">
        <f t="shared" si="6"/>
        <v>1379698</v>
      </c>
      <c r="H36" s="220">
        <f t="shared" si="6"/>
        <v>2869094</v>
      </c>
      <c r="I36" s="220">
        <f t="shared" si="6"/>
        <v>4137191</v>
      </c>
      <c r="J36" s="220">
        <f t="shared" si="6"/>
        <v>8385983</v>
      </c>
      <c r="K36" s="220">
        <f t="shared" si="6"/>
        <v>2197380</v>
      </c>
      <c r="L36" s="220">
        <f t="shared" si="6"/>
        <v>895692</v>
      </c>
      <c r="M36" s="220">
        <f t="shared" si="6"/>
        <v>481519</v>
      </c>
      <c r="N36" s="220">
        <f t="shared" si="6"/>
        <v>3574591</v>
      </c>
      <c r="O36" s="220">
        <f t="shared" si="6"/>
        <v>721878</v>
      </c>
      <c r="P36" s="220">
        <f t="shared" si="6"/>
        <v>4443236</v>
      </c>
      <c r="Q36" s="220">
        <f t="shared" si="6"/>
        <v>3284720</v>
      </c>
      <c r="R36" s="220">
        <f t="shared" si="6"/>
        <v>8449834</v>
      </c>
      <c r="S36" s="220">
        <f t="shared" si="6"/>
        <v>2980624</v>
      </c>
      <c r="T36" s="220">
        <f t="shared" si="6"/>
        <v>4873264</v>
      </c>
      <c r="U36" s="220">
        <f t="shared" si="6"/>
        <v>10714043</v>
      </c>
      <c r="V36" s="220">
        <f t="shared" si="6"/>
        <v>18567931</v>
      </c>
      <c r="W36" s="220">
        <f t="shared" si="6"/>
        <v>38978339</v>
      </c>
      <c r="X36" s="220">
        <f t="shared" si="6"/>
        <v>60136000</v>
      </c>
      <c r="Y36" s="220">
        <f t="shared" si="6"/>
        <v>-21157661</v>
      </c>
      <c r="Z36" s="221">
        <f>+IF(X36&lt;&gt;0,+(Y36/X36)*100,0)</f>
        <v>-35.18302015431688</v>
      </c>
      <c r="AA36" s="239">
        <f>SUM(AA32:AA35)</f>
        <v>60136000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2425703</v>
      </c>
      <c r="D6" s="155"/>
      <c r="E6" s="59">
        <v>7847000</v>
      </c>
      <c r="F6" s="60">
        <v>8517000</v>
      </c>
      <c r="G6" s="60">
        <v>11445083</v>
      </c>
      <c r="H6" s="60">
        <v>8836572</v>
      </c>
      <c r="I6" s="60">
        <v>13457807</v>
      </c>
      <c r="J6" s="60">
        <v>13457807</v>
      </c>
      <c r="K6" s="60">
        <v>19468185</v>
      </c>
      <c r="L6" s="60">
        <v>31752251</v>
      </c>
      <c r="M6" s="60">
        <v>25798097</v>
      </c>
      <c r="N6" s="60">
        <v>25798097</v>
      </c>
      <c r="O6" s="60">
        <v>3661611</v>
      </c>
      <c r="P6" s="60"/>
      <c r="Q6" s="60"/>
      <c r="R6" s="60"/>
      <c r="S6" s="60">
        <v>1278889</v>
      </c>
      <c r="T6" s="60">
        <v>24709120</v>
      </c>
      <c r="U6" s="60">
        <v>13915997</v>
      </c>
      <c r="V6" s="60">
        <v>13915997</v>
      </c>
      <c r="W6" s="60">
        <v>13915997</v>
      </c>
      <c r="X6" s="60">
        <v>8517000</v>
      </c>
      <c r="Y6" s="60">
        <v>5398997</v>
      </c>
      <c r="Z6" s="140">
        <v>63.39</v>
      </c>
      <c r="AA6" s="62">
        <v>8517000</v>
      </c>
    </row>
    <row r="7" spans="1:27" ht="13.5">
      <c r="A7" s="249" t="s">
        <v>144</v>
      </c>
      <c r="B7" s="182"/>
      <c r="C7" s="155">
        <v>1028008</v>
      </c>
      <c r="D7" s="155"/>
      <c r="E7" s="59">
        <v>9122000</v>
      </c>
      <c r="F7" s="60">
        <v>24268000</v>
      </c>
      <c r="G7" s="60"/>
      <c r="H7" s="60"/>
      <c r="I7" s="60"/>
      <c r="J7" s="60"/>
      <c r="K7" s="60"/>
      <c r="L7" s="60"/>
      <c r="M7" s="60"/>
      <c r="N7" s="60"/>
      <c r="O7" s="60"/>
      <c r="P7" s="60">
        <v>23083506</v>
      </c>
      <c r="Q7" s="60">
        <v>36435737</v>
      </c>
      <c r="R7" s="60">
        <v>36435737</v>
      </c>
      <c r="S7" s="60">
        <v>28296299</v>
      </c>
      <c r="T7" s="60"/>
      <c r="U7" s="60"/>
      <c r="V7" s="60"/>
      <c r="W7" s="60"/>
      <c r="X7" s="60">
        <v>24268000</v>
      </c>
      <c r="Y7" s="60">
        <v>-24268000</v>
      </c>
      <c r="Z7" s="140">
        <v>-100</v>
      </c>
      <c r="AA7" s="62">
        <v>24268000</v>
      </c>
    </row>
    <row r="8" spans="1:27" ht="13.5">
      <c r="A8" s="249" t="s">
        <v>145</v>
      </c>
      <c r="B8" s="182"/>
      <c r="C8" s="155">
        <v>19158041</v>
      </c>
      <c r="D8" s="155"/>
      <c r="E8" s="59">
        <v>23658000</v>
      </c>
      <c r="F8" s="60">
        <v>9412000</v>
      </c>
      <c r="G8" s="60">
        <v>59626138</v>
      </c>
      <c r="H8" s="60">
        <v>57296257</v>
      </c>
      <c r="I8" s="60">
        <v>29412355</v>
      </c>
      <c r="J8" s="60">
        <v>29412355</v>
      </c>
      <c r="K8" s="60">
        <v>28867657</v>
      </c>
      <c r="L8" s="60">
        <v>11142002</v>
      </c>
      <c r="M8" s="60">
        <v>12272396</v>
      </c>
      <c r="N8" s="60">
        <v>12272396</v>
      </c>
      <c r="O8" s="60">
        <v>9411733</v>
      </c>
      <c r="P8" s="60">
        <v>9864416</v>
      </c>
      <c r="Q8" s="60">
        <v>7570239</v>
      </c>
      <c r="R8" s="60">
        <v>7570239</v>
      </c>
      <c r="S8" s="60">
        <v>6962076</v>
      </c>
      <c r="T8" s="60">
        <v>1204510</v>
      </c>
      <c r="U8" s="60">
        <v>1197026</v>
      </c>
      <c r="V8" s="60">
        <v>1197026</v>
      </c>
      <c r="W8" s="60">
        <v>1197026</v>
      </c>
      <c r="X8" s="60">
        <v>9412000</v>
      </c>
      <c r="Y8" s="60">
        <v>-8214974</v>
      </c>
      <c r="Z8" s="140">
        <v>-87.28</v>
      </c>
      <c r="AA8" s="62">
        <v>9412000</v>
      </c>
    </row>
    <row r="9" spans="1:27" ht="13.5">
      <c r="A9" s="249" t="s">
        <v>146</v>
      </c>
      <c r="B9" s="182"/>
      <c r="C9" s="155">
        <v>1724647</v>
      </c>
      <c r="D9" s="155"/>
      <c r="E9" s="59">
        <v>28243000</v>
      </c>
      <c r="F9" s="60">
        <v>986000</v>
      </c>
      <c r="G9" s="60">
        <v>2351801</v>
      </c>
      <c r="H9" s="60">
        <v>1352920</v>
      </c>
      <c r="I9" s="60">
        <v>1396242</v>
      </c>
      <c r="J9" s="60">
        <v>1396242</v>
      </c>
      <c r="K9" s="60">
        <v>1219162</v>
      </c>
      <c r="L9" s="60">
        <v>1225739</v>
      </c>
      <c r="M9" s="60">
        <v>196737</v>
      </c>
      <c r="N9" s="60">
        <v>196737</v>
      </c>
      <c r="O9" s="60">
        <v>985771</v>
      </c>
      <c r="P9" s="60">
        <v>1049591</v>
      </c>
      <c r="Q9" s="60">
        <v>2423244</v>
      </c>
      <c r="R9" s="60">
        <v>2423244</v>
      </c>
      <c r="S9" s="60">
        <v>3668809</v>
      </c>
      <c r="T9" s="60">
        <v>7593537</v>
      </c>
      <c r="U9" s="60">
        <v>13948857</v>
      </c>
      <c r="V9" s="60">
        <v>13948857</v>
      </c>
      <c r="W9" s="60">
        <v>13948857</v>
      </c>
      <c r="X9" s="60">
        <v>986000</v>
      </c>
      <c r="Y9" s="60">
        <v>12962857</v>
      </c>
      <c r="Z9" s="140">
        <v>1314.69</v>
      </c>
      <c r="AA9" s="62">
        <v>986000</v>
      </c>
    </row>
    <row r="10" spans="1:27" ht="13.5">
      <c r="A10" s="249" t="s">
        <v>147</v>
      </c>
      <c r="B10" s="182"/>
      <c r="C10" s="155">
        <v>108023</v>
      </c>
      <c r="D10" s="155"/>
      <c r="E10" s="59"/>
      <c r="F10" s="60"/>
      <c r="G10" s="159">
        <v>2828274</v>
      </c>
      <c r="H10" s="159">
        <v>4310737</v>
      </c>
      <c r="I10" s="159">
        <v>3659062</v>
      </c>
      <c r="J10" s="60">
        <v>3659062</v>
      </c>
      <c r="K10" s="159">
        <v>1488430</v>
      </c>
      <c r="L10" s="159">
        <v>732146</v>
      </c>
      <c r="M10" s="60">
        <v>890812</v>
      </c>
      <c r="N10" s="159">
        <v>890812</v>
      </c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377288</v>
      </c>
      <c r="D11" s="155"/>
      <c r="E11" s="59"/>
      <c r="F11" s="60">
        <v>486000</v>
      </c>
      <c r="G11" s="60">
        <v>444960</v>
      </c>
      <c r="H11" s="60">
        <v>386592</v>
      </c>
      <c r="I11" s="60">
        <v>427218</v>
      </c>
      <c r="J11" s="60">
        <v>427218</v>
      </c>
      <c r="K11" s="60">
        <v>396246</v>
      </c>
      <c r="L11" s="60">
        <v>440720</v>
      </c>
      <c r="M11" s="60">
        <v>429097</v>
      </c>
      <c r="N11" s="60">
        <v>429097</v>
      </c>
      <c r="O11" s="60">
        <v>485546</v>
      </c>
      <c r="P11" s="60">
        <v>431139</v>
      </c>
      <c r="Q11" s="60">
        <v>395113</v>
      </c>
      <c r="R11" s="60">
        <v>395113</v>
      </c>
      <c r="S11" s="60">
        <v>493259</v>
      </c>
      <c r="T11" s="60">
        <v>554594</v>
      </c>
      <c r="U11" s="60">
        <v>306450</v>
      </c>
      <c r="V11" s="60">
        <v>306450</v>
      </c>
      <c r="W11" s="60">
        <v>306450</v>
      </c>
      <c r="X11" s="60">
        <v>486000</v>
      </c>
      <c r="Y11" s="60">
        <v>-179550</v>
      </c>
      <c r="Z11" s="140">
        <v>-36.94</v>
      </c>
      <c r="AA11" s="62">
        <v>486000</v>
      </c>
    </row>
    <row r="12" spans="1:27" ht="13.5">
      <c r="A12" s="250" t="s">
        <v>56</v>
      </c>
      <c r="B12" s="251"/>
      <c r="C12" s="168">
        <f aca="true" t="shared" si="0" ref="C12:Y12">SUM(C6:C11)</f>
        <v>24821710</v>
      </c>
      <c r="D12" s="168">
        <f>SUM(D6:D11)</f>
        <v>0</v>
      </c>
      <c r="E12" s="72">
        <f t="shared" si="0"/>
        <v>68870000</v>
      </c>
      <c r="F12" s="73">
        <f t="shared" si="0"/>
        <v>43669000</v>
      </c>
      <c r="G12" s="73">
        <f t="shared" si="0"/>
        <v>76696256</v>
      </c>
      <c r="H12" s="73">
        <f t="shared" si="0"/>
        <v>72183078</v>
      </c>
      <c r="I12" s="73">
        <f t="shared" si="0"/>
        <v>48352684</v>
      </c>
      <c r="J12" s="73">
        <f t="shared" si="0"/>
        <v>48352684</v>
      </c>
      <c r="K12" s="73">
        <f t="shared" si="0"/>
        <v>51439680</v>
      </c>
      <c r="L12" s="73">
        <f t="shared" si="0"/>
        <v>45292858</v>
      </c>
      <c r="M12" s="73">
        <f t="shared" si="0"/>
        <v>39587139</v>
      </c>
      <c r="N12" s="73">
        <f t="shared" si="0"/>
        <v>39587139</v>
      </c>
      <c r="O12" s="73">
        <f t="shared" si="0"/>
        <v>14544661</v>
      </c>
      <c r="P12" s="73">
        <f t="shared" si="0"/>
        <v>34428652</v>
      </c>
      <c r="Q12" s="73">
        <f t="shared" si="0"/>
        <v>46824333</v>
      </c>
      <c r="R12" s="73">
        <f t="shared" si="0"/>
        <v>46824333</v>
      </c>
      <c r="S12" s="73">
        <f t="shared" si="0"/>
        <v>40699332</v>
      </c>
      <c r="T12" s="73">
        <f t="shared" si="0"/>
        <v>34061761</v>
      </c>
      <c r="U12" s="73">
        <f t="shared" si="0"/>
        <v>29368330</v>
      </c>
      <c r="V12" s="73">
        <f t="shared" si="0"/>
        <v>29368330</v>
      </c>
      <c r="W12" s="73">
        <f t="shared" si="0"/>
        <v>29368330</v>
      </c>
      <c r="X12" s="73">
        <f t="shared" si="0"/>
        <v>43669000</v>
      </c>
      <c r="Y12" s="73">
        <f t="shared" si="0"/>
        <v>-14300670</v>
      </c>
      <c r="Z12" s="170">
        <f>+IF(X12&lt;&gt;0,+(Y12/X12)*100,0)</f>
        <v>-32.74787606769104</v>
      </c>
      <c r="AA12" s="74">
        <f>SUM(AA6:AA11)</f>
        <v>43669000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>
        <v>24007441</v>
      </c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22161250</v>
      </c>
      <c r="D17" s="155"/>
      <c r="E17" s="59">
        <v>16436000</v>
      </c>
      <c r="F17" s="60">
        <v>22161000</v>
      </c>
      <c r="G17" s="60">
        <v>14055880</v>
      </c>
      <c r="H17" s="60">
        <v>2443342</v>
      </c>
      <c r="I17" s="60">
        <v>14055880</v>
      </c>
      <c r="J17" s="60">
        <v>14055880</v>
      </c>
      <c r="K17" s="60">
        <v>14055880</v>
      </c>
      <c r="L17" s="60">
        <v>22161250</v>
      </c>
      <c r="M17" s="60">
        <v>22161250</v>
      </c>
      <c r="N17" s="60">
        <v>22161250</v>
      </c>
      <c r="O17" s="60">
        <v>22161250</v>
      </c>
      <c r="P17" s="60">
        <v>22161250</v>
      </c>
      <c r="Q17" s="60">
        <v>22161250</v>
      </c>
      <c r="R17" s="60">
        <v>22161250</v>
      </c>
      <c r="S17" s="60">
        <v>22161250</v>
      </c>
      <c r="T17" s="60">
        <v>22161250</v>
      </c>
      <c r="U17" s="60">
        <v>22161250</v>
      </c>
      <c r="V17" s="60">
        <v>22161250</v>
      </c>
      <c r="W17" s="60">
        <v>22161250</v>
      </c>
      <c r="X17" s="60">
        <v>22161000</v>
      </c>
      <c r="Y17" s="60">
        <v>250</v>
      </c>
      <c r="Z17" s="140"/>
      <c r="AA17" s="62">
        <v>22161000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482791151</v>
      </c>
      <c r="D19" s="155"/>
      <c r="E19" s="59">
        <v>440450000</v>
      </c>
      <c r="F19" s="60">
        <v>473467000</v>
      </c>
      <c r="G19" s="60">
        <v>444239222</v>
      </c>
      <c r="H19" s="60">
        <v>452378639</v>
      </c>
      <c r="I19" s="60">
        <v>432489505</v>
      </c>
      <c r="J19" s="60">
        <v>432489505</v>
      </c>
      <c r="K19" s="60">
        <v>430708821</v>
      </c>
      <c r="L19" s="60">
        <v>475802266</v>
      </c>
      <c r="M19" s="60">
        <v>474674214</v>
      </c>
      <c r="N19" s="60">
        <v>474674214</v>
      </c>
      <c r="O19" s="60">
        <v>473467236</v>
      </c>
      <c r="P19" s="60">
        <v>476322684</v>
      </c>
      <c r="Q19" s="60">
        <v>477762136</v>
      </c>
      <c r="R19" s="60">
        <v>477762136</v>
      </c>
      <c r="S19" s="60">
        <v>471664630</v>
      </c>
      <c r="T19" s="60">
        <v>478105675</v>
      </c>
      <c r="U19" s="60">
        <v>480181315</v>
      </c>
      <c r="V19" s="60">
        <v>480181315</v>
      </c>
      <c r="W19" s="60">
        <v>480181315</v>
      </c>
      <c r="X19" s="60">
        <v>473467000</v>
      </c>
      <c r="Y19" s="60">
        <v>6714315</v>
      </c>
      <c r="Z19" s="140">
        <v>1.42</v>
      </c>
      <c r="AA19" s="62">
        <v>473467000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>
        <v>1232000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1232000</v>
      </c>
      <c r="Y21" s="60">
        <v>-1232000</v>
      </c>
      <c r="Z21" s="140">
        <v>-100</v>
      </c>
      <c r="AA21" s="62">
        <v>1232000</v>
      </c>
    </row>
    <row r="22" spans="1:27" ht="13.5">
      <c r="A22" s="249" t="s">
        <v>157</v>
      </c>
      <c r="B22" s="182"/>
      <c r="C22" s="155">
        <v>39109</v>
      </c>
      <c r="D22" s="155"/>
      <c r="E22" s="59"/>
      <c r="F22" s="60">
        <v>39000</v>
      </c>
      <c r="G22" s="60">
        <v>199647</v>
      </c>
      <c r="H22" s="60">
        <v>199647</v>
      </c>
      <c r="I22" s="60">
        <v>199647</v>
      </c>
      <c r="J22" s="60">
        <v>199647</v>
      </c>
      <c r="K22" s="60">
        <v>199647</v>
      </c>
      <c r="L22" s="60">
        <v>39109</v>
      </c>
      <c r="M22" s="60">
        <v>39109</v>
      </c>
      <c r="N22" s="60">
        <v>39109</v>
      </c>
      <c r="O22" s="60">
        <v>39109</v>
      </c>
      <c r="P22" s="60">
        <v>39109</v>
      </c>
      <c r="Q22" s="60">
        <v>39109</v>
      </c>
      <c r="R22" s="60">
        <v>39109</v>
      </c>
      <c r="S22" s="60">
        <v>25</v>
      </c>
      <c r="T22" s="60">
        <v>25</v>
      </c>
      <c r="U22" s="60">
        <v>25</v>
      </c>
      <c r="V22" s="60">
        <v>25</v>
      </c>
      <c r="W22" s="60">
        <v>25</v>
      </c>
      <c r="X22" s="60">
        <v>39000</v>
      </c>
      <c r="Y22" s="60">
        <v>-38975</v>
      </c>
      <c r="Z22" s="140">
        <v>-99.94</v>
      </c>
      <c r="AA22" s="62">
        <v>39000</v>
      </c>
    </row>
    <row r="23" spans="1:27" ht="13.5">
      <c r="A23" s="249" t="s">
        <v>158</v>
      </c>
      <c r="B23" s="182"/>
      <c r="C23" s="155">
        <v>1973925</v>
      </c>
      <c r="D23" s="155"/>
      <c r="E23" s="59"/>
      <c r="F23" s="60">
        <v>742000</v>
      </c>
      <c r="G23" s="159"/>
      <c r="H23" s="159"/>
      <c r="I23" s="159"/>
      <c r="J23" s="60"/>
      <c r="K23" s="159"/>
      <c r="L23" s="159">
        <v>1973925</v>
      </c>
      <c r="M23" s="60">
        <v>1973925</v>
      </c>
      <c r="N23" s="159">
        <v>1973925</v>
      </c>
      <c r="O23" s="159">
        <v>1973925</v>
      </c>
      <c r="P23" s="159">
        <v>1973925</v>
      </c>
      <c r="Q23" s="60">
        <v>1973925</v>
      </c>
      <c r="R23" s="159">
        <v>1973925</v>
      </c>
      <c r="S23" s="159">
        <v>1973925</v>
      </c>
      <c r="T23" s="60">
        <v>1973925</v>
      </c>
      <c r="U23" s="159">
        <v>1973925</v>
      </c>
      <c r="V23" s="159">
        <v>1973925</v>
      </c>
      <c r="W23" s="159">
        <v>1973925</v>
      </c>
      <c r="X23" s="60">
        <v>742000</v>
      </c>
      <c r="Y23" s="159">
        <v>1231925</v>
      </c>
      <c r="Z23" s="141">
        <v>166.03</v>
      </c>
      <c r="AA23" s="225">
        <v>742000</v>
      </c>
    </row>
    <row r="24" spans="1:27" ht="13.5">
      <c r="A24" s="250" t="s">
        <v>57</v>
      </c>
      <c r="B24" s="253"/>
      <c r="C24" s="168">
        <f aca="true" t="shared" si="1" ref="C24:Y24">SUM(C15:C23)</f>
        <v>506965435</v>
      </c>
      <c r="D24" s="168">
        <f>SUM(D15:D23)</f>
        <v>0</v>
      </c>
      <c r="E24" s="76">
        <f t="shared" si="1"/>
        <v>456886000</v>
      </c>
      <c r="F24" s="77">
        <f t="shared" si="1"/>
        <v>497641000</v>
      </c>
      <c r="G24" s="77">
        <f t="shared" si="1"/>
        <v>458494749</v>
      </c>
      <c r="H24" s="77">
        <f t="shared" si="1"/>
        <v>455021628</v>
      </c>
      <c r="I24" s="77">
        <f t="shared" si="1"/>
        <v>446745032</v>
      </c>
      <c r="J24" s="77">
        <f t="shared" si="1"/>
        <v>446745032</v>
      </c>
      <c r="K24" s="77">
        <f t="shared" si="1"/>
        <v>444964348</v>
      </c>
      <c r="L24" s="77">
        <f t="shared" si="1"/>
        <v>499976550</v>
      </c>
      <c r="M24" s="77">
        <f t="shared" si="1"/>
        <v>498848498</v>
      </c>
      <c r="N24" s="77">
        <f t="shared" si="1"/>
        <v>498848498</v>
      </c>
      <c r="O24" s="77">
        <f t="shared" si="1"/>
        <v>521648961</v>
      </c>
      <c r="P24" s="77">
        <f t="shared" si="1"/>
        <v>500496968</v>
      </c>
      <c r="Q24" s="77">
        <f t="shared" si="1"/>
        <v>501936420</v>
      </c>
      <c r="R24" s="77">
        <f t="shared" si="1"/>
        <v>501936420</v>
      </c>
      <c r="S24" s="77">
        <f t="shared" si="1"/>
        <v>495799830</v>
      </c>
      <c r="T24" s="77">
        <f t="shared" si="1"/>
        <v>502240875</v>
      </c>
      <c r="U24" s="77">
        <f t="shared" si="1"/>
        <v>504316515</v>
      </c>
      <c r="V24" s="77">
        <f t="shared" si="1"/>
        <v>504316515</v>
      </c>
      <c r="W24" s="77">
        <f t="shared" si="1"/>
        <v>504316515</v>
      </c>
      <c r="X24" s="77">
        <f t="shared" si="1"/>
        <v>497641000</v>
      </c>
      <c r="Y24" s="77">
        <f t="shared" si="1"/>
        <v>6675515</v>
      </c>
      <c r="Z24" s="212">
        <f>+IF(X24&lt;&gt;0,+(Y24/X24)*100,0)</f>
        <v>1.341431875589029</v>
      </c>
      <c r="AA24" s="79">
        <f>SUM(AA15:AA23)</f>
        <v>497641000</v>
      </c>
    </row>
    <row r="25" spans="1:27" ht="13.5">
      <c r="A25" s="250" t="s">
        <v>159</v>
      </c>
      <c r="B25" s="251"/>
      <c r="C25" s="168">
        <f aca="true" t="shared" si="2" ref="C25:Y25">+C12+C24</f>
        <v>531787145</v>
      </c>
      <c r="D25" s="168">
        <f>+D12+D24</f>
        <v>0</v>
      </c>
      <c r="E25" s="72">
        <f t="shared" si="2"/>
        <v>525756000</v>
      </c>
      <c r="F25" s="73">
        <f t="shared" si="2"/>
        <v>541310000</v>
      </c>
      <c r="G25" s="73">
        <f t="shared" si="2"/>
        <v>535191005</v>
      </c>
      <c r="H25" s="73">
        <f t="shared" si="2"/>
        <v>527204706</v>
      </c>
      <c r="I25" s="73">
        <f t="shared" si="2"/>
        <v>495097716</v>
      </c>
      <c r="J25" s="73">
        <f t="shared" si="2"/>
        <v>495097716</v>
      </c>
      <c r="K25" s="73">
        <f t="shared" si="2"/>
        <v>496404028</v>
      </c>
      <c r="L25" s="73">
        <f t="shared" si="2"/>
        <v>545269408</v>
      </c>
      <c r="M25" s="73">
        <f t="shared" si="2"/>
        <v>538435637</v>
      </c>
      <c r="N25" s="73">
        <f t="shared" si="2"/>
        <v>538435637</v>
      </c>
      <c r="O25" s="73">
        <f t="shared" si="2"/>
        <v>536193622</v>
      </c>
      <c r="P25" s="73">
        <f t="shared" si="2"/>
        <v>534925620</v>
      </c>
      <c r="Q25" s="73">
        <f t="shared" si="2"/>
        <v>548760753</v>
      </c>
      <c r="R25" s="73">
        <f t="shared" si="2"/>
        <v>548760753</v>
      </c>
      <c r="S25" s="73">
        <f t="shared" si="2"/>
        <v>536499162</v>
      </c>
      <c r="T25" s="73">
        <f t="shared" si="2"/>
        <v>536302636</v>
      </c>
      <c r="U25" s="73">
        <f t="shared" si="2"/>
        <v>533684845</v>
      </c>
      <c r="V25" s="73">
        <f t="shared" si="2"/>
        <v>533684845</v>
      </c>
      <c r="W25" s="73">
        <f t="shared" si="2"/>
        <v>533684845</v>
      </c>
      <c r="X25" s="73">
        <f t="shared" si="2"/>
        <v>541310000</v>
      </c>
      <c r="Y25" s="73">
        <f t="shared" si="2"/>
        <v>-7625155</v>
      </c>
      <c r="Z25" s="170">
        <f>+IF(X25&lt;&gt;0,+(Y25/X25)*100,0)</f>
        <v>-1.408648463911622</v>
      </c>
      <c r="AA25" s="74">
        <f>+AA12+AA24</f>
        <v>541310000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3977001</v>
      </c>
      <c r="D29" s="155"/>
      <c r="E29" s="59"/>
      <c r="F29" s="60"/>
      <c r="G29" s="60">
        <v>10630161</v>
      </c>
      <c r="H29" s="60">
        <v>13974374</v>
      </c>
      <c r="I29" s="60">
        <v>7248136</v>
      </c>
      <c r="J29" s="60">
        <v>7248136</v>
      </c>
      <c r="K29" s="60">
        <v>7768439</v>
      </c>
      <c r="L29" s="60"/>
      <c r="M29" s="60"/>
      <c r="N29" s="60"/>
      <c r="O29" s="60"/>
      <c r="P29" s="60">
        <v>5957898</v>
      </c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3353888</v>
      </c>
      <c r="D30" s="155"/>
      <c r="E30" s="59">
        <v>667000</v>
      </c>
      <c r="F30" s="60">
        <v>386000</v>
      </c>
      <c r="G30" s="60">
        <v>4506444</v>
      </c>
      <c r="H30" s="60">
        <v>4583933</v>
      </c>
      <c r="I30" s="60">
        <v>2720819</v>
      </c>
      <c r="J30" s="60">
        <v>2720819</v>
      </c>
      <c r="K30" s="60">
        <v>2568543</v>
      </c>
      <c r="L30" s="60">
        <v>2762837</v>
      </c>
      <c r="M30" s="60">
        <v>4142842</v>
      </c>
      <c r="N30" s="60">
        <v>4142842</v>
      </c>
      <c r="O30" s="60">
        <v>2206820</v>
      </c>
      <c r="P30" s="60">
        <v>2041342</v>
      </c>
      <c r="Q30" s="60">
        <v>1884016</v>
      </c>
      <c r="R30" s="60">
        <v>1884016</v>
      </c>
      <c r="S30" s="60">
        <v>1721825</v>
      </c>
      <c r="T30" s="60">
        <v>1560510</v>
      </c>
      <c r="U30" s="60">
        <v>2099662</v>
      </c>
      <c r="V30" s="60">
        <v>2099662</v>
      </c>
      <c r="W30" s="60">
        <v>2099662</v>
      </c>
      <c r="X30" s="60">
        <v>386000</v>
      </c>
      <c r="Y30" s="60">
        <v>1713662</v>
      </c>
      <c r="Z30" s="140">
        <v>443.95</v>
      </c>
      <c r="AA30" s="62">
        <v>386000</v>
      </c>
    </row>
    <row r="31" spans="1:27" ht="13.5">
      <c r="A31" s="249" t="s">
        <v>163</v>
      </c>
      <c r="B31" s="182"/>
      <c r="C31" s="155">
        <v>3776365</v>
      </c>
      <c r="D31" s="155"/>
      <c r="E31" s="59"/>
      <c r="F31" s="60">
        <v>3875000</v>
      </c>
      <c r="G31" s="60">
        <v>3791462</v>
      </c>
      <c r="H31" s="60">
        <v>3907050</v>
      </c>
      <c r="I31" s="60">
        <v>3900715</v>
      </c>
      <c r="J31" s="60">
        <v>3900715</v>
      </c>
      <c r="K31" s="60">
        <v>3889936</v>
      </c>
      <c r="L31" s="60">
        <v>3877551</v>
      </c>
      <c r="M31" s="60">
        <v>3879051</v>
      </c>
      <c r="N31" s="60">
        <v>3879051</v>
      </c>
      <c r="O31" s="60">
        <v>3874657</v>
      </c>
      <c r="P31" s="60">
        <v>3861470</v>
      </c>
      <c r="Q31" s="60">
        <v>3821654</v>
      </c>
      <c r="R31" s="60">
        <v>3821654</v>
      </c>
      <c r="S31" s="60">
        <v>3820355</v>
      </c>
      <c r="T31" s="60">
        <v>3835821</v>
      </c>
      <c r="U31" s="60">
        <v>3966898</v>
      </c>
      <c r="V31" s="60">
        <v>3966898</v>
      </c>
      <c r="W31" s="60">
        <v>3966898</v>
      </c>
      <c r="X31" s="60">
        <v>3875000</v>
      </c>
      <c r="Y31" s="60">
        <v>91898</v>
      </c>
      <c r="Z31" s="140">
        <v>2.37</v>
      </c>
      <c r="AA31" s="62">
        <v>3875000</v>
      </c>
    </row>
    <row r="32" spans="1:27" ht="13.5">
      <c r="A32" s="249" t="s">
        <v>164</v>
      </c>
      <c r="B32" s="182"/>
      <c r="C32" s="155">
        <v>54547878</v>
      </c>
      <c r="D32" s="155"/>
      <c r="E32" s="59">
        <v>28859000</v>
      </c>
      <c r="F32" s="60">
        <v>36768000</v>
      </c>
      <c r="G32" s="60">
        <v>44670328</v>
      </c>
      <c r="H32" s="60">
        <v>45888201</v>
      </c>
      <c r="I32" s="60">
        <v>29881616</v>
      </c>
      <c r="J32" s="60">
        <v>29881616</v>
      </c>
      <c r="K32" s="60">
        <v>28369346</v>
      </c>
      <c r="L32" s="60">
        <v>38505501</v>
      </c>
      <c r="M32" s="60">
        <v>37031648</v>
      </c>
      <c r="N32" s="60">
        <v>37031648</v>
      </c>
      <c r="O32" s="60">
        <v>38017592</v>
      </c>
      <c r="P32" s="60">
        <v>36847622</v>
      </c>
      <c r="Q32" s="60">
        <v>41792088</v>
      </c>
      <c r="R32" s="60">
        <v>41792088</v>
      </c>
      <c r="S32" s="60">
        <v>42233589</v>
      </c>
      <c r="T32" s="60">
        <v>37417701</v>
      </c>
      <c r="U32" s="60">
        <v>34917096</v>
      </c>
      <c r="V32" s="60">
        <v>34917096</v>
      </c>
      <c r="W32" s="60">
        <v>34917096</v>
      </c>
      <c r="X32" s="60">
        <v>36768000</v>
      </c>
      <c r="Y32" s="60">
        <v>-1850904</v>
      </c>
      <c r="Z32" s="140">
        <v>-5.03</v>
      </c>
      <c r="AA32" s="62">
        <v>36768000</v>
      </c>
    </row>
    <row r="33" spans="1:27" ht="13.5">
      <c r="A33" s="249" t="s">
        <v>165</v>
      </c>
      <c r="B33" s="182"/>
      <c r="C33" s="155">
        <v>2719469</v>
      </c>
      <c r="D33" s="155"/>
      <c r="E33" s="59"/>
      <c r="F33" s="60">
        <v>5790000</v>
      </c>
      <c r="G33" s="60">
        <v>2719469</v>
      </c>
      <c r="H33" s="60">
        <v>2719469</v>
      </c>
      <c r="I33" s="60">
        <v>2719469</v>
      </c>
      <c r="J33" s="60">
        <v>2719469</v>
      </c>
      <c r="K33" s="60">
        <v>2719469</v>
      </c>
      <c r="L33" s="60">
        <v>3969469</v>
      </c>
      <c r="M33" s="60">
        <v>2719469</v>
      </c>
      <c r="N33" s="60">
        <v>2719469</v>
      </c>
      <c r="O33" s="60">
        <v>2719469</v>
      </c>
      <c r="P33" s="60">
        <v>2719469</v>
      </c>
      <c r="Q33" s="60">
        <v>2719469</v>
      </c>
      <c r="R33" s="60">
        <v>2719469</v>
      </c>
      <c r="S33" s="60">
        <v>2719469</v>
      </c>
      <c r="T33" s="60">
        <v>3969469</v>
      </c>
      <c r="U33" s="60">
        <v>2719469</v>
      </c>
      <c r="V33" s="60">
        <v>2719469</v>
      </c>
      <c r="W33" s="60">
        <v>2719469</v>
      </c>
      <c r="X33" s="60">
        <v>5790000</v>
      </c>
      <c r="Y33" s="60">
        <v>-3070531</v>
      </c>
      <c r="Z33" s="140">
        <v>-53.03</v>
      </c>
      <c r="AA33" s="62">
        <v>5790000</v>
      </c>
    </row>
    <row r="34" spans="1:27" ht="13.5">
      <c r="A34" s="250" t="s">
        <v>58</v>
      </c>
      <c r="B34" s="251"/>
      <c r="C34" s="168">
        <f aca="true" t="shared" si="3" ref="C34:Y34">SUM(C29:C33)</f>
        <v>68374601</v>
      </c>
      <c r="D34" s="168">
        <f>SUM(D29:D33)</f>
        <v>0</v>
      </c>
      <c r="E34" s="72">
        <f t="shared" si="3"/>
        <v>29526000</v>
      </c>
      <c r="F34" s="73">
        <f t="shared" si="3"/>
        <v>46819000</v>
      </c>
      <c r="G34" s="73">
        <f t="shared" si="3"/>
        <v>66317864</v>
      </c>
      <c r="H34" s="73">
        <f t="shared" si="3"/>
        <v>71073027</v>
      </c>
      <c r="I34" s="73">
        <f t="shared" si="3"/>
        <v>46470755</v>
      </c>
      <c r="J34" s="73">
        <f t="shared" si="3"/>
        <v>46470755</v>
      </c>
      <c r="K34" s="73">
        <f t="shared" si="3"/>
        <v>45315733</v>
      </c>
      <c r="L34" s="73">
        <f t="shared" si="3"/>
        <v>49115358</v>
      </c>
      <c r="M34" s="73">
        <f t="shared" si="3"/>
        <v>47773010</v>
      </c>
      <c r="N34" s="73">
        <f t="shared" si="3"/>
        <v>47773010</v>
      </c>
      <c r="O34" s="73">
        <f t="shared" si="3"/>
        <v>46818538</v>
      </c>
      <c r="P34" s="73">
        <f t="shared" si="3"/>
        <v>51427801</v>
      </c>
      <c r="Q34" s="73">
        <f t="shared" si="3"/>
        <v>50217227</v>
      </c>
      <c r="R34" s="73">
        <f t="shared" si="3"/>
        <v>50217227</v>
      </c>
      <c r="S34" s="73">
        <f t="shared" si="3"/>
        <v>50495238</v>
      </c>
      <c r="T34" s="73">
        <f t="shared" si="3"/>
        <v>46783501</v>
      </c>
      <c r="U34" s="73">
        <f t="shared" si="3"/>
        <v>43703125</v>
      </c>
      <c r="V34" s="73">
        <f t="shared" si="3"/>
        <v>43703125</v>
      </c>
      <c r="W34" s="73">
        <f t="shared" si="3"/>
        <v>43703125</v>
      </c>
      <c r="X34" s="73">
        <f t="shared" si="3"/>
        <v>46819000</v>
      </c>
      <c r="Y34" s="73">
        <f t="shared" si="3"/>
        <v>-3115875</v>
      </c>
      <c r="Z34" s="170">
        <f>+IF(X34&lt;&gt;0,+(Y34/X34)*100,0)</f>
        <v>-6.65515068668703</v>
      </c>
      <c r="AA34" s="74">
        <f>SUM(AA29:AA33)</f>
        <v>46819000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23832349</v>
      </c>
      <c r="D37" s="155"/>
      <c r="E37" s="59">
        <v>9709000</v>
      </c>
      <c r="F37" s="60">
        <v>8925000</v>
      </c>
      <c r="G37" s="60">
        <v>7661982</v>
      </c>
      <c r="H37" s="60">
        <v>7661982</v>
      </c>
      <c r="I37" s="60">
        <v>9371551</v>
      </c>
      <c r="J37" s="60">
        <v>9371551</v>
      </c>
      <c r="K37" s="60">
        <v>9371551</v>
      </c>
      <c r="L37" s="60">
        <v>9020946</v>
      </c>
      <c r="M37" s="60">
        <v>7145634</v>
      </c>
      <c r="N37" s="60">
        <v>7145634</v>
      </c>
      <c r="O37" s="60">
        <v>8925044</v>
      </c>
      <c r="P37" s="60">
        <v>8925044</v>
      </c>
      <c r="Q37" s="60">
        <v>8925044</v>
      </c>
      <c r="R37" s="60">
        <v>8925044</v>
      </c>
      <c r="S37" s="60">
        <v>8925044</v>
      </c>
      <c r="T37" s="60">
        <v>8925044</v>
      </c>
      <c r="U37" s="60">
        <v>8925044</v>
      </c>
      <c r="V37" s="60">
        <v>8925044</v>
      </c>
      <c r="W37" s="60">
        <v>8925044</v>
      </c>
      <c r="X37" s="60">
        <v>8925000</v>
      </c>
      <c r="Y37" s="60">
        <v>44</v>
      </c>
      <c r="Z37" s="140"/>
      <c r="AA37" s="62">
        <v>8925000</v>
      </c>
    </row>
    <row r="38" spans="1:27" ht="13.5">
      <c r="A38" s="249" t="s">
        <v>165</v>
      </c>
      <c r="B38" s="182"/>
      <c r="C38" s="155"/>
      <c r="D38" s="155"/>
      <c r="E38" s="59">
        <v>12734000</v>
      </c>
      <c r="F38" s="60">
        <v>14099000</v>
      </c>
      <c r="G38" s="60">
        <v>15462968</v>
      </c>
      <c r="H38" s="60">
        <v>14098647</v>
      </c>
      <c r="I38" s="60">
        <v>14098647</v>
      </c>
      <c r="J38" s="60">
        <v>14098647</v>
      </c>
      <c r="K38" s="60">
        <v>14098647</v>
      </c>
      <c r="L38" s="60">
        <v>14098647</v>
      </c>
      <c r="M38" s="60">
        <v>14098647</v>
      </c>
      <c r="N38" s="60">
        <v>14098647</v>
      </c>
      <c r="O38" s="60">
        <v>14098647</v>
      </c>
      <c r="P38" s="60">
        <v>14098647</v>
      </c>
      <c r="Q38" s="60">
        <v>14098647</v>
      </c>
      <c r="R38" s="60">
        <v>14098647</v>
      </c>
      <c r="S38" s="60">
        <v>14098647</v>
      </c>
      <c r="T38" s="60">
        <v>14098647</v>
      </c>
      <c r="U38" s="60">
        <v>14098647</v>
      </c>
      <c r="V38" s="60">
        <v>14098647</v>
      </c>
      <c r="W38" s="60">
        <v>14098647</v>
      </c>
      <c r="X38" s="60">
        <v>14099000</v>
      </c>
      <c r="Y38" s="60">
        <v>-353</v>
      </c>
      <c r="Z38" s="140"/>
      <c r="AA38" s="62">
        <v>14099000</v>
      </c>
    </row>
    <row r="39" spans="1:27" ht="13.5">
      <c r="A39" s="250" t="s">
        <v>59</v>
      </c>
      <c r="B39" s="253"/>
      <c r="C39" s="168">
        <f aca="true" t="shared" si="4" ref="C39:Y39">SUM(C37:C38)</f>
        <v>23832349</v>
      </c>
      <c r="D39" s="168">
        <f>SUM(D37:D38)</f>
        <v>0</v>
      </c>
      <c r="E39" s="76">
        <f t="shared" si="4"/>
        <v>22443000</v>
      </c>
      <c r="F39" s="77">
        <f t="shared" si="4"/>
        <v>23024000</v>
      </c>
      <c r="G39" s="77">
        <f t="shared" si="4"/>
        <v>23124950</v>
      </c>
      <c r="H39" s="77">
        <f t="shared" si="4"/>
        <v>21760629</v>
      </c>
      <c r="I39" s="77">
        <f t="shared" si="4"/>
        <v>23470198</v>
      </c>
      <c r="J39" s="77">
        <f t="shared" si="4"/>
        <v>23470198</v>
      </c>
      <c r="K39" s="77">
        <f t="shared" si="4"/>
        <v>23470198</v>
      </c>
      <c r="L39" s="77">
        <f t="shared" si="4"/>
        <v>23119593</v>
      </c>
      <c r="M39" s="77">
        <f t="shared" si="4"/>
        <v>21244281</v>
      </c>
      <c r="N39" s="77">
        <f t="shared" si="4"/>
        <v>21244281</v>
      </c>
      <c r="O39" s="77">
        <f t="shared" si="4"/>
        <v>23023691</v>
      </c>
      <c r="P39" s="77">
        <f t="shared" si="4"/>
        <v>23023691</v>
      </c>
      <c r="Q39" s="77">
        <f t="shared" si="4"/>
        <v>23023691</v>
      </c>
      <c r="R39" s="77">
        <f t="shared" si="4"/>
        <v>23023691</v>
      </c>
      <c r="S39" s="77">
        <f t="shared" si="4"/>
        <v>23023691</v>
      </c>
      <c r="T39" s="77">
        <f t="shared" si="4"/>
        <v>23023691</v>
      </c>
      <c r="U39" s="77">
        <f t="shared" si="4"/>
        <v>23023691</v>
      </c>
      <c r="V39" s="77">
        <f t="shared" si="4"/>
        <v>23023691</v>
      </c>
      <c r="W39" s="77">
        <f t="shared" si="4"/>
        <v>23023691</v>
      </c>
      <c r="X39" s="77">
        <f t="shared" si="4"/>
        <v>23024000</v>
      </c>
      <c r="Y39" s="77">
        <f t="shared" si="4"/>
        <v>-309</v>
      </c>
      <c r="Z39" s="212">
        <f>+IF(X39&lt;&gt;0,+(Y39/X39)*100,0)</f>
        <v>-0.001342077831827658</v>
      </c>
      <c r="AA39" s="79">
        <f>SUM(AA37:AA38)</f>
        <v>23024000</v>
      </c>
    </row>
    <row r="40" spans="1:27" ht="13.5">
      <c r="A40" s="250" t="s">
        <v>167</v>
      </c>
      <c r="B40" s="251"/>
      <c r="C40" s="168">
        <f aca="true" t="shared" si="5" ref="C40:Y40">+C34+C39</f>
        <v>92206950</v>
      </c>
      <c r="D40" s="168">
        <f>+D34+D39</f>
        <v>0</v>
      </c>
      <c r="E40" s="72">
        <f t="shared" si="5"/>
        <v>51969000</v>
      </c>
      <c r="F40" s="73">
        <f t="shared" si="5"/>
        <v>69843000</v>
      </c>
      <c r="G40" s="73">
        <f t="shared" si="5"/>
        <v>89442814</v>
      </c>
      <c r="H40" s="73">
        <f t="shared" si="5"/>
        <v>92833656</v>
      </c>
      <c r="I40" s="73">
        <f t="shared" si="5"/>
        <v>69940953</v>
      </c>
      <c r="J40" s="73">
        <f t="shared" si="5"/>
        <v>69940953</v>
      </c>
      <c r="K40" s="73">
        <f t="shared" si="5"/>
        <v>68785931</v>
      </c>
      <c r="L40" s="73">
        <f t="shared" si="5"/>
        <v>72234951</v>
      </c>
      <c r="M40" s="73">
        <f t="shared" si="5"/>
        <v>69017291</v>
      </c>
      <c r="N40" s="73">
        <f t="shared" si="5"/>
        <v>69017291</v>
      </c>
      <c r="O40" s="73">
        <f t="shared" si="5"/>
        <v>69842229</v>
      </c>
      <c r="P40" s="73">
        <f t="shared" si="5"/>
        <v>74451492</v>
      </c>
      <c r="Q40" s="73">
        <f t="shared" si="5"/>
        <v>73240918</v>
      </c>
      <c r="R40" s="73">
        <f t="shared" si="5"/>
        <v>73240918</v>
      </c>
      <c r="S40" s="73">
        <f t="shared" si="5"/>
        <v>73518929</v>
      </c>
      <c r="T40" s="73">
        <f t="shared" si="5"/>
        <v>69807192</v>
      </c>
      <c r="U40" s="73">
        <f t="shared" si="5"/>
        <v>66726816</v>
      </c>
      <c r="V40" s="73">
        <f t="shared" si="5"/>
        <v>66726816</v>
      </c>
      <c r="W40" s="73">
        <f t="shared" si="5"/>
        <v>66726816</v>
      </c>
      <c r="X40" s="73">
        <f t="shared" si="5"/>
        <v>69843000</v>
      </c>
      <c r="Y40" s="73">
        <f t="shared" si="5"/>
        <v>-3116184</v>
      </c>
      <c r="Z40" s="170">
        <f>+IF(X40&lt;&gt;0,+(Y40/X40)*100,0)</f>
        <v>-4.461698380653752</v>
      </c>
      <c r="AA40" s="74">
        <f>+AA34+AA39</f>
        <v>69843000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439580195</v>
      </c>
      <c r="D42" s="257">
        <f>+D25-D40</f>
        <v>0</v>
      </c>
      <c r="E42" s="258">
        <f t="shared" si="6"/>
        <v>473787000</v>
      </c>
      <c r="F42" s="259">
        <f t="shared" si="6"/>
        <v>471467000</v>
      </c>
      <c r="G42" s="259">
        <f t="shared" si="6"/>
        <v>445748191</v>
      </c>
      <c r="H42" s="259">
        <f t="shared" si="6"/>
        <v>434371050</v>
      </c>
      <c r="I42" s="259">
        <f t="shared" si="6"/>
        <v>425156763</v>
      </c>
      <c r="J42" s="259">
        <f t="shared" si="6"/>
        <v>425156763</v>
      </c>
      <c r="K42" s="259">
        <f t="shared" si="6"/>
        <v>427618097</v>
      </c>
      <c r="L42" s="259">
        <f t="shared" si="6"/>
        <v>473034457</v>
      </c>
      <c r="M42" s="259">
        <f t="shared" si="6"/>
        <v>469418346</v>
      </c>
      <c r="N42" s="259">
        <f t="shared" si="6"/>
        <v>469418346</v>
      </c>
      <c r="O42" s="259">
        <f t="shared" si="6"/>
        <v>466351393</v>
      </c>
      <c r="P42" s="259">
        <f t="shared" si="6"/>
        <v>460474128</v>
      </c>
      <c r="Q42" s="259">
        <f t="shared" si="6"/>
        <v>475519835</v>
      </c>
      <c r="R42" s="259">
        <f t="shared" si="6"/>
        <v>475519835</v>
      </c>
      <c r="S42" s="259">
        <f t="shared" si="6"/>
        <v>462980233</v>
      </c>
      <c r="T42" s="259">
        <f t="shared" si="6"/>
        <v>466495444</v>
      </c>
      <c r="U42" s="259">
        <f t="shared" si="6"/>
        <v>466958029</v>
      </c>
      <c r="V42" s="259">
        <f t="shared" si="6"/>
        <v>466958029</v>
      </c>
      <c r="W42" s="259">
        <f t="shared" si="6"/>
        <v>466958029</v>
      </c>
      <c r="X42" s="259">
        <f t="shared" si="6"/>
        <v>471467000</v>
      </c>
      <c r="Y42" s="259">
        <f t="shared" si="6"/>
        <v>-4508971</v>
      </c>
      <c r="Z42" s="260">
        <f>+IF(X42&lt;&gt;0,+(Y42/X42)*100,0)</f>
        <v>-0.9563704352584592</v>
      </c>
      <c r="AA42" s="261">
        <f>+AA25-AA40</f>
        <v>471467000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439580195</v>
      </c>
      <c r="D45" s="155"/>
      <c r="E45" s="59">
        <v>473787000</v>
      </c>
      <c r="F45" s="60">
        <v>471467000</v>
      </c>
      <c r="G45" s="60">
        <v>445748191</v>
      </c>
      <c r="H45" s="60">
        <v>434371050</v>
      </c>
      <c r="I45" s="60">
        <v>425156763</v>
      </c>
      <c r="J45" s="60">
        <v>425156763</v>
      </c>
      <c r="K45" s="60">
        <v>427618097</v>
      </c>
      <c r="L45" s="60">
        <v>473034457</v>
      </c>
      <c r="M45" s="60">
        <v>469418346</v>
      </c>
      <c r="N45" s="60">
        <v>469418346</v>
      </c>
      <c r="O45" s="60">
        <v>466351393</v>
      </c>
      <c r="P45" s="60">
        <v>460474128</v>
      </c>
      <c r="Q45" s="60">
        <v>475519835</v>
      </c>
      <c r="R45" s="60">
        <v>475519835</v>
      </c>
      <c r="S45" s="60">
        <v>462980233</v>
      </c>
      <c r="T45" s="60">
        <v>466495444</v>
      </c>
      <c r="U45" s="60">
        <v>466958029</v>
      </c>
      <c r="V45" s="60">
        <v>466958029</v>
      </c>
      <c r="W45" s="60">
        <v>466958029</v>
      </c>
      <c r="X45" s="60">
        <v>471467000</v>
      </c>
      <c r="Y45" s="60">
        <v>-4508971</v>
      </c>
      <c r="Z45" s="139">
        <v>-0.96</v>
      </c>
      <c r="AA45" s="62">
        <v>471467000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439580195</v>
      </c>
      <c r="D48" s="217">
        <f>SUM(D45:D47)</f>
        <v>0</v>
      </c>
      <c r="E48" s="264">
        <f t="shared" si="7"/>
        <v>473787000</v>
      </c>
      <c r="F48" s="219">
        <f t="shared" si="7"/>
        <v>471467000</v>
      </c>
      <c r="G48" s="219">
        <f t="shared" si="7"/>
        <v>445748191</v>
      </c>
      <c r="H48" s="219">
        <f t="shared" si="7"/>
        <v>434371050</v>
      </c>
      <c r="I48" s="219">
        <f t="shared" si="7"/>
        <v>425156763</v>
      </c>
      <c r="J48" s="219">
        <f t="shared" si="7"/>
        <v>425156763</v>
      </c>
      <c r="K48" s="219">
        <f t="shared" si="7"/>
        <v>427618097</v>
      </c>
      <c r="L48" s="219">
        <f t="shared" si="7"/>
        <v>473034457</v>
      </c>
      <c r="M48" s="219">
        <f t="shared" si="7"/>
        <v>469418346</v>
      </c>
      <c r="N48" s="219">
        <f t="shared" si="7"/>
        <v>469418346</v>
      </c>
      <c r="O48" s="219">
        <f t="shared" si="7"/>
        <v>466351393</v>
      </c>
      <c r="P48" s="219">
        <f t="shared" si="7"/>
        <v>460474128</v>
      </c>
      <c r="Q48" s="219">
        <f t="shared" si="7"/>
        <v>475519835</v>
      </c>
      <c r="R48" s="219">
        <f t="shared" si="7"/>
        <v>475519835</v>
      </c>
      <c r="S48" s="219">
        <f t="shared" si="7"/>
        <v>462980233</v>
      </c>
      <c r="T48" s="219">
        <f t="shared" si="7"/>
        <v>466495444</v>
      </c>
      <c r="U48" s="219">
        <f t="shared" si="7"/>
        <v>466958029</v>
      </c>
      <c r="V48" s="219">
        <f t="shared" si="7"/>
        <v>466958029</v>
      </c>
      <c r="W48" s="219">
        <f t="shared" si="7"/>
        <v>466958029</v>
      </c>
      <c r="X48" s="219">
        <f t="shared" si="7"/>
        <v>471467000</v>
      </c>
      <c r="Y48" s="219">
        <f t="shared" si="7"/>
        <v>-4508971</v>
      </c>
      <c r="Z48" s="265">
        <f>+IF(X48&lt;&gt;0,+(Y48/X48)*100,0)</f>
        <v>-0.9563704352584592</v>
      </c>
      <c r="AA48" s="232">
        <f>SUM(AA45:AA47)</f>
        <v>471467000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161271521</v>
      </c>
      <c r="D6" s="155"/>
      <c r="E6" s="59">
        <v>181476000</v>
      </c>
      <c r="F6" s="60">
        <v>170801000</v>
      </c>
      <c r="G6" s="60">
        <v>14213169</v>
      </c>
      <c r="H6" s="60">
        <v>15239136</v>
      </c>
      <c r="I6" s="60">
        <v>40179173</v>
      </c>
      <c r="J6" s="60">
        <v>69631478</v>
      </c>
      <c r="K6" s="60">
        <v>25833308</v>
      </c>
      <c r="L6" s="60">
        <v>12644802</v>
      </c>
      <c r="M6" s="60">
        <v>11153878</v>
      </c>
      <c r="N6" s="60">
        <v>49631988</v>
      </c>
      <c r="O6" s="60">
        <v>16157269</v>
      </c>
      <c r="P6" s="60">
        <v>11630</v>
      </c>
      <c r="Q6" s="60">
        <v>15161</v>
      </c>
      <c r="R6" s="60">
        <v>16184060</v>
      </c>
      <c r="S6" s="60">
        <v>12511</v>
      </c>
      <c r="T6" s="60">
        <v>13847</v>
      </c>
      <c r="U6" s="60">
        <v>14260351</v>
      </c>
      <c r="V6" s="60">
        <v>14286709</v>
      </c>
      <c r="W6" s="60">
        <v>149734235</v>
      </c>
      <c r="X6" s="60">
        <v>170801000</v>
      </c>
      <c r="Y6" s="60">
        <v>-21066765</v>
      </c>
      <c r="Z6" s="140">
        <v>-12.33</v>
      </c>
      <c r="AA6" s="62">
        <v>170801000</v>
      </c>
    </row>
    <row r="7" spans="1:27" ht="13.5">
      <c r="A7" s="249" t="s">
        <v>178</v>
      </c>
      <c r="B7" s="182"/>
      <c r="C7" s="155">
        <v>53729058</v>
      </c>
      <c r="D7" s="155"/>
      <c r="E7" s="59">
        <v>52852000</v>
      </c>
      <c r="F7" s="60">
        <v>54851000</v>
      </c>
      <c r="G7" s="60">
        <v>33696000</v>
      </c>
      <c r="H7" s="60">
        <v>2919947</v>
      </c>
      <c r="I7" s="60">
        <v>6250</v>
      </c>
      <c r="J7" s="60">
        <v>36622197</v>
      </c>
      <c r="K7" s="60">
        <v>399121</v>
      </c>
      <c r="L7" s="60">
        <v>25295315</v>
      </c>
      <c r="M7" s="60"/>
      <c r="N7" s="60">
        <v>25694436</v>
      </c>
      <c r="O7" s="60">
        <v>218210</v>
      </c>
      <c r="P7" s="60">
        <v>800</v>
      </c>
      <c r="Q7" s="60">
        <v>12221</v>
      </c>
      <c r="R7" s="60">
        <v>231231</v>
      </c>
      <c r="S7" s="60"/>
      <c r="T7" s="60"/>
      <c r="U7" s="60">
        <v>3667000</v>
      </c>
      <c r="V7" s="60">
        <v>3667000</v>
      </c>
      <c r="W7" s="60">
        <v>66214864</v>
      </c>
      <c r="X7" s="60">
        <v>54851000</v>
      </c>
      <c r="Y7" s="60">
        <v>11363864</v>
      </c>
      <c r="Z7" s="140">
        <v>20.72</v>
      </c>
      <c r="AA7" s="62">
        <v>54851000</v>
      </c>
    </row>
    <row r="8" spans="1:27" ht="13.5">
      <c r="A8" s="249" t="s">
        <v>179</v>
      </c>
      <c r="B8" s="182"/>
      <c r="C8" s="155">
        <v>29166025</v>
      </c>
      <c r="D8" s="155"/>
      <c r="E8" s="59">
        <v>94104000</v>
      </c>
      <c r="F8" s="60">
        <v>47019000</v>
      </c>
      <c r="G8" s="60">
        <v>5736345</v>
      </c>
      <c r="H8" s="60">
        <v>8718520</v>
      </c>
      <c r="I8" s="60">
        <v>1953007</v>
      </c>
      <c r="J8" s="60">
        <v>16407872</v>
      </c>
      <c r="K8" s="60">
        <v>1875512</v>
      </c>
      <c r="L8" s="60">
        <v>3270181</v>
      </c>
      <c r="M8" s="60">
        <v>3737</v>
      </c>
      <c r="N8" s="60">
        <v>5149430</v>
      </c>
      <c r="O8" s="60">
        <v>770107</v>
      </c>
      <c r="P8" s="60"/>
      <c r="Q8" s="60">
        <v>9175</v>
      </c>
      <c r="R8" s="60">
        <v>779282</v>
      </c>
      <c r="S8" s="60"/>
      <c r="T8" s="60">
        <v>1375</v>
      </c>
      <c r="U8" s="60">
        <v>20310000</v>
      </c>
      <c r="V8" s="60">
        <v>20311375</v>
      </c>
      <c r="W8" s="60">
        <v>42647959</v>
      </c>
      <c r="X8" s="60">
        <v>47019000</v>
      </c>
      <c r="Y8" s="60">
        <v>-4371041</v>
      </c>
      <c r="Z8" s="140">
        <v>-9.3</v>
      </c>
      <c r="AA8" s="62">
        <v>47019000</v>
      </c>
    </row>
    <row r="9" spans="1:27" ht="13.5">
      <c r="A9" s="249" t="s">
        <v>180</v>
      </c>
      <c r="B9" s="182"/>
      <c r="C9" s="155">
        <v>432490</v>
      </c>
      <c r="D9" s="155"/>
      <c r="E9" s="59">
        <v>450000</v>
      </c>
      <c r="F9" s="60">
        <v>282000</v>
      </c>
      <c r="G9" s="60">
        <v>104933</v>
      </c>
      <c r="H9" s="60">
        <v>480139</v>
      </c>
      <c r="I9" s="60">
        <v>125570</v>
      </c>
      <c r="J9" s="60">
        <v>710642</v>
      </c>
      <c r="K9" s="60">
        <v>147549</v>
      </c>
      <c r="L9" s="60">
        <v>144145</v>
      </c>
      <c r="M9" s="60">
        <v>150372</v>
      </c>
      <c r="N9" s="60">
        <v>442066</v>
      </c>
      <c r="O9" s="60">
        <v>88335</v>
      </c>
      <c r="P9" s="60">
        <v>124</v>
      </c>
      <c r="Q9" s="60">
        <v>137</v>
      </c>
      <c r="R9" s="60">
        <v>88596</v>
      </c>
      <c r="S9" s="60">
        <v>100</v>
      </c>
      <c r="T9" s="60">
        <v>102</v>
      </c>
      <c r="U9" s="60">
        <v>110000</v>
      </c>
      <c r="V9" s="60">
        <v>110202</v>
      </c>
      <c r="W9" s="60">
        <v>1351506</v>
      </c>
      <c r="X9" s="60">
        <v>282000</v>
      </c>
      <c r="Y9" s="60">
        <v>1069506</v>
      </c>
      <c r="Z9" s="140">
        <v>379.26</v>
      </c>
      <c r="AA9" s="62">
        <v>282000</v>
      </c>
    </row>
    <row r="10" spans="1:27" ht="13.5">
      <c r="A10" s="249" t="s">
        <v>181</v>
      </c>
      <c r="B10" s="182"/>
      <c r="C10" s="155"/>
      <c r="D10" s="155"/>
      <c r="E10" s="59"/>
      <c r="F10" s="60">
        <v>368000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>
        <v>5</v>
      </c>
      <c r="U10" s="60"/>
      <c r="V10" s="60">
        <v>5</v>
      </c>
      <c r="W10" s="60">
        <v>5</v>
      </c>
      <c r="X10" s="60">
        <v>368000</v>
      </c>
      <c r="Y10" s="60">
        <v>-367995</v>
      </c>
      <c r="Z10" s="140">
        <v>-100</v>
      </c>
      <c r="AA10" s="62">
        <v>368000</v>
      </c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-217398857</v>
      </c>
      <c r="D12" s="155"/>
      <c r="E12" s="59">
        <v>-222350000</v>
      </c>
      <c r="F12" s="60">
        <v>-205141000</v>
      </c>
      <c r="G12" s="60">
        <v>-52524474</v>
      </c>
      <c r="H12" s="60">
        <v>-27695418</v>
      </c>
      <c r="I12" s="60">
        <v>-31380052</v>
      </c>
      <c r="J12" s="60">
        <v>-111599944</v>
      </c>
      <c r="K12" s="60">
        <v>-26273102</v>
      </c>
      <c r="L12" s="60">
        <v>-25243792</v>
      </c>
      <c r="M12" s="60">
        <v>-15724120</v>
      </c>
      <c r="N12" s="60">
        <v>-67241014</v>
      </c>
      <c r="O12" s="60">
        <v>-14148074</v>
      </c>
      <c r="P12" s="60">
        <v>-16315</v>
      </c>
      <c r="Q12" s="60">
        <v>-17400</v>
      </c>
      <c r="R12" s="60">
        <v>-14181789</v>
      </c>
      <c r="S12" s="60">
        <v>-15572</v>
      </c>
      <c r="T12" s="60">
        <v>-15641</v>
      </c>
      <c r="U12" s="60">
        <v>-18528000</v>
      </c>
      <c r="V12" s="60">
        <v>-18559213</v>
      </c>
      <c r="W12" s="60">
        <v>-211581960</v>
      </c>
      <c r="X12" s="60">
        <v>-205141000</v>
      </c>
      <c r="Y12" s="60">
        <v>-6440960</v>
      </c>
      <c r="Z12" s="140">
        <v>3.14</v>
      </c>
      <c r="AA12" s="62">
        <v>-205141000</v>
      </c>
    </row>
    <row r="13" spans="1:27" ht="13.5">
      <c r="A13" s="249" t="s">
        <v>40</v>
      </c>
      <c r="B13" s="182"/>
      <c r="C13" s="155"/>
      <c r="D13" s="155"/>
      <c r="E13" s="59">
        <v>-2990000</v>
      </c>
      <c r="F13" s="60">
        <v>-2171000</v>
      </c>
      <c r="G13" s="60"/>
      <c r="H13" s="60"/>
      <c r="I13" s="60"/>
      <c r="J13" s="60"/>
      <c r="K13" s="60"/>
      <c r="L13" s="60"/>
      <c r="M13" s="60"/>
      <c r="N13" s="60"/>
      <c r="O13" s="60"/>
      <c r="P13" s="60">
        <v>-120</v>
      </c>
      <c r="Q13" s="60">
        <v>-70</v>
      </c>
      <c r="R13" s="60">
        <v>-190</v>
      </c>
      <c r="S13" s="60"/>
      <c r="T13" s="60">
        <v>-282</v>
      </c>
      <c r="U13" s="60"/>
      <c r="V13" s="60">
        <v>-282</v>
      </c>
      <c r="W13" s="60">
        <v>-472</v>
      </c>
      <c r="X13" s="60">
        <v>-2171000</v>
      </c>
      <c r="Y13" s="60">
        <v>2170528</v>
      </c>
      <c r="Z13" s="140">
        <v>-99.98</v>
      </c>
      <c r="AA13" s="62">
        <v>-2171000</v>
      </c>
    </row>
    <row r="14" spans="1:27" ht="13.5">
      <c r="A14" s="249" t="s">
        <v>42</v>
      </c>
      <c r="B14" s="182"/>
      <c r="C14" s="155"/>
      <c r="D14" s="155"/>
      <c r="E14" s="59">
        <v>-3210000</v>
      </c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27200237</v>
      </c>
      <c r="D15" s="168">
        <f>SUM(D6:D14)</f>
        <v>0</v>
      </c>
      <c r="E15" s="72">
        <f t="shared" si="0"/>
        <v>100332000</v>
      </c>
      <c r="F15" s="73">
        <f t="shared" si="0"/>
        <v>66009000</v>
      </c>
      <c r="G15" s="73">
        <f t="shared" si="0"/>
        <v>1225973</v>
      </c>
      <c r="H15" s="73">
        <f t="shared" si="0"/>
        <v>-337676</v>
      </c>
      <c r="I15" s="73">
        <f t="shared" si="0"/>
        <v>10883948</v>
      </c>
      <c r="J15" s="73">
        <f t="shared" si="0"/>
        <v>11772245</v>
      </c>
      <c r="K15" s="73">
        <f t="shared" si="0"/>
        <v>1982388</v>
      </c>
      <c r="L15" s="73">
        <f t="shared" si="0"/>
        <v>16110651</v>
      </c>
      <c r="M15" s="73">
        <f t="shared" si="0"/>
        <v>-4416133</v>
      </c>
      <c r="N15" s="73">
        <f t="shared" si="0"/>
        <v>13676906</v>
      </c>
      <c r="O15" s="73">
        <f t="shared" si="0"/>
        <v>3085847</v>
      </c>
      <c r="P15" s="73">
        <f t="shared" si="0"/>
        <v>-3881</v>
      </c>
      <c r="Q15" s="73">
        <f t="shared" si="0"/>
        <v>19224</v>
      </c>
      <c r="R15" s="73">
        <f t="shared" si="0"/>
        <v>3101190</v>
      </c>
      <c r="S15" s="73">
        <f t="shared" si="0"/>
        <v>-2961</v>
      </c>
      <c r="T15" s="73">
        <f t="shared" si="0"/>
        <v>-594</v>
      </c>
      <c r="U15" s="73">
        <f t="shared" si="0"/>
        <v>19819351</v>
      </c>
      <c r="V15" s="73">
        <f t="shared" si="0"/>
        <v>19815796</v>
      </c>
      <c r="W15" s="73">
        <f t="shared" si="0"/>
        <v>48366137</v>
      </c>
      <c r="X15" s="73">
        <f t="shared" si="0"/>
        <v>66009000</v>
      </c>
      <c r="Y15" s="73">
        <f t="shared" si="0"/>
        <v>-17642863</v>
      </c>
      <c r="Z15" s="170">
        <f>+IF(X15&lt;&gt;0,+(Y15/X15)*100,0)</f>
        <v>-26.727965883440135</v>
      </c>
      <c r="AA15" s="74">
        <f>SUM(AA6:AA14)</f>
        <v>66009000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423905</v>
      </c>
      <c r="D19" s="155"/>
      <c r="E19" s="59">
        <v>3456000</v>
      </c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9332520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>
        <v>2000</v>
      </c>
      <c r="R22" s="60">
        <v>2000</v>
      </c>
      <c r="S22" s="60"/>
      <c r="T22" s="60"/>
      <c r="U22" s="60"/>
      <c r="V22" s="60"/>
      <c r="W22" s="60">
        <v>2000</v>
      </c>
      <c r="X22" s="60"/>
      <c r="Y22" s="60">
        <v>2000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-45079849</v>
      </c>
      <c r="D24" s="155"/>
      <c r="E24" s="59">
        <v>-104970000</v>
      </c>
      <c r="F24" s="60">
        <v>-60136000</v>
      </c>
      <c r="G24" s="60">
        <v>-7879134</v>
      </c>
      <c r="H24" s="60">
        <v>-3006537</v>
      </c>
      <c r="I24" s="60">
        <v>-4157711</v>
      </c>
      <c r="J24" s="60">
        <v>-15043382</v>
      </c>
      <c r="K24" s="60">
        <v>-2502690</v>
      </c>
      <c r="L24" s="60">
        <v>-890956</v>
      </c>
      <c r="M24" s="60">
        <v>-1376493</v>
      </c>
      <c r="N24" s="60">
        <v>-4770139</v>
      </c>
      <c r="O24" s="60">
        <v>-822940</v>
      </c>
      <c r="P24" s="60">
        <v>-4293</v>
      </c>
      <c r="Q24" s="60">
        <v>-4042</v>
      </c>
      <c r="R24" s="60">
        <v>-831275</v>
      </c>
      <c r="S24" s="60">
        <v>-4116</v>
      </c>
      <c r="T24" s="60">
        <v>-3692</v>
      </c>
      <c r="U24" s="60">
        <v>-11704000</v>
      </c>
      <c r="V24" s="60">
        <v>-11711808</v>
      </c>
      <c r="W24" s="60">
        <v>-32356604</v>
      </c>
      <c r="X24" s="60">
        <v>-60136000</v>
      </c>
      <c r="Y24" s="60">
        <v>27779396</v>
      </c>
      <c r="Z24" s="140">
        <v>-46.19</v>
      </c>
      <c r="AA24" s="62">
        <v>-60136000</v>
      </c>
    </row>
    <row r="25" spans="1:27" ht="13.5">
      <c r="A25" s="250" t="s">
        <v>191</v>
      </c>
      <c r="B25" s="251"/>
      <c r="C25" s="168">
        <f aca="true" t="shared" si="1" ref="C25:Y25">SUM(C19:C24)</f>
        <v>-35323424</v>
      </c>
      <c r="D25" s="168">
        <f>SUM(D19:D24)</f>
        <v>0</v>
      </c>
      <c r="E25" s="72">
        <f t="shared" si="1"/>
        <v>-101514000</v>
      </c>
      <c r="F25" s="73">
        <f t="shared" si="1"/>
        <v>-60136000</v>
      </c>
      <c r="G25" s="73">
        <f t="shared" si="1"/>
        <v>-7879134</v>
      </c>
      <c r="H25" s="73">
        <f t="shared" si="1"/>
        <v>-3006537</v>
      </c>
      <c r="I25" s="73">
        <f t="shared" si="1"/>
        <v>-4157711</v>
      </c>
      <c r="J25" s="73">
        <f t="shared" si="1"/>
        <v>-15043382</v>
      </c>
      <c r="K25" s="73">
        <f t="shared" si="1"/>
        <v>-2502690</v>
      </c>
      <c r="L25" s="73">
        <f t="shared" si="1"/>
        <v>-890956</v>
      </c>
      <c r="M25" s="73">
        <f t="shared" si="1"/>
        <v>-1376493</v>
      </c>
      <c r="N25" s="73">
        <f t="shared" si="1"/>
        <v>-4770139</v>
      </c>
      <c r="O25" s="73">
        <f t="shared" si="1"/>
        <v>-822940</v>
      </c>
      <c r="P25" s="73">
        <f t="shared" si="1"/>
        <v>-4293</v>
      </c>
      <c r="Q25" s="73">
        <f t="shared" si="1"/>
        <v>-2042</v>
      </c>
      <c r="R25" s="73">
        <f t="shared" si="1"/>
        <v>-829275</v>
      </c>
      <c r="S25" s="73">
        <f t="shared" si="1"/>
        <v>-4116</v>
      </c>
      <c r="T25" s="73">
        <f t="shared" si="1"/>
        <v>-3692</v>
      </c>
      <c r="U25" s="73">
        <f t="shared" si="1"/>
        <v>-11704000</v>
      </c>
      <c r="V25" s="73">
        <f t="shared" si="1"/>
        <v>-11711808</v>
      </c>
      <c r="W25" s="73">
        <f t="shared" si="1"/>
        <v>-32354604</v>
      </c>
      <c r="X25" s="73">
        <f t="shared" si="1"/>
        <v>-60136000</v>
      </c>
      <c r="Y25" s="73">
        <f t="shared" si="1"/>
        <v>27781396</v>
      </c>
      <c r="Z25" s="170">
        <f>+IF(X25&lt;&gt;0,+(Y25/X25)*100,0)</f>
        <v>-46.19761207928695</v>
      </c>
      <c r="AA25" s="74">
        <f>SUM(AA19:AA24)</f>
        <v>-60136000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>
        <v>584000</v>
      </c>
      <c r="F31" s="60">
        <v>584000</v>
      </c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>
        <v>584000</v>
      </c>
      <c r="Y31" s="60">
        <v>-584000</v>
      </c>
      <c r="Z31" s="140">
        <v>-100</v>
      </c>
      <c r="AA31" s="62">
        <v>584000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-629281</v>
      </c>
      <c r="D33" s="155"/>
      <c r="E33" s="59">
        <v>-3283000</v>
      </c>
      <c r="F33" s="60">
        <v>-2104000</v>
      </c>
      <c r="G33" s="60"/>
      <c r="H33" s="60"/>
      <c r="I33" s="60"/>
      <c r="J33" s="60"/>
      <c r="K33" s="60"/>
      <c r="L33" s="60"/>
      <c r="M33" s="60">
        <v>-520762</v>
      </c>
      <c r="N33" s="60">
        <v>-520762</v>
      </c>
      <c r="O33" s="60"/>
      <c r="P33" s="60">
        <v>-373</v>
      </c>
      <c r="Q33" s="60">
        <v>-332</v>
      </c>
      <c r="R33" s="60">
        <v>-705</v>
      </c>
      <c r="S33" s="60">
        <v>-608</v>
      </c>
      <c r="T33" s="60"/>
      <c r="U33" s="60">
        <v>-521000</v>
      </c>
      <c r="V33" s="60">
        <v>-521608</v>
      </c>
      <c r="W33" s="60">
        <v>-1043075</v>
      </c>
      <c r="X33" s="60">
        <v>-2104000</v>
      </c>
      <c r="Y33" s="60">
        <v>1060925</v>
      </c>
      <c r="Z33" s="140">
        <v>-50.42</v>
      </c>
      <c r="AA33" s="62">
        <v>-2104000</v>
      </c>
    </row>
    <row r="34" spans="1:27" ht="13.5">
      <c r="A34" s="250" t="s">
        <v>197</v>
      </c>
      <c r="B34" s="251"/>
      <c r="C34" s="168">
        <f aca="true" t="shared" si="2" ref="C34:Y34">SUM(C29:C33)</f>
        <v>-629281</v>
      </c>
      <c r="D34" s="168">
        <f>SUM(D29:D33)</f>
        <v>0</v>
      </c>
      <c r="E34" s="72">
        <f t="shared" si="2"/>
        <v>-2699000</v>
      </c>
      <c r="F34" s="73">
        <f t="shared" si="2"/>
        <v>-1520000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-520762</v>
      </c>
      <c r="N34" s="73">
        <f t="shared" si="2"/>
        <v>-520762</v>
      </c>
      <c r="O34" s="73">
        <f t="shared" si="2"/>
        <v>0</v>
      </c>
      <c r="P34" s="73">
        <f t="shared" si="2"/>
        <v>-373</v>
      </c>
      <c r="Q34" s="73">
        <f t="shared" si="2"/>
        <v>-332</v>
      </c>
      <c r="R34" s="73">
        <f t="shared" si="2"/>
        <v>-705</v>
      </c>
      <c r="S34" s="73">
        <f t="shared" si="2"/>
        <v>-608</v>
      </c>
      <c r="T34" s="73">
        <f t="shared" si="2"/>
        <v>0</v>
      </c>
      <c r="U34" s="73">
        <f t="shared" si="2"/>
        <v>-521000</v>
      </c>
      <c r="V34" s="73">
        <f t="shared" si="2"/>
        <v>-521608</v>
      </c>
      <c r="W34" s="73">
        <f t="shared" si="2"/>
        <v>-1043075</v>
      </c>
      <c r="X34" s="73">
        <f t="shared" si="2"/>
        <v>-1520000</v>
      </c>
      <c r="Y34" s="73">
        <f t="shared" si="2"/>
        <v>476925</v>
      </c>
      <c r="Z34" s="170">
        <f>+IF(X34&lt;&gt;0,+(Y34/X34)*100,0)</f>
        <v>-31.376644736842106</v>
      </c>
      <c r="AA34" s="74">
        <f>SUM(AA29:AA33)</f>
        <v>-1520000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-8752468</v>
      </c>
      <c r="D36" s="153">
        <f>+D15+D25+D34</f>
        <v>0</v>
      </c>
      <c r="E36" s="99">
        <f t="shared" si="3"/>
        <v>-3881000</v>
      </c>
      <c r="F36" s="100">
        <f t="shared" si="3"/>
        <v>4353000</v>
      </c>
      <c r="G36" s="100">
        <f t="shared" si="3"/>
        <v>-6653161</v>
      </c>
      <c r="H36" s="100">
        <f t="shared" si="3"/>
        <v>-3344213</v>
      </c>
      <c r="I36" s="100">
        <f t="shared" si="3"/>
        <v>6726237</v>
      </c>
      <c r="J36" s="100">
        <f t="shared" si="3"/>
        <v>-3271137</v>
      </c>
      <c r="K36" s="100">
        <f t="shared" si="3"/>
        <v>-520302</v>
      </c>
      <c r="L36" s="100">
        <f t="shared" si="3"/>
        <v>15219695</v>
      </c>
      <c r="M36" s="100">
        <f t="shared" si="3"/>
        <v>-6313388</v>
      </c>
      <c r="N36" s="100">
        <f t="shared" si="3"/>
        <v>8386005</v>
      </c>
      <c r="O36" s="100">
        <f t="shared" si="3"/>
        <v>2262907</v>
      </c>
      <c r="P36" s="100">
        <f t="shared" si="3"/>
        <v>-8547</v>
      </c>
      <c r="Q36" s="100">
        <f t="shared" si="3"/>
        <v>16850</v>
      </c>
      <c r="R36" s="100">
        <f t="shared" si="3"/>
        <v>2271210</v>
      </c>
      <c r="S36" s="100">
        <f t="shared" si="3"/>
        <v>-7685</v>
      </c>
      <c r="T36" s="100">
        <f t="shared" si="3"/>
        <v>-4286</v>
      </c>
      <c r="U36" s="100">
        <f t="shared" si="3"/>
        <v>7594351</v>
      </c>
      <c r="V36" s="100">
        <f t="shared" si="3"/>
        <v>7582380</v>
      </c>
      <c r="W36" s="100">
        <f t="shared" si="3"/>
        <v>14968458</v>
      </c>
      <c r="X36" s="100">
        <f t="shared" si="3"/>
        <v>4353000</v>
      </c>
      <c r="Y36" s="100">
        <f t="shared" si="3"/>
        <v>10615458</v>
      </c>
      <c r="Z36" s="137">
        <f>+IF(X36&lt;&gt;0,+(Y36/X36)*100,0)</f>
        <v>243.86533425223985</v>
      </c>
      <c r="AA36" s="102">
        <f>+AA15+AA25+AA34</f>
        <v>4353000</v>
      </c>
    </row>
    <row r="37" spans="1:27" ht="13.5">
      <c r="A37" s="249" t="s">
        <v>199</v>
      </c>
      <c r="B37" s="182"/>
      <c r="C37" s="153">
        <v>8229178</v>
      </c>
      <c r="D37" s="153"/>
      <c r="E37" s="99">
        <v>-3300000</v>
      </c>
      <c r="F37" s="100">
        <v>-523000</v>
      </c>
      <c r="G37" s="100">
        <v>-524000</v>
      </c>
      <c r="H37" s="100">
        <v>-7177161</v>
      </c>
      <c r="I37" s="100">
        <v>-10521374</v>
      </c>
      <c r="J37" s="100">
        <v>-524000</v>
      </c>
      <c r="K37" s="100">
        <v>-3795137</v>
      </c>
      <c r="L37" s="100">
        <v>-4315439</v>
      </c>
      <c r="M37" s="100">
        <v>10904256</v>
      </c>
      <c r="N37" s="100">
        <v>-3795137</v>
      </c>
      <c r="O37" s="100">
        <v>4590868</v>
      </c>
      <c r="P37" s="100">
        <v>6853775</v>
      </c>
      <c r="Q37" s="100">
        <v>6845228</v>
      </c>
      <c r="R37" s="100">
        <v>4590868</v>
      </c>
      <c r="S37" s="100">
        <v>6862078</v>
      </c>
      <c r="T37" s="100">
        <v>6854393</v>
      </c>
      <c r="U37" s="100">
        <v>6850107</v>
      </c>
      <c r="V37" s="100">
        <v>6862078</v>
      </c>
      <c r="W37" s="100">
        <v>-524000</v>
      </c>
      <c r="X37" s="100">
        <v>-523000</v>
      </c>
      <c r="Y37" s="100">
        <v>-1000</v>
      </c>
      <c r="Z37" s="137">
        <v>0.19</v>
      </c>
      <c r="AA37" s="102">
        <v>-523000</v>
      </c>
    </row>
    <row r="38" spans="1:27" ht="13.5">
      <c r="A38" s="269" t="s">
        <v>200</v>
      </c>
      <c r="B38" s="256"/>
      <c r="C38" s="257">
        <v>-523290</v>
      </c>
      <c r="D38" s="257"/>
      <c r="E38" s="258">
        <v>-7181000</v>
      </c>
      <c r="F38" s="259">
        <v>3830000</v>
      </c>
      <c r="G38" s="259">
        <v>-7177161</v>
      </c>
      <c r="H38" s="259">
        <v>-10521374</v>
      </c>
      <c r="I38" s="259">
        <v>-3795137</v>
      </c>
      <c r="J38" s="259">
        <v>-3795137</v>
      </c>
      <c r="K38" s="259">
        <v>-4315439</v>
      </c>
      <c r="L38" s="259">
        <v>10904256</v>
      </c>
      <c r="M38" s="259">
        <v>4590868</v>
      </c>
      <c r="N38" s="259">
        <v>4590868</v>
      </c>
      <c r="O38" s="259">
        <v>6853775</v>
      </c>
      <c r="P38" s="259">
        <v>6845228</v>
      </c>
      <c r="Q38" s="259">
        <v>6862078</v>
      </c>
      <c r="R38" s="259">
        <v>6853775</v>
      </c>
      <c r="S38" s="259">
        <v>6854393</v>
      </c>
      <c r="T38" s="259">
        <v>6850107</v>
      </c>
      <c r="U38" s="259">
        <v>14444458</v>
      </c>
      <c r="V38" s="259">
        <v>14444458</v>
      </c>
      <c r="W38" s="259">
        <v>14444458</v>
      </c>
      <c r="X38" s="259">
        <v>3830000</v>
      </c>
      <c r="Y38" s="259">
        <v>10614458</v>
      </c>
      <c r="Z38" s="260">
        <v>277.14</v>
      </c>
      <c r="AA38" s="261">
        <v>3830000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45079856</v>
      </c>
      <c r="D5" s="200">
        <f t="shared" si="0"/>
        <v>0</v>
      </c>
      <c r="E5" s="106">
        <f t="shared" si="0"/>
        <v>46939000</v>
      </c>
      <c r="F5" s="106">
        <f t="shared" si="0"/>
        <v>22023000</v>
      </c>
      <c r="G5" s="106">
        <f t="shared" si="0"/>
        <v>1379698</v>
      </c>
      <c r="H5" s="106">
        <f t="shared" si="0"/>
        <v>2869094</v>
      </c>
      <c r="I5" s="106">
        <f t="shared" si="0"/>
        <v>4137191</v>
      </c>
      <c r="J5" s="106">
        <f t="shared" si="0"/>
        <v>8385983</v>
      </c>
      <c r="K5" s="106">
        <f t="shared" si="0"/>
        <v>2042736</v>
      </c>
      <c r="L5" s="106">
        <f t="shared" si="0"/>
        <v>895692</v>
      </c>
      <c r="M5" s="106">
        <f t="shared" si="0"/>
        <v>481519</v>
      </c>
      <c r="N5" s="106">
        <f t="shared" si="0"/>
        <v>3419947</v>
      </c>
      <c r="O5" s="106">
        <f t="shared" si="0"/>
        <v>721878</v>
      </c>
      <c r="P5" s="106">
        <f t="shared" si="0"/>
        <v>4443236</v>
      </c>
      <c r="Q5" s="106">
        <f t="shared" si="0"/>
        <v>3284720</v>
      </c>
      <c r="R5" s="106">
        <f t="shared" si="0"/>
        <v>8449834</v>
      </c>
      <c r="S5" s="106">
        <f t="shared" si="0"/>
        <v>2980624</v>
      </c>
      <c r="T5" s="106">
        <f t="shared" si="0"/>
        <v>4873264</v>
      </c>
      <c r="U5" s="106">
        <f t="shared" si="0"/>
        <v>10714043</v>
      </c>
      <c r="V5" s="106">
        <f t="shared" si="0"/>
        <v>18567931</v>
      </c>
      <c r="W5" s="106">
        <f t="shared" si="0"/>
        <v>38823695</v>
      </c>
      <c r="X5" s="106">
        <f t="shared" si="0"/>
        <v>22023000</v>
      </c>
      <c r="Y5" s="106">
        <f t="shared" si="0"/>
        <v>16800695</v>
      </c>
      <c r="Z5" s="201">
        <f>+IF(X5&lt;&gt;0,+(Y5/X5)*100,0)</f>
        <v>76.2870408209599</v>
      </c>
      <c r="AA5" s="199">
        <f>SUM(AA11:AA18)</f>
        <v>22023000</v>
      </c>
    </row>
    <row r="6" spans="1:27" ht="13.5">
      <c r="A6" s="291" t="s">
        <v>204</v>
      </c>
      <c r="B6" s="142"/>
      <c r="C6" s="62">
        <v>36375730</v>
      </c>
      <c r="D6" s="156"/>
      <c r="E6" s="60">
        <v>11055000</v>
      </c>
      <c r="F6" s="60"/>
      <c r="G6" s="60">
        <v>1379698</v>
      </c>
      <c r="H6" s="60">
        <v>2603070</v>
      </c>
      <c r="I6" s="60">
        <v>4137191</v>
      </c>
      <c r="J6" s="60">
        <v>8119959</v>
      </c>
      <c r="K6" s="60">
        <v>1811451</v>
      </c>
      <c r="L6" s="60">
        <v>895692</v>
      </c>
      <c r="M6" s="60"/>
      <c r="N6" s="60">
        <v>2707143</v>
      </c>
      <c r="O6" s="60">
        <v>614975</v>
      </c>
      <c r="P6" s="60">
        <v>2951185</v>
      </c>
      <c r="Q6" s="60">
        <v>3078241</v>
      </c>
      <c r="R6" s="60">
        <v>6644401</v>
      </c>
      <c r="S6" s="60">
        <v>2626802</v>
      </c>
      <c r="T6" s="60">
        <v>2474646</v>
      </c>
      <c r="U6" s="60">
        <v>7259428</v>
      </c>
      <c r="V6" s="60">
        <v>12360876</v>
      </c>
      <c r="W6" s="60">
        <v>29832379</v>
      </c>
      <c r="X6" s="60"/>
      <c r="Y6" s="60">
        <v>29832379</v>
      </c>
      <c r="Z6" s="140"/>
      <c r="AA6" s="155"/>
    </row>
    <row r="7" spans="1:27" ht="13.5">
      <c r="A7" s="291" t="s">
        <v>205</v>
      </c>
      <c r="B7" s="142"/>
      <c r="C7" s="62"/>
      <c r="D7" s="156"/>
      <c r="E7" s="60">
        <v>15207000</v>
      </c>
      <c r="F7" s="60">
        <v>1346000</v>
      </c>
      <c r="G7" s="60"/>
      <c r="H7" s="60">
        <v>266024</v>
      </c>
      <c r="I7" s="60"/>
      <c r="J7" s="60">
        <v>266024</v>
      </c>
      <c r="K7" s="60"/>
      <c r="L7" s="60"/>
      <c r="M7" s="60"/>
      <c r="N7" s="60"/>
      <c r="O7" s="60"/>
      <c r="P7" s="60"/>
      <c r="Q7" s="60"/>
      <c r="R7" s="60"/>
      <c r="S7" s="60">
        <v>11600</v>
      </c>
      <c r="T7" s="60"/>
      <c r="U7" s="60">
        <v>11600</v>
      </c>
      <c r="V7" s="60">
        <v>23200</v>
      </c>
      <c r="W7" s="60">
        <v>289224</v>
      </c>
      <c r="X7" s="60">
        <v>1346000</v>
      </c>
      <c r="Y7" s="60">
        <v>-1056776</v>
      </c>
      <c r="Z7" s="140">
        <v>-78.51</v>
      </c>
      <c r="AA7" s="155">
        <v>1346000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>
        <v>412484</v>
      </c>
      <c r="N10" s="60">
        <v>412484</v>
      </c>
      <c r="O10" s="60"/>
      <c r="P10" s="60">
        <v>1492051</v>
      </c>
      <c r="Q10" s="60"/>
      <c r="R10" s="60">
        <v>1492051</v>
      </c>
      <c r="S10" s="60">
        <v>340909</v>
      </c>
      <c r="T10" s="60">
        <v>2390172</v>
      </c>
      <c r="U10" s="60">
        <v>3443015</v>
      </c>
      <c r="V10" s="60">
        <v>6174096</v>
      </c>
      <c r="W10" s="60">
        <v>8078631</v>
      </c>
      <c r="X10" s="60"/>
      <c r="Y10" s="60">
        <v>8078631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36375730</v>
      </c>
      <c r="D11" s="294">
        <f t="shared" si="1"/>
        <v>0</v>
      </c>
      <c r="E11" s="295">
        <f t="shared" si="1"/>
        <v>26262000</v>
      </c>
      <c r="F11" s="295">
        <f t="shared" si="1"/>
        <v>1346000</v>
      </c>
      <c r="G11" s="295">
        <f t="shared" si="1"/>
        <v>1379698</v>
      </c>
      <c r="H11" s="295">
        <f t="shared" si="1"/>
        <v>2869094</v>
      </c>
      <c r="I11" s="295">
        <f t="shared" si="1"/>
        <v>4137191</v>
      </c>
      <c r="J11" s="295">
        <f t="shared" si="1"/>
        <v>8385983</v>
      </c>
      <c r="K11" s="295">
        <f t="shared" si="1"/>
        <v>1811451</v>
      </c>
      <c r="L11" s="295">
        <f t="shared" si="1"/>
        <v>895692</v>
      </c>
      <c r="M11" s="295">
        <f t="shared" si="1"/>
        <v>412484</v>
      </c>
      <c r="N11" s="295">
        <f t="shared" si="1"/>
        <v>3119627</v>
      </c>
      <c r="O11" s="295">
        <f t="shared" si="1"/>
        <v>614975</v>
      </c>
      <c r="P11" s="295">
        <f t="shared" si="1"/>
        <v>4443236</v>
      </c>
      <c r="Q11" s="295">
        <f t="shared" si="1"/>
        <v>3078241</v>
      </c>
      <c r="R11" s="295">
        <f t="shared" si="1"/>
        <v>8136452</v>
      </c>
      <c r="S11" s="295">
        <f t="shared" si="1"/>
        <v>2979311</v>
      </c>
      <c r="T11" s="295">
        <f t="shared" si="1"/>
        <v>4864818</v>
      </c>
      <c r="U11" s="295">
        <f t="shared" si="1"/>
        <v>10714043</v>
      </c>
      <c r="V11" s="295">
        <f t="shared" si="1"/>
        <v>18558172</v>
      </c>
      <c r="W11" s="295">
        <f t="shared" si="1"/>
        <v>38200234</v>
      </c>
      <c r="X11" s="295">
        <f t="shared" si="1"/>
        <v>1346000</v>
      </c>
      <c r="Y11" s="295">
        <f t="shared" si="1"/>
        <v>36854234</v>
      </c>
      <c r="Z11" s="296">
        <f>+IF(X11&lt;&gt;0,+(Y11/X11)*100,0)</f>
        <v>2738.056017830609</v>
      </c>
      <c r="AA11" s="297">
        <f>SUM(AA6:AA10)</f>
        <v>1346000</v>
      </c>
    </row>
    <row r="12" spans="1:27" ht="13.5">
      <c r="A12" s="298" t="s">
        <v>210</v>
      </c>
      <c r="B12" s="136"/>
      <c r="C12" s="62"/>
      <c r="D12" s="156"/>
      <c r="E12" s="60">
        <v>20677000</v>
      </c>
      <c r="F12" s="60">
        <v>20677000</v>
      </c>
      <c r="G12" s="60"/>
      <c r="H12" s="60"/>
      <c r="I12" s="60"/>
      <c r="J12" s="60"/>
      <c r="K12" s="60">
        <v>207681</v>
      </c>
      <c r="L12" s="60"/>
      <c r="M12" s="60">
        <v>69035</v>
      </c>
      <c r="N12" s="60">
        <v>276716</v>
      </c>
      <c r="O12" s="60">
        <v>106903</v>
      </c>
      <c r="P12" s="60"/>
      <c r="Q12" s="60"/>
      <c r="R12" s="60">
        <v>106903</v>
      </c>
      <c r="S12" s="60"/>
      <c r="T12" s="60"/>
      <c r="U12" s="60"/>
      <c r="V12" s="60"/>
      <c r="W12" s="60">
        <v>383619</v>
      </c>
      <c r="X12" s="60">
        <v>20677000</v>
      </c>
      <c r="Y12" s="60">
        <v>-20293381</v>
      </c>
      <c r="Z12" s="140">
        <v>-98.14</v>
      </c>
      <c r="AA12" s="155">
        <v>20677000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8704126</v>
      </c>
      <c r="D15" s="156"/>
      <c r="E15" s="60"/>
      <c r="F15" s="60"/>
      <c r="G15" s="60"/>
      <c r="H15" s="60"/>
      <c r="I15" s="60"/>
      <c r="J15" s="60"/>
      <c r="K15" s="60">
        <v>23604</v>
      </c>
      <c r="L15" s="60"/>
      <c r="M15" s="60"/>
      <c r="N15" s="60">
        <v>23604</v>
      </c>
      <c r="O15" s="60"/>
      <c r="P15" s="60"/>
      <c r="Q15" s="60">
        <v>206479</v>
      </c>
      <c r="R15" s="60">
        <v>206479</v>
      </c>
      <c r="S15" s="60">
        <v>1313</v>
      </c>
      <c r="T15" s="60">
        <v>8446</v>
      </c>
      <c r="U15" s="60"/>
      <c r="V15" s="60">
        <v>9759</v>
      </c>
      <c r="W15" s="60">
        <v>239842</v>
      </c>
      <c r="X15" s="60"/>
      <c r="Y15" s="60">
        <v>239842</v>
      </c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59361000</v>
      </c>
      <c r="F20" s="100">
        <f t="shared" si="2"/>
        <v>38113000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154644</v>
      </c>
      <c r="L20" s="100">
        <f t="shared" si="2"/>
        <v>0</v>
      </c>
      <c r="M20" s="100">
        <f t="shared" si="2"/>
        <v>0</v>
      </c>
      <c r="N20" s="100">
        <f t="shared" si="2"/>
        <v>154644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154644</v>
      </c>
      <c r="X20" s="100">
        <f t="shared" si="2"/>
        <v>38113000</v>
      </c>
      <c r="Y20" s="100">
        <f t="shared" si="2"/>
        <v>-37958356</v>
      </c>
      <c r="Z20" s="137">
        <f>+IF(X20&lt;&gt;0,+(Y20/X20)*100,0)</f>
        <v>-99.59424868155222</v>
      </c>
      <c r="AA20" s="153">
        <f>SUM(AA26:AA33)</f>
        <v>38113000</v>
      </c>
    </row>
    <row r="21" spans="1:27" ht="13.5">
      <c r="A21" s="291" t="s">
        <v>204</v>
      </c>
      <c r="B21" s="142"/>
      <c r="C21" s="62"/>
      <c r="D21" s="156"/>
      <c r="E21" s="60">
        <v>44481000</v>
      </c>
      <c r="F21" s="60">
        <v>30113000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30113000</v>
      </c>
      <c r="Y21" s="60">
        <v>-30113000</v>
      </c>
      <c r="Z21" s="140">
        <v>-100</v>
      </c>
      <c r="AA21" s="155">
        <v>30113000</v>
      </c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>
        <v>154644</v>
      </c>
      <c r="L22" s="60"/>
      <c r="M22" s="60"/>
      <c r="N22" s="60">
        <v>154644</v>
      </c>
      <c r="O22" s="60"/>
      <c r="P22" s="60"/>
      <c r="Q22" s="60"/>
      <c r="R22" s="60"/>
      <c r="S22" s="60"/>
      <c r="T22" s="60"/>
      <c r="U22" s="60"/>
      <c r="V22" s="60"/>
      <c r="W22" s="60">
        <v>154644</v>
      </c>
      <c r="X22" s="60"/>
      <c r="Y22" s="60">
        <v>154644</v>
      </c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44481000</v>
      </c>
      <c r="F26" s="295">
        <f t="shared" si="3"/>
        <v>30113000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154644</v>
      </c>
      <c r="L26" s="295">
        <f t="shared" si="3"/>
        <v>0</v>
      </c>
      <c r="M26" s="295">
        <f t="shared" si="3"/>
        <v>0</v>
      </c>
      <c r="N26" s="295">
        <f t="shared" si="3"/>
        <v>154644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154644</v>
      </c>
      <c r="X26" s="295">
        <f t="shared" si="3"/>
        <v>30113000</v>
      </c>
      <c r="Y26" s="295">
        <f t="shared" si="3"/>
        <v>-29958356</v>
      </c>
      <c r="Z26" s="296">
        <f>+IF(X26&lt;&gt;0,+(Y26/X26)*100,0)</f>
        <v>-99.48645435526184</v>
      </c>
      <c r="AA26" s="297">
        <f>SUM(AA21:AA25)</f>
        <v>30113000</v>
      </c>
    </row>
    <row r="27" spans="1:27" ht="13.5">
      <c r="A27" s="298" t="s">
        <v>210</v>
      </c>
      <c r="B27" s="147"/>
      <c r="C27" s="62"/>
      <c r="D27" s="156"/>
      <c r="E27" s="60">
        <v>14880000</v>
      </c>
      <c r="F27" s="60">
        <v>8000000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8000000</v>
      </c>
      <c r="Y27" s="60">
        <v>-8000000</v>
      </c>
      <c r="Z27" s="140">
        <v>-100</v>
      </c>
      <c r="AA27" s="155">
        <v>8000000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36375730</v>
      </c>
      <c r="D36" s="156">
        <f t="shared" si="4"/>
        <v>0</v>
      </c>
      <c r="E36" s="60">
        <f t="shared" si="4"/>
        <v>55536000</v>
      </c>
      <c r="F36" s="60">
        <f t="shared" si="4"/>
        <v>30113000</v>
      </c>
      <c r="G36" s="60">
        <f t="shared" si="4"/>
        <v>1379698</v>
      </c>
      <c r="H36" s="60">
        <f t="shared" si="4"/>
        <v>2603070</v>
      </c>
      <c r="I36" s="60">
        <f t="shared" si="4"/>
        <v>4137191</v>
      </c>
      <c r="J36" s="60">
        <f t="shared" si="4"/>
        <v>8119959</v>
      </c>
      <c r="K36" s="60">
        <f t="shared" si="4"/>
        <v>1811451</v>
      </c>
      <c r="L36" s="60">
        <f t="shared" si="4"/>
        <v>895692</v>
      </c>
      <c r="M36" s="60">
        <f t="shared" si="4"/>
        <v>0</v>
      </c>
      <c r="N36" s="60">
        <f t="shared" si="4"/>
        <v>2707143</v>
      </c>
      <c r="O36" s="60">
        <f t="shared" si="4"/>
        <v>614975</v>
      </c>
      <c r="P36" s="60">
        <f t="shared" si="4"/>
        <v>2951185</v>
      </c>
      <c r="Q36" s="60">
        <f t="shared" si="4"/>
        <v>3078241</v>
      </c>
      <c r="R36" s="60">
        <f t="shared" si="4"/>
        <v>6644401</v>
      </c>
      <c r="S36" s="60">
        <f t="shared" si="4"/>
        <v>2626802</v>
      </c>
      <c r="T36" s="60">
        <f t="shared" si="4"/>
        <v>2474646</v>
      </c>
      <c r="U36" s="60">
        <f t="shared" si="4"/>
        <v>7259428</v>
      </c>
      <c r="V36" s="60">
        <f t="shared" si="4"/>
        <v>12360876</v>
      </c>
      <c r="W36" s="60">
        <f t="shared" si="4"/>
        <v>29832379</v>
      </c>
      <c r="X36" s="60">
        <f t="shared" si="4"/>
        <v>30113000</v>
      </c>
      <c r="Y36" s="60">
        <f t="shared" si="4"/>
        <v>-280621</v>
      </c>
      <c r="Z36" s="140">
        <f aca="true" t="shared" si="5" ref="Z36:Z49">+IF(X36&lt;&gt;0,+(Y36/X36)*100,0)</f>
        <v>-0.9318932022714441</v>
      </c>
      <c r="AA36" s="155">
        <f>AA6+AA21</f>
        <v>30113000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15207000</v>
      </c>
      <c r="F37" s="60">
        <f t="shared" si="4"/>
        <v>1346000</v>
      </c>
      <c r="G37" s="60">
        <f t="shared" si="4"/>
        <v>0</v>
      </c>
      <c r="H37" s="60">
        <f t="shared" si="4"/>
        <v>266024</v>
      </c>
      <c r="I37" s="60">
        <f t="shared" si="4"/>
        <v>0</v>
      </c>
      <c r="J37" s="60">
        <f t="shared" si="4"/>
        <v>266024</v>
      </c>
      <c r="K37" s="60">
        <f t="shared" si="4"/>
        <v>154644</v>
      </c>
      <c r="L37" s="60">
        <f t="shared" si="4"/>
        <v>0</v>
      </c>
      <c r="M37" s="60">
        <f t="shared" si="4"/>
        <v>0</v>
      </c>
      <c r="N37" s="60">
        <f t="shared" si="4"/>
        <v>154644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11600</v>
      </c>
      <c r="T37" s="60">
        <f t="shared" si="4"/>
        <v>0</v>
      </c>
      <c r="U37" s="60">
        <f t="shared" si="4"/>
        <v>11600</v>
      </c>
      <c r="V37" s="60">
        <f t="shared" si="4"/>
        <v>23200</v>
      </c>
      <c r="W37" s="60">
        <f t="shared" si="4"/>
        <v>443868</v>
      </c>
      <c r="X37" s="60">
        <f t="shared" si="4"/>
        <v>1346000</v>
      </c>
      <c r="Y37" s="60">
        <f t="shared" si="4"/>
        <v>-902132</v>
      </c>
      <c r="Z37" s="140">
        <f t="shared" si="5"/>
        <v>-67.02317979197623</v>
      </c>
      <c r="AA37" s="155">
        <f>AA7+AA22</f>
        <v>1346000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412484</v>
      </c>
      <c r="N40" s="60">
        <f t="shared" si="4"/>
        <v>412484</v>
      </c>
      <c r="O40" s="60">
        <f t="shared" si="4"/>
        <v>0</v>
      </c>
      <c r="P40" s="60">
        <f t="shared" si="4"/>
        <v>1492051</v>
      </c>
      <c r="Q40" s="60">
        <f t="shared" si="4"/>
        <v>0</v>
      </c>
      <c r="R40" s="60">
        <f t="shared" si="4"/>
        <v>1492051</v>
      </c>
      <c r="S40" s="60">
        <f t="shared" si="4"/>
        <v>340909</v>
      </c>
      <c r="T40" s="60">
        <f t="shared" si="4"/>
        <v>2390172</v>
      </c>
      <c r="U40" s="60">
        <f t="shared" si="4"/>
        <v>3443015</v>
      </c>
      <c r="V40" s="60">
        <f t="shared" si="4"/>
        <v>6174096</v>
      </c>
      <c r="W40" s="60">
        <f t="shared" si="4"/>
        <v>8078631</v>
      </c>
      <c r="X40" s="60">
        <f t="shared" si="4"/>
        <v>0</v>
      </c>
      <c r="Y40" s="60">
        <f t="shared" si="4"/>
        <v>8078631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36375730</v>
      </c>
      <c r="D41" s="294">
        <f t="shared" si="6"/>
        <v>0</v>
      </c>
      <c r="E41" s="295">
        <f t="shared" si="6"/>
        <v>70743000</v>
      </c>
      <c r="F41" s="295">
        <f t="shared" si="6"/>
        <v>31459000</v>
      </c>
      <c r="G41" s="295">
        <f t="shared" si="6"/>
        <v>1379698</v>
      </c>
      <c r="H41" s="295">
        <f t="shared" si="6"/>
        <v>2869094</v>
      </c>
      <c r="I41" s="295">
        <f t="shared" si="6"/>
        <v>4137191</v>
      </c>
      <c r="J41" s="295">
        <f t="shared" si="6"/>
        <v>8385983</v>
      </c>
      <c r="K41" s="295">
        <f t="shared" si="6"/>
        <v>1966095</v>
      </c>
      <c r="L41" s="295">
        <f t="shared" si="6"/>
        <v>895692</v>
      </c>
      <c r="M41" s="295">
        <f t="shared" si="6"/>
        <v>412484</v>
      </c>
      <c r="N41" s="295">
        <f t="shared" si="6"/>
        <v>3274271</v>
      </c>
      <c r="O41" s="295">
        <f t="shared" si="6"/>
        <v>614975</v>
      </c>
      <c r="P41" s="295">
        <f t="shared" si="6"/>
        <v>4443236</v>
      </c>
      <c r="Q41" s="295">
        <f t="shared" si="6"/>
        <v>3078241</v>
      </c>
      <c r="R41" s="295">
        <f t="shared" si="6"/>
        <v>8136452</v>
      </c>
      <c r="S41" s="295">
        <f t="shared" si="6"/>
        <v>2979311</v>
      </c>
      <c r="T41" s="295">
        <f t="shared" si="6"/>
        <v>4864818</v>
      </c>
      <c r="U41" s="295">
        <f t="shared" si="6"/>
        <v>10714043</v>
      </c>
      <c r="V41" s="295">
        <f t="shared" si="6"/>
        <v>18558172</v>
      </c>
      <c r="W41" s="295">
        <f t="shared" si="6"/>
        <v>38354878</v>
      </c>
      <c r="X41" s="295">
        <f t="shared" si="6"/>
        <v>31459000</v>
      </c>
      <c r="Y41" s="295">
        <f t="shared" si="6"/>
        <v>6895878</v>
      </c>
      <c r="Z41" s="296">
        <f t="shared" si="5"/>
        <v>21.92020725388601</v>
      </c>
      <c r="AA41" s="297">
        <f>SUM(AA36:AA40)</f>
        <v>31459000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35557000</v>
      </c>
      <c r="F42" s="54">
        <f t="shared" si="7"/>
        <v>28677000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207681</v>
      </c>
      <c r="L42" s="54">
        <f t="shared" si="7"/>
        <v>0</v>
      </c>
      <c r="M42" s="54">
        <f t="shared" si="7"/>
        <v>69035</v>
      </c>
      <c r="N42" s="54">
        <f t="shared" si="7"/>
        <v>276716</v>
      </c>
      <c r="O42" s="54">
        <f t="shared" si="7"/>
        <v>106903</v>
      </c>
      <c r="P42" s="54">
        <f t="shared" si="7"/>
        <v>0</v>
      </c>
      <c r="Q42" s="54">
        <f t="shared" si="7"/>
        <v>0</v>
      </c>
      <c r="R42" s="54">
        <f t="shared" si="7"/>
        <v>106903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383619</v>
      </c>
      <c r="X42" s="54">
        <f t="shared" si="7"/>
        <v>28677000</v>
      </c>
      <c r="Y42" s="54">
        <f t="shared" si="7"/>
        <v>-28293381</v>
      </c>
      <c r="Z42" s="184">
        <f t="shared" si="5"/>
        <v>-98.66227638874359</v>
      </c>
      <c r="AA42" s="130">
        <f aca="true" t="shared" si="8" ref="AA42:AA48">AA12+AA27</f>
        <v>28677000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8704126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23604</v>
      </c>
      <c r="L45" s="54">
        <f t="shared" si="7"/>
        <v>0</v>
      </c>
      <c r="M45" s="54">
        <f t="shared" si="7"/>
        <v>0</v>
      </c>
      <c r="N45" s="54">
        <f t="shared" si="7"/>
        <v>23604</v>
      </c>
      <c r="O45" s="54">
        <f t="shared" si="7"/>
        <v>0</v>
      </c>
      <c r="P45" s="54">
        <f t="shared" si="7"/>
        <v>0</v>
      </c>
      <c r="Q45" s="54">
        <f t="shared" si="7"/>
        <v>206479</v>
      </c>
      <c r="R45" s="54">
        <f t="shared" si="7"/>
        <v>206479</v>
      </c>
      <c r="S45" s="54">
        <f t="shared" si="7"/>
        <v>1313</v>
      </c>
      <c r="T45" s="54">
        <f t="shared" si="7"/>
        <v>8446</v>
      </c>
      <c r="U45" s="54">
        <f t="shared" si="7"/>
        <v>0</v>
      </c>
      <c r="V45" s="54">
        <f t="shared" si="7"/>
        <v>9759</v>
      </c>
      <c r="W45" s="54">
        <f t="shared" si="7"/>
        <v>239842</v>
      </c>
      <c r="X45" s="54">
        <f t="shared" si="7"/>
        <v>0</v>
      </c>
      <c r="Y45" s="54">
        <f t="shared" si="7"/>
        <v>239842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45079856</v>
      </c>
      <c r="D49" s="218">
        <f t="shared" si="9"/>
        <v>0</v>
      </c>
      <c r="E49" s="220">
        <f t="shared" si="9"/>
        <v>106300000</v>
      </c>
      <c r="F49" s="220">
        <f t="shared" si="9"/>
        <v>60136000</v>
      </c>
      <c r="G49" s="220">
        <f t="shared" si="9"/>
        <v>1379698</v>
      </c>
      <c r="H49" s="220">
        <f t="shared" si="9"/>
        <v>2869094</v>
      </c>
      <c r="I49" s="220">
        <f t="shared" si="9"/>
        <v>4137191</v>
      </c>
      <c r="J49" s="220">
        <f t="shared" si="9"/>
        <v>8385983</v>
      </c>
      <c r="K49" s="220">
        <f t="shared" si="9"/>
        <v>2197380</v>
      </c>
      <c r="L49" s="220">
        <f t="shared" si="9"/>
        <v>895692</v>
      </c>
      <c r="M49" s="220">
        <f t="shared" si="9"/>
        <v>481519</v>
      </c>
      <c r="N49" s="220">
        <f t="shared" si="9"/>
        <v>3574591</v>
      </c>
      <c r="O49" s="220">
        <f t="shared" si="9"/>
        <v>721878</v>
      </c>
      <c r="P49" s="220">
        <f t="shared" si="9"/>
        <v>4443236</v>
      </c>
      <c r="Q49" s="220">
        <f t="shared" si="9"/>
        <v>3284720</v>
      </c>
      <c r="R49" s="220">
        <f t="shared" si="9"/>
        <v>8449834</v>
      </c>
      <c r="S49" s="220">
        <f t="shared" si="9"/>
        <v>2980624</v>
      </c>
      <c r="T49" s="220">
        <f t="shared" si="9"/>
        <v>4873264</v>
      </c>
      <c r="U49" s="220">
        <f t="shared" si="9"/>
        <v>10714043</v>
      </c>
      <c r="V49" s="220">
        <f t="shared" si="9"/>
        <v>18567931</v>
      </c>
      <c r="W49" s="220">
        <f t="shared" si="9"/>
        <v>38978339</v>
      </c>
      <c r="X49" s="220">
        <f t="shared" si="9"/>
        <v>60136000</v>
      </c>
      <c r="Y49" s="220">
        <f t="shared" si="9"/>
        <v>-21157661</v>
      </c>
      <c r="Z49" s="221">
        <f t="shared" si="5"/>
        <v>-35.18302015431688</v>
      </c>
      <c r="AA49" s="222">
        <f>SUM(AA41:AA48)</f>
        <v>60136000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6473000</v>
      </c>
      <c r="F51" s="54">
        <f t="shared" si="10"/>
        <v>4058000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4058000</v>
      </c>
      <c r="Y51" s="54">
        <f t="shared" si="10"/>
        <v>-4058000</v>
      </c>
      <c r="Z51" s="184">
        <f>+IF(X51&lt;&gt;0,+(Y51/X51)*100,0)</f>
        <v>-100</v>
      </c>
      <c r="AA51" s="130">
        <f>SUM(AA57:AA61)</f>
        <v>4058000</v>
      </c>
    </row>
    <row r="52" spans="1:27" ht="13.5">
      <c r="A52" s="310" t="s">
        <v>204</v>
      </c>
      <c r="B52" s="142"/>
      <c r="C52" s="62"/>
      <c r="D52" s="156"/>
      <c r="E52" s="60">
        <v>2300000</v>
      </c>
      <c r="F52" s="60">
        <v>1310000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1310000</v>
      </c>
      <c r="Y52" s="60">
        <v>-1310000</v>
      </c>
      <c r="Z52" s="140">
        <v>-100</v>
      </c>
      <c r="AA52" s="155">
        <v>1310000</v>
      </c>
    </row>
    <row r="53" spans="1:27" ht="13.5">
      <c r="A53" s="310" t="s">
        <v>205</v>
      </c>
      <c r="B53" s="142"/>
      <c r="C53" s="62"/>
      <c r="D53" s="156"/>
      <c r="E53" s="60">
        <v>1330000</v>
      </c>
      <c r="F53" s="60">
        <v>760000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760000</v>
      </c>
      <c r="Y53" s="60">
        <v>-760000</v>
      </c>
      <c r="Z53" s="140">
        <v>-100</v>
      </c>
      <c r="AA53" s="155">
        <v>760000</v>
      </c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3630000</v>
      </c>
      <c r="F57" s="295">
        <f t="shared" si="11"/>
        <v>2070000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2070000</v>
      </c>
      <c r="Y57" s="295">
        <f t="shared" si="11"/>
        <v>-2070000</v>
      </c>
      <c r="Z57" s="296">
        <f>+IF(X57&lt;&gt;0,+(Y57/X57)*100,0)</f>
        <v>-100</v>
      </c>
      <c r="AA57" s="297">
        <f>SUM(AA52:AA56)</f>
        <v>2070000</v>
      </c>
    </row>
    <row r="58" spans="1:27" ht="13.5">
      <c r="A58" s="311" t="s">
        <v>210</v>
      </c>
      <c r="B58" s="136"/>
      <c r="C58" s="62"/>
      <c r="D58" s="156"/>
      <c r="E58" s="60">
        <v>2043000</v>
      </c>
      <c r="F58" s="60">
        <v>1138000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1138000</v>
      </c>
      <c r="Y58" s="60">
        <v>-1138000</v>
      </c>
      <c r="Z58" s="140">
        <v>-100</v>
      </c>
      <c r="AA58" s="155">
        <v>1138000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800000</v>
      </c>
      <c r="F61" s="60">
        <v>850000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850000</v>
      </c>
      <c r="Y61" s="60">
        <v>-850000</v>
      </c>
      <c r="Z61" s="140">
        <v>-100</v>
      </c>
      <c r="AA61" s="155">
        <v>850000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150000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>
        <v>13898</v>
      </c>
      <c r="J66" s="275">
        <v>13898</v>
      </c>
      <c r="K66" s="275"/>
      <c r="L66" s="275"/>
      <c r="M66" s="275"/>
      <c r="N66" s="275"/>
      <c r="O66" s="275"/>
      <c r="P66" s="275">
        <v>17132</v>
      </c>
      <c r="Q66" s="275">
        <v>473</v>
      </c>
      <c r="R66" s="275">
        <v>17605</v>
      </c>
      <c r="S66" s="275"/>
      <c r="T66" s="275"/>
      <c r="U66" s="275"/>
      <c r="V66" s="275"/>
      <c r="W66" s="275">
        <v>31503</v>
      </c>
      <c r="X66" s="275"/>
      <c r="Y66" s="275">
        <v>31503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>
        <v>244444</v>
      </c>
      <c r="I67" s="60">
        <v>42259</v>
      </c>
      <c r="J67" s="60">
        <v>286703</v>
      </c>
      <c r="K67" s="60">
        <v>347577</v>
      </c>
      <c r="L67" s="60">
        <v>237065</v>
      </c>
      <c r="M67" s="60">
        <v>143432</v>
      </c>
      <c r="N67" s="60">
        <v>728074</v>
      </c>
      <c r="O67" s="60">
        <v>210297</v>
      </c>
      <c r="P67" s="60">
        <v>223240</v>
      </c>
      <c r="Q67" s="60">
        <v>156777</v>
      </c>
      <c r="R67" s="60">
        <v>590314</v>
      </c>
      <c r="S67" s="60">
        <v>397374</v>
      </c>
      <c r="T67" s="60">
        <v>341324</v>
      </c>
      <c r="U67" s="60">
        <v>837162</v>
      </c>
      <c r="V67" s="60">
        <v>1575860</v>
      </c>
      <c r="W67" s="60">
        <v>3180951</v>
      </c>
      <c r="X67" s="60"/>
      <c r="Y67" s="60">
        <v>3180951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6322500</v>
      </c>
      <c r="F68" s="60"/>
      <c r="G68" s="60">
        <v>37</v>
      </c>
      <c r="H68" s="60"/>
      <c r="I68" s="60"/>
      <c r="J68" s="60">
        <v>37</v>
      </c>
      <c r="K68" s="60">
        <v>23</v>
      </c>
      <c r="L68" s="60">
        <v>23</v>
      </c>
      <c r="M68" s="60">
        <v>1588</v>
      </c>
      <c r="N68" s="60">
        <v>1634</v>
      </c>
      <c r="O68" s="60">
        <v>1250</v>
      </c>
      <c r="P68" s="60"/>
      <c r="Q68" s="60"/>
      <c r="R68" s="60">
        <v>1250</v>
      </c>
      <c r="S68" s="60"/>
      <c r="T68" s="60"/>
      <c r="U68" s="60">
        <v>39176</v>
      </c>
      <c r="V68" s="60">
        <v>39176</v>
      </c>
      <c r="W68" s="60">
        <v>42097</v>
      </c>
      <c r="X68" s="60"/>
      <c r="Y68" s="60">
        <v>42097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6472500</v>
      </c>
      <c r="F69" s="220">
        <f t="shared" si="12"/>
        <v>0</v>
      </c>
      <c r="G69" s="220">
        <f t="shared" si="12"/>
        <v>37</v>
      </c>
      <c r="H69" s="220">
        <f t="shared" si="12"/>
        <v>244444</v>
      </c>
      <c r="I69" s="220">
        <f t="shared" si="12"/>
        <v>56157</v>
      </c>
      <c r="J69" s="220">
        <f t="shared" si="12"/>
        <v>300638</v>
      </c>
      <c r="K69" s="220">
        <f t="shared" si="12"/>
        <v>347600</v>
      </c>
      <c r="L69" s="220">
        <f t="shared" si="12"/>
        <v>237088</v>
      </c>
      <c r="M69" s="220">
        <f t="shared" si="12"/>
        <v>145020</v>
      </c>
      <c r="N69" s="220">
        <f t="shared" si="12"/>
        <v>729708</v>
      </c>
      <c r="O69" s="220">
        <f t="shared" si="12"/>
        <v>211547</v>
      </c>
      <c r="P69" s="220">
        <f t="shared" si="12"/>
        <v>240372</v>
      </c>
      <c r="Q69" s="220">
        <f t="shared" si="12"/>
        <v>157250</v>
      </c>
      <c r="R69" s="220">
        <f t="shared" si="12"/>
        <v>609169</v>
      </c>
      <c r="S69" s="220">
        <f t="shared" si="12"/>
        <v>397374</v>
      </c>
      <c r="T69" s="220">
        <f t="shared" si="12"/>
        <v>341324</v>
      </c>
      <c r="U69" s="220">
        <f t="shared" si="12"/>
        <v>876338</v>
      </c>
      <c r="V69" s="220">
        <f t="shared" si="12"/>
        <v>1615036</v>
      </c>
      <c r="W69" s="220">
        <f t="shared" si="12"/>
        <v>3254551</v>
      </c>
      <c r="X69" s="220">
        <f t="shared" si="12"/>
        <v>0</v>
      </c>
      <c r="Y69" s="220">
        <f t="shared" si="12"/>
        <v>3254551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36375730</v>
      </c>
      <c r="D5" s="357">
        <f t="shared" si="0"/>
        <v>0</v>
      </c>
      <c r="E5" s="356">
        <f t="shared" si="0"/>
        <v>26262000</v>
      </c>
      <c r="F5" s="358">
        <f t="shared" si="0"/>
        <v>1346000</v>
      </c>
      <c r="G5" s="358">
        <f t="shared" si="0"/>
        <v>1379698</v>
      </c>
      <c r="H5" s="356">
        <f t="shared" si="0"/>
        <v>2869094</v>
      </c>
      <c r="I5" s="356">
        <f t="shared" si="0"/>
        <v>4137191</v>
      </c>
      <c r="J5" s="358">
        <f t="shared" si="0"/>
        <v>8385983</v>
      </c>
      <c r="K5" s="358">
        <f t="shared" si="0"/>
        <v>1811451</v>
      </c>
      <c r="L5" s="356">
        <f t="shared" si="0"/>
        <v>895692</v>
      </c>
      <c r="M5" s="356">
        <f t="shared" si="0"/>
        <v>412484</v>
      </c>
      <c r="N5" s="358">
        <f t="shared" si="0"/>
        <v>3119627</v>
      </c>
      <c r="O5" s="358">
        <f t="shared" si="0"/>
        <v>614975</v>
      </c>
      <c r="P5" s="356">
        <f t="shared" si="0"/>
        <v>4443236</v>
      </c>
      <c r="Q5" s="356">
        <f t="shared" si="0"/>
        <v>3078241</v>
      </c>
      <c r="R5" s="358">
        <f t="shared" si="0"/>
        <v>8136452</v>
      </c>
      <c r="S5" s="358">
        <f t="shared" si="0"/>
        <v>2979311</v>
      </c>
      <c r="T5" s="356">
        <f t="shared" si="0"/>
        <v>4864818</v>
      </c>
      <c r="U5" s="356">
        <f t="shared" si="0"/>
        <v>10714043</v>
      </c>
      <c r="V5" s="358">
        <f t="shared" si="0"/>
        <v>18558172</v>
      </c>
      <c r="W5" s="358">
        <f t="shared" si="0"/>
        <v>38200234</v>
      </c>
      <c r="X5" s="356">
        <f t="shared" si="0"/>
        <v>1346000</v>
      </c>
      <c r="Y5" s="358">
        <f t="shared" si="0"/>
        <v>36854234</v>
      </c>
      <c r="Z5" s="359">
        <f>+IF(X5&lt;&gt;0,+(Y5/X5)*100,0)</f>
        <v>2738.056017830609</v>
      </c>
      <c r="AA5" s="360">
        <f>+AA6+AA8+AA11+AA13+AA15</f>
        <v>1346000</v>
      </c>
    </row>
    <row r="6" spans="1:27" ht="13.5">
      <c r="A6" s="361" t="s">
        <v>204</v>
      </c>
      <c r="B6" s="142"/>
      <c r="C6" s="60">
        <f>+C7</f>
        <v>36375730</v>
      </c>
      <c r="D6" s="340">
        <f aca="true" t="shared" si="1" ref="D6:AA6">+D7</f>
        <v>0</v>
      </c>
      <c r="E6" s="60">
        <f t="shared" si="1"/>
        <v>11055000</v>
      </c>
      <c r="F6" s="59">
        <f t="shared" si="1"/>
        <v>0</v>
      </c>
      <c r="G6" s="59">
        <f t="shared" si="1"/>
        <v>1379698</v>
      </c>
      <c r="H6" s="60">
        <f t="shared" si="1"/>
        <v>2603070</v>
      </c>
      <c r="I6" s="60">
        <f t="shared" si="1"/>
        <v>4137191</v>
      </c>
      <c r="J6" s="59">
        <f t="shared" si="1"/>
        <v>8119959</v>
      </c>
      <c r="K6" s="59">
        <f t="shared" si="1"/>
        <v>1811451</v>
      </c>
      <c r="L6" s="60">
        <f t="shared" si="1"/>
        <v>895692</v>
      </c>
      <c r="M6" s="60">
        <f t="shared" si="1"/>
        <v>0</v>
      </c>
      <c r="N6" s="59">
        <f t="shared" si="1"/>
        <v>2707143</v>
      </c>
      <c r="O6" s="59">
        <f t="shared" si="1"/>
        <v>614975</v>
      </c>
      <c r="P6" s="60">
        <f t="shared" si="1"/>
        <v>2951185</v>
      </c>
      <c r="Q6" s="60">
        <f t="shared" si="1"/>
        <v>3078241</v>
      </c>
      <c r="R6" s="59">
        <f t="shared" si="1"/>
        <v>6644401</v>
      </c>
      <c r="S6" s="59">
        <f t="shared" si="1"/>
        <v>2626802</v>
      </c>
      <c r="T6" s="60">
        <f t="shared" si="1"/>
        <v>2474646</v>
      </c>
      <c r="U6" s="60">
        <f t="shared" si="1"/>
        <v>7259428</v>
      </c>
      <c r="V6" s="59">
        <f t="shared" si="1"/>
        <v>12360876</v>
      </c>
      <c r="W6" s="59">
        <f t="shared" si="1"/>
        <v>29832379</v>
      </c>
      <c r="X6" s="60">
        <f t="shared" si="1"/>
        <v>0</v>
      </c>
      <c r="Y6" s="59">
        <f t="shared" si="1"/>
        <v>29832379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>
        <v>36375730</v>
      </c>
      <c r="D7" s="340"/>
      <c r="E7" s="60">
        <v>11055000</v>
      </c>
      <c r="F7" s="59"/>
      <c r="G7" s="59">
        <v>1379698</v>
      </c>
      <c r="H7" s="60">
        <v>2603070</v>
      </c>
      <c r="I7" s="60">
        <v>4137191</v>
      </c>
      <c r="J7" s="59">
        <v>8119959</v>
      </c>
      <c r="K7" s="59">
        <v>1811451</v>
      </c>
      <c r="L7" s="60">
        <v>895692</v>
      </c>
      <c r="M7" s="60"/>
      <c r="N7" s="59">
        <v>2707143</v>
      </c>
      <c r="O7" s="59">
        <v>614975</v>
      </c>
      <c r="P7" s="60">
        <v>2951185</v>
      </c>
      <c r="Q7" s="60">
        <v>3078241</v>
      </c>
      <c r="R7" s="59">
        <v>6644401</v>
      </c>
      <c r="S7" s="59">
        <v>2626802</v>
      </c>
      <c r="T7" s="60">
        <v>2474646</v>
      </c>
      <c r="U7" s="60">
        <v>7259428</v>
      </c>
      <c r="V7" s="59">
        <v>12360876</v>
      </c>
      <c r="W7" s="59">
        <v>29832379</v>
      </c>
      <c r="X7" s="60"/>
      <c r="Y7" s="59">
        <v>29832379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15207000</v>
      </c>
      <c r="F8" s="59">
        <f t="shared" si="2"/>
        <v>1346000</v>
      </c>
      <c r="G8" s="59">
        <f t="shared" si="2"/>
        <v>0</v>
      </c>
      <c r="H8" s="60">
        <f t="shared" si="2"/>
        <v>266024</v>
      </c>
      <c r="I8" s="60">
        <f t="shared" si="2"/>
        <v>0</v>
      </c>
      <c r="J8" s="59">
        <f t="shared" si="2"/>
        <v>266024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11600</v>
      </c>
      <c r="T8" s="60">
        <f t="shared" si="2"/>
        <v>0</v>
      </c>
      <c r="U8" s="60">
        <f t="shared" si="2"/>
        <v>11600</v>
      </c>
      <c r="V8" s="59">
        <f t="shared" si="2"/>
        <v>23200</v>
      </c>
      <c r="W8" s="59">
        <f t="shared" si="2"/>
        <v>289224</v>
      </c>
      <c r="X8" s="60">
        <f t="shared" si="2"/>
        <v>1346000</v>
      </c>
      <c r="Y8" s="59">
        <f t="shared" si="2"/>
        <v>-1056776</v>
      </c>
      <c r="Z8" s="61">
        <f>+IF(X8&lt;&gt;0,+(Y8/X8)*100,0)</f>
        <v>-78.51233283803863</v>
      </c>
      <c r="AA8" s="62">
        <f>SUM(AA9:AA10)</f>
        <v>1346000</v>
      </c>
    </row>
    <row r="9" spans="1:27" ht="13.5">
      <c r="A9" s="291" t="s">
        <v>229</v>
      </c>
      <c r="B9" s="142"/>
      <c r="C9" s="60"/>
      <c r="D9" s="340"/>
      <c r="E9" s="60">
        <v>13877000</v>
      </c>
      <c r="F9" s="59">
        <v>1346000</v>
      </c>
      <c r="G9" s="59"/>
      <c r="H9" s="60">
        <v>266024</v>
      </c>
      <c r="I9" s="60"/>
      <c r="J9" s="59">
        <v>266024</v>
      </c>
      <c r="K9" s="59"/>
      <c r="L9" s="60"/>
      <c r="M9" s="60"/>
      <c r="N9" s="59"/>
      <c r="O9" s="59"/>
      <c r="P9" s="60"/>
      <c r="Q9" s="60"/>
      <c r="R9" s="59"/>
      <c r="S9" s="59">
        <v>11600</v>
      </c>
      <c r="T9" s="60"/>
      <c r="U9" s="60">
        <v>11600</v>
      </c>
      <c r="V9" s="59">
        <v>23200</v>
      </c>
      <c r="W9" s="59">
        <v>289224</v>
      </c>
      <c r="X9" s="60">
        <v>1346000</v>
      </c>
      <c r="Y9" s="59">
        <v>-1056776</v>
      </c>
      <c r="Z9" s="61">
        <v>-78.51</v>
      </c>
      <c r="AA9" s="62">
        <v>1346000</v>
      </c>
    </row>
    <row r="10" spans="1:27" ht="13.5">
      <c r="A10" s="291" t="s">
        <v>230</v>
      </c>
      <c r="B10" s="142"/>
      <c r="C10" s="60"/>
      <c r="D10" s="340"/>
      <c r="E10" s="60">
        <v>1330000</v>
      </c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412484</v>
      </c>
      <c r="N15" s="59">
        <f t="shared" si="5"/>
        <v>412484</v>
      </c>
      <c r="O15" s="59">
        <f t="shared" si="5"/>
        <v>0</v>
      </c>
      <c r="P15" s="60">
        <f t="shared" si="5"/>
        <v>1492051</v>
      </c>
      <c r="Q15" s="60">
        <f t="shared" si="5"/>
        <v>0</v>
      </c>
      <c r="R15" s="59">
        <f t="shared" si="5"/>
        <v>1492051</v>
      </c>
      <c r="S15" s="59">
        <f t="shared" si="5"/>
        <v>340909</v>
      </c>
      <c r="T15" s="60">
        <f t="shared" si="5"/>
        <v>2390172</v>
      </c>
      <c r="U15" s="60">
        <f t="shared" si="5"/>
        <v>3443015</v>
      </c>
      <c r="V15" s="59">
        <f t="shared" si="5"/>
        <v>6174096</v>
      </c>
      <c r="W15" s="59">
        <f t="shared" si="5"/>
        <v>8078631</v>
      </c>
      <c r="X15" s="60">
        <f t="shared" si="5"/>
        <v>0</v>
      </c>
      <c r="Y15" s="59">
        <f t="shared" si="5"/>
        <v>8078631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>
        <v>412484</v>
      </c>
      <c r="N20" s="59">
        <v>412484</v>
      </c>
      <c r="O20" s="59"/>
      <c r="P20" s="60">
        <v>1492051</v>
      </c>
      <c r="Q20" s="60"/>
      <c r="R20" s="59">
        <v>1492051</v>
      </c>
      <c r="S20" s="59">
        <v>340909</v>
      </c>
      <c r="T20" s="60">
        <v>2390172</v>
      </c>
      <c r="U20" s="60">
        <v>3443015</v>
      </c>
      <c r="V20" s="59">
        <v>6174096</v>
      </c>
      <c r="W20" s="59">
        <v>8078631</v>
      </c>
      <c r="X20" s="60"/>
      <c r="Y20" s="59">
        <v>8078631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20677000</v>
      </c>
      <c r="F22" s="345">
        <f t="shared" si="6"/>
        <v>20677000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207681</v>
      </c>
      <c r="L22" s="343">
        <f t="shared" si="6"/>
        <v>0</v>
      </c>
      <c r="M22" s="343">
        <f t="shared" si="6"/>
        <v>69035</v>
      </c>
      <c r="N22" s="345">
        <f t="shared" si="6"/>
        <v>276716</v>
      </c>
      <c r="O22" s="345">
        <f t="shared" si="6"/>
        <v>106903</v>
      </c>
      <c r="P22" s="343">
        <f t="shared" si="6"/>
        <v>0</v>
      </c>
      <c r="Q22" s="343">
        <f t="shared" si="6"/>
        <v>0</v>
      </c>
      <c r="R22" s="345">
        <f t="shared" si="6"/>
        <v>106903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383619</v>
      </c>
      <c r="X22" s="343">
        <f t="shared" si="6"/>
        <v>20677000</v>
      </c>
      <c r="Y22" s="345">
        <f t="shared" si="6"/>
        <v>-20293381</v>
      </c>
      <c r="Z22" s="336">
        <f>+IF(X22&lt;&gt;0,+(Y22/X22)*100,0)</f>
        <v>-98.14470667891861</v>
      </c>
      <c r="AA22" s="350">
        <f>SUM(AA23:AA32)</f>
        <v>20677000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>
        <v>69035</v>
      </c>
      <c r="N25" s="59">
        <v>69035</v>
      </c>
      <c r="O25" s="59">
        <v>106903</v>
      </c>
      <c r="P25" s="60"/>
      <c r="Q25" s="60"/>
      <c r="R25" s="59">
        <v>106903</v>
      </c>
      <c r="S25" s="59"/>
      <c r="T25" s="60"/>
      <c r="U25" s="60"/>
      <c r="V25" s="59"/>
      <c r="W25" s="59">
        <v>175938</v>
      </c>
      <c r="X25" s="60"/>
      <c r="Y25" s="59">
        <v>175938</v>
      </c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20677000</v>
      </c>
      <c r="F32" s="59">
        <v>20677000</v>
      </c>
      <c r="G32" s="59"/>
      <c r="H32" s="60"/>
      <c r="I32" s="60"/>
      <c r="J32" s="59"/>
      <c r="K32" s="59">
        <v>207681</v>
      </c>
      <c r="L32" s="60"/>
      <c r="M32" s="60"/>
      <c r="N32" s="59">
        <v>207681</v>
      </c>
      <c r="O32" s="59"/>
      <c r="P32" s="60"/>
      <c r="Q32" s="60"/>
      <c r="R32" s="59"/>
      <c r="S32" s="59"/>
      <c r="T32" s="60"/>
      <c r="U32" s="60"/>
      <c r="V32" s="59"/>
      <c r="W32" s="59">
        <v>207681</v>
      </c>
      <c r="X32" s="60">
        <v>20677000</v>
      </c>
      <c r="Y32" s="59">
        <v>-20469319</v>
      </c>
      <c r="Z32" s="61">
        <v>-99</v>
      </c>
      <c r="AA32" s="62">
        <v>20677000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8704126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23604</v>
      </c>
      <c r="L40" s="343">
        <f t="shared" si="9"/>
        <v>0</v>
      </c>
      <c r="M40" s="343">
        <f t="shared" si="9"/>
        <v>0</v>
      </c>
      <c r="N40" s="345">
        <f t="shared" si="9"/>
        <v>23604</v>
      </c>
      <c r="O40" s="345">
        <f t="shared" si="9"/>
        <v>0</v>
      </c>
      <c r="P40" s="343">
        <f t="shared" si="9"/>
        <v>0</v>
      </c>
      <c r="Q40" s="343">
        <f t="shared" si="9"/>
        <v>206479</v>
      </c>
      <c r="R40" s="345">
        <f t="shared" si="9"/>
        <v>206479</v>
      </c>
      <c r="S40" s="345">
        <f t="shared" si="9"/>
        <v>1313</v>
      </c>
      <c r="T40" s="343">
        <f t="shared" si="9"/>
        <v>8446</v>
      </c>
      <c r="U40" s="343">
        <f t="shared" si="9"/>
        <v>0</v>
      </c>
      <c r="V40" s="345">
        <f t="shared" si="9"/>
        <v>9759</v>
      </c>
      <c r="W40" s="345">
        <f t="shared" si="9"/>
        <v>239842</v>
      </c>
      <c r="X40" s="343">
        <f t="shared" si="9"/>
        <v>0</v>
      </c>
      <c r="Y40" s="345">
        <f t="shared" si="9"/>
        <v>239842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>
        <v>2541564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5370738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>
        <v>206479</v>
      </c>
      <c r="R43" s="370">
        <v>206479</v>
      </c>
      <c r="S43" s="370"/>
      <c r="T43" s="305"/>
      <c r="U43" s="305"/>
      <c r="V43" s="370"/>
      <c r="W43" s="370">
        <v>206479</v>
      </c>
      <c r="X43" s="305"/>
      <c r="Y43" s="370">
        <v>206479</v>
      </c>
      <c r="Z43" s="371"/>
      <c r="AA43" s="303"/>
    </row>
    <row r="44" spans="1:27" ht="13.5">
      <c r="A44" s="361" t="s">
        <v>250</v>
      </c>
      <c r="B44" s="136"/>
      <c r="C44" s="60">
        <v>791824</v>
      </c>
      <c r="D44" s="368"/>
      <c r="E44" s="54"/>
      <c r="F44" s="53"/>
      <c r="G44" s="53"/>
      <c r="H44" s="54"/>
      <c r="I44" s="54"/>
      <c r="J44" s="53"/>
      <c r="K44" s="53">
        <v>23604</v>
      </c>
      <c r="L44" s="54"/>
      <c r="M44" s="54"/>
      <c r="N44" s="53">
        <v>23604</v>
      </c>
      <c r="O44" s="53"/>
      <c r="P44" s="54"/>
      <c r="Q44" s="54"/>
      <c r="R44" s="53"/>
      <c r="S44" s="53">
        <v>1313</v>
      </c>
      <c r="T44" s="54">
        <v>8446</v>
      </c>
      <c r="U44" s="54"/>
      <c r="V44" s="53">
        <v>9759</v>
      </c>
      <c r="W44" s="53">
        <v>33363</v>
      </c>
      <c r="X44" s="54"/>
      <c r="Y44" s="53">
        <v>33363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45079856</v>
      </c>
      <c r="D60" s="346">
        <f t="shared" si="14"/>
        <v>0</v>
      </c>
      <c r="E60" s="219">
        <f t="shared" si="14"/>
        <v>46939000</v>
      </c>
      <c r="F60" s="264">
        <f t="shared" si="14"/>
        <v>22023000</v>
      </c>
      <c r="G60" s="264">
        <f t="shared" si="14"/>
        <v>1379698</v>
      </c>
      <c r="H60" s="219">
        <f t="shared" si="14"/>
        <v>2869094</v>
      </c>
      <c r="I60" s="219">
        <f t="shared" si="14"/>
        <v>4137191</v>
      </c>
      <c r="J60" s="264">
        <f t="shared" si="14"/>
        <v>8385983</v>
      </c>
      <c r="K60" s="264">
        <f t="shared" si="14"/>
        <v>2042736</v>
      </c>
      <c r="L60" s="219">
        <f t="shared" si="14"/>
        <v>895692</v>
      </c>
      <c r="M60" s="219">
        <f t="shared" si="14"/>
        <v>481519</v>
      </c>
      <c r="N60" s="264">
        <f t="shared" si="14"/>
        <v>3419947</v>
      </c>
      <c r="O60" s="264">
        <f t="shared" si="14"/>
        <v>721878</v>
      </c>
      <c r="P60" s="219">
        <f t="shared" si="14"/>
        <v>4443236</v>
      </c>
      <c r="Q60" s="219">
        <f t="shared" si="14"/>
        <v>3284720</v>
      </c>
      <c r="R60" s="264">
        <f t="shared" si="14"/>
        <v>8449834</v>
      </c>
      <c r="S60" s="264">
        <f t="shared" si="14"/>
        <v>2980624</v>
      </c>
      <c r="T60" s="219">
        <f t="shared" si="14"/>
        <v>4873264</v>
      </c>
      <c r="U60" s="219">
        <f t="shared" si="14"/>
        <v>10714043</v>
      </c>
      <c r="V60" s="264">
        <f t="shared" si="14"/>
        <v>18567931</v>
      </c>
      <c r="W60" s="264">
        <f t="shared" si="14"/>
        <v>38823695</v>
      </c>
      <c r="X60" s="219">
        <f t="shared" si="14"/>
        <v>22023000</v>
      </c>
      <c r="Y60" s="264">
        <f t="shared" si="14"/>
        <v>16800695</v>
      </c>
      <c r="Z60" s="337">
        <f>+IF(X60&lt;&gt;0,+(Y60/X60)*100,0)</f>
        <v>76.2870408209599</v>
      </c>
      <c r="AA60" s="232">
        <f>+AA57+AA54+AA51+AA40+AA37+AA34+AA22+AA5</f>
        <v>22023000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44481000</v>
      </c>
      <c r="F5" s="358">
        <f t="shared" si="0"/>
        <v>30113000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154644</v>
      </c>
      <c r="L5" s="356">
        <f t="shared" si="0"/>
        <v>0</v>
      </c>
      <c r="M5" s="356">
        <f t="shared" si="0"/>
        <v>0</v>
      </c>
      <c r="N5" s="358">
        <f t="shared" si="0"/>
        <v>154644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154644</v>
      </c>
      <c r="X5" s="356">
        <f t="shared" si="0"/>
        <v>30113000</v>
      </c>
      <c r="Y5" s="358">
        <f t="shared" si="0"/>
        <v>-29958356</v>
      </c>
      <c r="Z5" s="359">
        <f>+IF(X5&lt;&gt;0,+(Y5/X5)*100,0)</f>
        <v>-99.48645435526184</v>
      </c>
      <c r="AA5" s="360">
        <f>+AA6+AA8+AA11+AA13+AA15</f>
        <v>30113000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44481000</v>
      </c>
      <c r="F6" s="59">
        <f t="shared" si="1"/>
        <v>30113000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30113000</v>
      </c>
      <c r="Y6" s="59">
        <f t="shared" si="1"/>
        <v>-30113000</v>
      </c>
      <c r="Z6" s="61">
        <f>+IF(X6&lt;&gt;0,+(Y6/X6)*100,0)</f>
        <v>-100</v>
      </c>
      <c r="AA6" s="62">
        <f t="shared" si="1"/>
        <v>30113000</v>
      </c>
    </row>
    <row r="7" spans="1:27" ht="13.5">
      <c r="A7" s="291" t="s">
        <v>228</v>
      </c>
      <c r="B7" s="142"/>
      <c r="C7" s="60"/>
      <c r="D7" s="340"/>
      <c r="E7" s="60">
        <v>44481000</v>
      </c>
      <c r="F7" s="59">
        <v>30113000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30113000</v>
      </c>
      <c r="Y7" s="59">
        <v>-30113000</v>
      </c>
      <c r="Z7" s="61">
        <v>-100</v>
      </c>
      <c r="AA7" s="62">
        <v>30113000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154644</v>
      </c>
      <c r="L8" s="60">
        <f t="shared" si="2"/>
        <v>0</v>
      </c>
      <c r="M8" s="60">
        <f t="shared" si="2"/>
        <v>0</v>
      </c>
      <c r="N8" s="59">
        <f t="shared" si="2"/>
        <v>154644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154644</v>
      </c>
      <c r="X8" s="60">
        <f t="shared" si="2"/>
        <v>0</v>
      </c>
      <c r="Y8" s="59">
        <f t="shared" si="2"/>
        <v>154644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>
        <v>154644</v>
      </c>
      <c r="L9" s="60"/>
      <c r="M9" s="60"/>
      <c r="N9" s="59">
        <v>154644</v>
      </c>
      <c r="O9" s="59"/>
      <c r="P9" s="60"/>
      <c r="Q9" s="60"/>
      <c r="R9" s="59"/>
      <c r="S9" s="59"/>
      <c r="T9" s="60"/>
      <c r="U9" s="60"/>
      <c r="V9" s="59"/>
      <c r="W9" s="59">
        <v>154644</v>
      </c>
      <c r="X9" s="60"/>
      <c r="Y9" s="59">
        <v>154644</v>
      </c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14880000</v>
      </c>
      <c r="F22" s="345">
        <f t="shared" si="6"/>
        <v>8000000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8000000</v>
      </c>
      <c r="Y22" s="345">
        <f t="shared" si="6"/>
        <v>-8000000</v>
      </c>
      <c r="Z22" s="336">
        <f>+IF(X22&lt;&gt;0,+(Y22/X22)*100,0)</f>
        <v>-100</v>
      </c>
      <c r="AA22" s="350">
        <f>SUM(AA23:AA32)</f>
        <v>8000000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14880000</v>
      </c>
      <c r="F32" s="59">
        <v>8000000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8000000</v>
      </c>
      <c r="Y32" s="59">
        <v>-8000000</v>
      </c>
      <c r="Z32" s="61">
        <v>-100</v>
      </c>
      <c r="AA32" s="62">
        <v>8000000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59361000</v>
      </c>
      <c r="F60" s="264">
        <f t="shared" si="14"/>
        <v>38113000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154644</v>
      </c>
      <c r="L60" s="219">
        <f t="shared" si="14"/>
        <v>0</v>
      </c>
      <c r="M60" s="219">
        <f t="shared" si="14"/>
        <v>0</v>
      </c>
      <c r="N60" s="264">
        <f t="shared" si="14"/>
        <v>154644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154644</v>
      </c>
      <c r="X60" s="219">
        <f t="shared" si="14"/>
        <v>38113000</v>
      </c>
      <c r="Y60" s="264">
        <f t="shared" si="14"/>
        <v>-37958356</v>
      </c>
      <c r="Z60" s="337">
        <f>+IF(X60&lt;&gt;0,+(Y60/X60)*100,0)</f>
        <v>-99.59424868155222</v>
      </c>
      <c r="AA60" s="232">
        <f>+AA57+AA54+AA51+AA40+AA37+AA34+AA22+AA5</f>
        <v>38113000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2014-08-06T09:27:07Z</dcterms:created>
  <dcterms:modified xsi:type="dcterms:W3CDTF">2014-08-06T09:27:12Z</dcterms:modified>
  <cp:category/>
  <cp:version/>
  <cp:contentType/>
  <cp:contentStatus/>
</cp:coreProperties>
</file>