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<sst xmlns="http://schemas.openxmlformats.org/spreadsheetml/2006/main" count="855" uniqueCount="302">
  <si>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Limpopo: Greater Tzaneen(LIM333)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</si>
  <si>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</si>
  <si>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</si>
  <si>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</si>
  <si>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</si>
  <si>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</si>
  <si>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</si>
  <si>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</si>
  <si>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</si>
  <si>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</si>
  <si>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</si>
  <si>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</si>
  <si>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</si>
  <si>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</si>
  <si>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</si>
  <si>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</si>
  <si>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</si>
  <si>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</si>
  <si>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</si>
  <si>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</si>
  <si>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</si>
  <si>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</si>
  <si>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</si>
  <si>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</si>
  <si>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</si>
  <si>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</si>
  <si>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</si>
  <si>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</si>
  <si>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</si>
  <si>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</si>
  <si>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</si>
  <si>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</si>
  <si>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</si>
  <si>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</si>
  <si>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</si>
  <si>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</si>
  <si>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</si>
  <si>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</si>
  <si>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</si>
  <si>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</si>
  <si>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</si>
  <si>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</si>
  <si>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</si>
  <si>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</si>
  <si>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</si>
  <si>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</si>
  <si>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</si>
  <si>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</si>
  <si>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</si>
  <si>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</si>
  <si>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</si>
  <si>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</si>
  <si>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</si>
  <si>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</si>
  <si>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</si>
  <si>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</si>
  <si>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</si>
  <si>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</si>
  <si>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</si>
  <si>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</si>
  <si>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</si>
  <si>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</si>
  <si>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</si>
  <si>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</si>
  <si>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</si>
  <si>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</si>
  <si>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</si>
  <si>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</si>
  <si>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</si>
  <si>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</si>
  <si>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Greater Tzaneen(LIM333)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</si>
  <si>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</si>
  <si>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</si>
  <si>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</si>
  <si>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</si>
  <si>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</si>
  <si>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</si>
  <si>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</si>
  <si>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</si>
  <si>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</si>
  <si>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</si>
  <si>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</si>
  <si>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</si>
  <si>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</si>
  <si>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</si>
  <si>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</si>
  <si>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</si>
  <si>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</si>
  <si>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</si>
  <si>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</si>
  <si>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</si>
  <si>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</si>
  <si>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</si>
  <si>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</si>
  <si>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</si>
  <si>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</si>
  <si>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</si>
  <si>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</si>
  <si>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</si>
  <si>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</si>
  <si>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Greater Tzaneen(LIM333)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</si>
  <si>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</si>
  <si>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</si>
  <si>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</si>
  <si>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</si>
  <si>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</si>
  <si>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</si>
  <si>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</si>
  <si>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</si>
  <si>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</si>
  <si>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</si>
  <si>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</si>
  <si>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</si>
  <si>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</si>
  <si>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</si>
  <si>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</si>
  <si>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</si>
  <si>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</si>
  <si>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</si>
  <si>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</si>
  <si>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</si>
  <si>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</si>
  <si>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</si>
  <si>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</si>
  <si>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</si>
  <si>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</si>
  <si>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</si>
  <si>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</si>
  <si>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</si>
  <si>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Greater Tzaneen(LIM333)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</si>
  <si>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</si>
  <si>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</si>
  <si>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</si>
  <si>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</si>
  <si>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</si>
  <si>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</si>
  <si>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</si>
  <si>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</si>
  <si>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</si>
  <si>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</si>
  <si>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Greater Tzaneen(LIM333)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</si>
  <si>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</si>
  <si>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</si>
  <si>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</si>
  <si>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</si>
  <si>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</si>
  <si>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</si>
  <si>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</si>
  <si>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</si>
  <si>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</si>
  <si>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</si>
  <si>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</si>
  <si>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</si>
  <si>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</si>
  <si>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</si>
  <si>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</si>
  <si>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</si>
  <si>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</si>
  <si>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</si>
  <si>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</si>
  <si>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</si>
  <si>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</si>
  <si>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</si>
  <si>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</si>
  <si>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</si>
  <si>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</si>
  <si>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</si>
  <si>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</si>
  <si>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</si>
  <si>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</si>
  <si>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</si>
  <si>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</si>
  <si>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</si>
  <si>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</si>
  <si>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Greater Tzaneen(LIM333)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</si>
  <si>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</si>
  <si>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</si>
  <si>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</si>
  <si>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</si>
  <si>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</si>
  <si>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</si>
  <si>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</si>
  <si>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</si>
  <si>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</si>
  <si>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</si>
  <si>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</si>
  <si>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</si>
  <si>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</si>
  <si>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</si>
  <si>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</si>
  <si>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</si>
  <si>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</si>
  <si>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</si>
  <si>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</si>
  <si>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</si>
  <si>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</si>
  <si>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</si>
  <si>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</si>
  <si>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</si>
  <si>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</si>
  <si>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</si>
  <si>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Greater Tzaneen(LIM333)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</si>
  <si>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</si>
  <si>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</si>
  <si>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</si>
  <si>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</si>
  <si>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</si>
  <si>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</si>
  <si>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</si>
  <si>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</si>
  <si>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</si>
  <si>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</si>
  <si>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</si>
  <si>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</si>
  <si>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</si>
  <si>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</si>
  <si>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</si>
  <si>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</si>
  <si>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</si>
  <si>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</si>
  <si>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</si>
  <si>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</si>
  <si>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</si>
  <si>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</si>
  <si>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</si>
  <si>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</si>
  <si>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Greater Tzaneen(LIM333)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</si>
  <si>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</si>
  <si>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</si>
  <si>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</si>
  <si>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</si>
  <si>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</si>
  <si>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</si>
  <si>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</si>
  <si>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</si>
  <si>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</si>
  <si>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</si>
  <si>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</si>
  <si>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</si>
  <si>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</si>
  <si>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</si>
  <si>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</si>
  <si>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</si>
  <si>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</si>
  <si>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</si>
  <si>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</si>
  <si>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</si>
  <si>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</si>
  <si>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</si>
  <si>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</si>
  <si>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</si>
  <si>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</si>
  <si>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</si>
  <si>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</si>
  <si>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</si>
  <si>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</si>
  <si>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</si>
  <si>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</si>
  <si>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</si>
  <si>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</si>
  <si>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</si>
  <si>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</si>
  <si>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Greater Tzaneen(LIM333)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</si>
  <si>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</si>
  <si>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</si>
  <si>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Limpopo: Greater Tzaneen(LIM333)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</si>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</sst>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65276305</v>
      </c>
      <c r="C5" s="19">
        <v>0</v>
      </c>
      <c r="D5" s="59">
        <v>55360000</v>
      </c>
      <c r="E5" s="60">
        <v>55360000</v>
      </c>
      <c r="F5" s="60">
        <v>5989259</v>
      </c>
      <c r="G5" s="60">
        <v>5473222</v>
      </c>
      <c r="H5" s="60">
        <v>5822223</v>
      </c>
      <c r="I5" s="60">
        <v>17284704</v>
      </c>
      <c r="J5" s="60">
        <v>6330330</v>
      </c>
      <c r="K5" s="60">
        <v>5925395</v>
      </c>
      <c r="L5" s="60">
        <v>6010106</v>
      </c>
      <c r="M5" s="60">
        <v>18265831</v>
      </c>
      <c r="N5" s="60">
        <v>5872007</v>
      </c>
      <c r="O5" s="60">
        <v>6012323</v>
      </c>
      <c r="P5" s="60">
        <v>5849501</v>
      </c>
      <c r="Q5" s="60">
        <v>17733831</v>
      </c>
      <c r="R5" s="60">
        <v>5940662</v>
      </c>
      <c r="S5" s="60">
        <v>5937475</v>
      </c>
      <c r="T5" s="60">
        <v>5953079</v>
      </c>
      <c r="U5" s="60">
        <v>17831216</v>
      </c>
      <c r="V5" s="60">
        <v>71115582</v>
      </c>
      <c r="W5" s="60">
        <v>55360000</v>
      </c>
      <c r="X5" s="60">
        <v>15755582</v>
      </c>
      <c r="Y5" s="61">
        <v>28.46</v>
      </c>
      <c r="Z5" s="62">
        <v>55360000</v>
      </c>
    </row>
    <row r="6" spans="1:26" ht="13.5">
      <c r="A6" s="58" t="s">
        <v>32</v>
      </c>
      <c r="B6" s="19">
        <v>356168113</v>
      </c>
      <c r="C6" s="19">
        <v>0</v>
      </c>
      <c r="D6" s="59">
        <v>401775773</v>
      </c>
      <c r="E6" s="60">
        <v>401775773</v>
      </c>
      <c r="F6" s="60">
        <v>32333391</v>
      </c>
      <c r="G6" s="60">
        <v>36202949</v>
      </c>
      <c r="H6" s="60">
        <v>35656692</v>
      </c>
      <c r="I6" s="60">
        <v>104193032</v>
      </c>
      <c r="J6" s="60">
        <v>32876993</v>
      </c>
      <c r="K6" s="60">
        <v>27542209</v>
      </c>
      <c r="L6" s="60">
        <v>27208851</v>
      </c>
      <c r="M6" s="60">
        <v>87628053</v>
      </c>
      <c r="N6" s="60">
        <v>26436660</v>
      </c>
      <c r="O6" s="60">
        <v>23839425</v>
      </c>
      <c r="P6" s="60">
        <v>2425048</v>
      </c>
      <c r="Q6" s="60">
        <v>52701133</v>
      </c>
      <c r="R6" s="60">
        <v>25858790</v>
      </c>
      <c r="S6" s="60">
        <v>26295161</v>
      </c>
      <c r="T6" s="60">
        <v>68071241</v>
      </c>
      <c r="U6" s="60">
        <v>120225192</v>
      </c>
      <c r="V6" s="60">
        <v>364747410</v>
      </c>
      <c r="W6" s="60">
        <v>401775773</v>
      </c>
      <c r="X6" s="60">
        <v>-37028363</v>
      </c>
      <c r="Y6" s="61">
        <v>-9.22</v>
      </c>
      <c r="Z6" s="62">
        <v>401775773</v>
      </c>
    </row>
    <row r="7" spans="1:26" ht="13.5">
      <c r="A7" s="58" t="s">
        <v>33</v>
      </c>
      <c r="B7" s="19">
        <v>3901063</v>
      </c>
      <c r="C7" s="19">
        <v>0</v>
      </c>
      <c r="D7" s="59">
        <v>3001000</v>
      </c>
      <c r="E7" s="60">
        <v>3001000</v>
      </c>
      <c r="F7" s="60">
        <v>0</v>
      </c>
      <c r="G7" s="60">
        <v>209342</v>
      </c>
      <c r="H7" s="60">
        <v>88293</v>
      </c>
      <c r="I7" s="60">
        <v>297635</v>
      </c>
      <c r="J7" s="60">
        <v>0</v>
      </c>
      <c r="K7" s="60">
        <v>0</v>
      </c>
      <c r="L7" s="60">
        <v>0</v>
      </c>
      <c r="M7" s="60">
        <v>0</v>
      </c>
      <c r="N7" s="60">
        <v>157305</v>
      </c>
      <c r="O7" s="60">
        <v>103438</v>
      </c>
      <c r="P7" s="60">
        <v>23131</v>
      </c>
      <c r="Q7" s="60">
        <v>283874</v>
      </c>
      <c r="R7" s="60">
        <v>150247</v>
      </c>
      <c r="S7" s="60">
        <v>165285</v>
      </c>
      <c r="T7" s="60">
        <v>355096</v>
      </c>
      <c r="U7" s="60">
        <v>670628</v>
      </c>
      <c r="V7" s="60">
        <v>1252137</v>
      </c>
      <c r="W7" s="60">
        <v>3001000</v>
      </c>
      <c r="X7" s="60">
        <v>-1748863</v>
      </c>
      <c r="Y7" s="61">
        <v>-58.28</v>
      </c>
      <c r="Z7" s="62">
        <v>3001000</v>
      </c>
    </row>
    <row r="8" spans="1:26" ht="13.5">
      <c r="A8" s="58" t="s">
        <v>34</v>
      </c>
      <c r="B8" s="19">
        <v>220476366</v>
      </c>
      <c r="C8" s="19">
        <v>0</v>
      </c>
      <c r="D8" s="59">
        <v>238841880</v>
      </c>
      <c r="E8" s="60">
        <v>238841880</v>
      </c>
      <c r="F8" s="60">
        <v>92635000</v>
      </c>
      <c r="G8" s="60">
        <v>1574000</v>
      </c>
      <c r="H8" s="60">
        <v>2000000</v>
      </c>
      <c r="I8" s="60">
        <v>96209000</v>
      </c>
      <c r="J8" s="60">
        <v>1200000</v>
      </c>
      <c r="K8" s="60">
        <v>-1338000</v>
      </c>
      <c r="L8" s="60">
        <v>54280000</v>
      </c>
      <c r="M8" s="60">
        <v>54142000</v>
      </c>
      <c r="N8" s="60">
        <v>3993517</v>
      </c>
      <c r="O8" s="60">
        <v>580228</v>
      </c>
      <c r="P8" s="60">
        <v>69179433</v>
      </c>
      <c r="Q8" s="60">
        <v>73753178</v>
      </c>
      <c r="R8" s="60">
        <v>0</v>
      </c>
      <c r="S8" s="60">
        <v>-192287</v>
      </c>
      <c r="T8" s="60">
        <v>931542</v>
      </c>
      <c r="U8" s="60">
        <v>739255</v>
      </c>
      <c r="V8" s="60">
        <v>224843433</v>
      </c>
      <c r="W8" s="60">
        <v>238841880</v>
      </c>
      <c r="X8" s="60">
        <v>-13998447</v>
      </c>
      <c r="Y8" s="61">
        <v>-5.86</v>
      </c>
      <c r="Z8" s="62">
        <v>238841880</v>
      </c>
    </row>
    <row r="9" spans="1:26" ht="13.5">
      <c r="A9" s="58" t="s">
        <v>35</v>
      </c>
      <c r="B9" s="19">
        <v>40428005</v>
      </c>
      <c r="C9" s="19">
        <v>0</v>
      </c>
      <c r="D9" s="59">
        <v>71765689</v>
      </c>
      <c r="E9" s="60">
        <v>110513303</v>
      </c>
      <c r="F9" s="60">
        <v>6752989</v>
      </c>
      <c r="G9" s="60">
        <v>5250487</v>
      </c>
      <c r="H9" s="60">
        <v>6748601</v>
      </c>
      <c r="I9" s="60">
        <v>18752077</v>
      </c>
      <c r="J9" s="60">
        <v>6731477</v>
      </c>
      <c r="K9" s="60">
        <v>4992669</v>
      </c>
      <c r="L9" s="60">
        <v>6249810</v>
      </c>
      <c r="M9" s="60">
        <v>17973956</v>
      </c>
      <c r="N9" s="60">
        <v>7758585</v>
      </c>
      <c r="O9" s="60">
        <v>3480253</v>
      </c>
      <c r="P9" s="60">
        <v>32466117</v>
      </c>
      <c r="Q9" s="60">
        <v>43704955</v>
      </c>
      <c r="R9" s="60">
        <v>5892344</v>
      </c>
      <c r="S9" s="60">
        <v>10360012</v>
      </c>
      <c r="T9" s="60">
        <v>16758784</v>
      </c>
      <c r="U9" s="60">
        <v>33011140</v>
      </c>
      <c r="V9" s="60">
        <v>113442128</v>
      </c>
      <c r="W9" s="60">
        <v>110513303</v>
      </c>
      <c r="X9" s="60">
        <v>2928825</v>
      </c>
      <c r="Y9" s="61">
        <v>2.65</v>
      </c>
      <c r="Z9" s="62">
        <v>110513303</v>
      </c>
    </row>
    <row r="10" spans="1:26" ht="25.5">
      <c r="A10" s="63" t="s">
        <v>277</v>
      </c>
      <c r="B10" s="64">
        <f>SUM(B5:B9)</f>
        <v>686249852</v>
      </c>
      <c r="C10" s="64">
        <f>SUM(C5:C9)</f>
        <v>0</v>
      </c>
      <c r="D10" s="65">
        <f aca="true" t="shared" si="0" ref="D10:Z10">SUM(D5:D9)</f>
        <v>770744342</v>
      </c>
      <c r="E10" s="66">
        <f t="shared" si="0"/>
        <v>809491956</v>
      </c>
      <c r="F10" s="66">
        <f t="shared" si="0"/>
        <v>137710639</v>
      </c>
      <c r="G10" s="66">
        <f t="shared" si="0"/>
        <v>48710000</v>
      </c>
      <c r="H10" s="66">
        <f t="shared" si="0"/>
        <v>50315809</v>
      </c>
      <c r="I10" s="66">
        <f t="shared" si="0"/>
        <v>236736448</v>
      </c>
      <c r="J10" s="66">
        <f t="shared" si="0"/>
        <v>47138800</v>
      </c>
      <c r="K10" s="66">
        <f t="shared" si="0"/>
        <v>37122273</v>
      </c>
      <c r="L10" s="66">
        <f t="shared" si="0"/>
        <v>93748767</v>
      </c>
      <c r="M10" s="66">
        <f t="shared" si="0"/>
        <v>178009840</v>
      </c>
      <c r="N10" s="66">
        <f t="shared" si="0"/>
        <v>44218074</v>
      </c>
      <c r="O10" s="66">
        <f t="shared" si="0"/>
        <v>34015667</v>
      </c>
      <c r="P10" s="66">
        <f t="shared" si="0"/>
        <v>109943230</v>
      </c>
      <c r="Q10" s="66">
        <f t="shared" si="0"/>
        <v>188176971</v>
      </c>
      <c r="R10" s="66">
        <f t="shared" si="0"/>
        <v>37842043</v>
      </c>
      <c r="S10" s="66">
        <f t="shared" si="0"/>
        <v>42565646</v>
      </c>
      <c r="T10" s="66">
        <f t="shared" si="0"/>
        <v>92069742</v>
      </c>
      <c r="U10" s="66">
        <f t="shared" si="0"/>
        <v>172477431</v>
      </c>
      <c r="V10" s="66">
        <f t="shared" si="0"/>
        <v>775400690</v>
      </c>
      <c r="W10" s="66">
        <f t="shared" si="0"/>
        <v>809491956</v>
      </c>
      <c r="X10" s="66">
        <f t="shared" si="0"/>
        <v>-34091266</v>
      </c>
      <c r="Y10" s="67">
        <f>+IF(W10&lt;&gt;0,(X10/W10)*100,0)</f>
        <v>-4.211439749007216</v>
      </c>
      <c r="Z10" s="68">
        <f t="shared" si="0"/>
        <v>809491956</v>
      </c>
    </row>
    <row r="11" spans="1:26" ht="13.5">
      <c r="A11" s="58" t="s">
        <v>37</v>
      </c>
      <c r="B11" s="19">
        <v>127800851</v>
      </c>
      <c r="C11" s="19">
        <v>0</v>
      </c>
      <c r="D11" s="59">
        <v>131774472</v>
      </c>
      <c r="E11" s="60">
        <v>134815472</v>
      </c>
      <c r="F11" s="60">
        <v>22378405</v>
      </c>
      <c r="G11" s="60">
        <v>12101859</v>
      </c>
      <c r="H11" s="60">
        <v>10261128</v>
      </c>
      <c r="I11" s="60">
        <v>44741392</v>
      </c>
      <c r="J11" s="60">
        <v>11666101</v>
      </c>
      <c r="K11" s="60">
        <v>10634113</v>
      </c>
      <c r="L11" s="60">
        <v>8973774</v>
      </c>
      <c r="M11" s="60">
        <v>31273988</v>
      </c>
      <c r="N11" s="60">
        <v>9411644</v>
      </c>
      <c r="O11" s="60">
        <v>10393209</v>
      </c>
      <c r="P11" s="60">
        <v>11547705</v>
      </c>
      <c r="Q11" s="60">
        <v>31352558</v>
      </c>
      <c r="R11" s="60">
        <v>10911741</v>
      </c>
      <c r="S11" s="60">
        <v>10836554</v>
      </c>
      <c r="T11" s="60">
        <v>11618922</v>
      </c>
      <c r="U11" s="60">
        <v>33367217</v>
      </c>
      <c r="V11" s="60">
        <v>140735155</v>
      </c>
      <c r="W11" s="60">
        <v>134815472</v>
      </c>
      <c r="X11" s="60">
        <v>5919683</v>
      </c>
      <c r="Y11" s="61">
        <v>4.39</v>
      </c>
      <c r="Z11" s="62">
        <v>134815472</v>
      </c>
    </row>
    <row r="12" spans="1:26" ht="13.5">
      <c r="A12" s="58" t="s">
        <v>38</v>
      </c>
      <c r="B12" s="19">
        <v>17561287</v>
      </c>
      <c r="C12" s="19">
        <v>0</v>
      </c>
      <c r="D12" s="59">
        <v>18618694</v>
      </c>
      <c r="E12" s="60">
        <v>18968694</v>
      </c>
      <c r="F12" s="60">
        <v>1479020</v>
      </c>
      <c r="G12" s="60">
        <v>1478343</v>
      </c>
      <c r="H12" s="60">
        <v>1484580</v>
      </c>
      <c r="I12" s="60">
        <v>4441943</v>
      </c>
      <c r="J12" s="60">
        <v>1477024</v>
      </c>
      <c r="K12" s="60">
        <v>1476398</v>
      </c>
      <c r="L12" s="60">
        <v>1478081</v>
      </c>
      <c r="M12" s="60">
        <v>4431503</v>
      </c>
      <c r="N12" s="60">
        <v>1476202</v>
      </c>
      <c r="O12" s="60">
        <v>8400</v>
      </c>
      <c r="P12" s="60">
        <v>3846373</v>
      </c>
      <c r="Q12" s="60">
        <v>5330975</v>
      </c>
      <c r="R12" s="60">
        <v>1608117</v>
      </c>
      <c r="S12" s="60">
        <v>1718094</v>
      </c>
      <c r="T12" s="60">
        <v>1594682</v>
      </c>
      <c r="U12" s="60">
        <v>4920893</v>
      </c>
      <c r="V12" s="60">
        <v>19125314</v>
      </c>
      <c r="W12" s="60">
        <v>18968694</v>
      </c>
      <c r="X12" s="60">
        <v>156620</v>
      </c>
      <c r="Y12" s="61">
        <v>0.83</v>
      </c>
      <c r="Z12" s="62">
        <v>18968694</v>
      </c>
    </row>
    <row r="13" spans="1:26" ht="13.5">
      <c r="A13" s="58" t="s">
        <v>278</v>
      </c>
      <c r="B13" s="19">
        <v>105229809</v>
      </c>
      <c r="C13" s="19">
        <v>0</v>
      </c>
      <c r="D13" s="59">
        <v>110726401</v>
      </c>
      <c r="E13" s="60">
        <v>110726401</v>
      </c>
      <c r="F13" s="60">
        <v>0</v>
      </c>
      <c r="G13" s="60">
        <v>9227202</v>
      </c>
      <c r="H13" s="60">
        <v>9227202</v>
      </c>
      <c r="I13" s="60">
        <v>18454404</v>
      </c>
      <c r="J13" s="60">
        <v>9227202</v>
      </c>
      <c r="K13" s="60">
        <v>9227202</v>
      </c>
      <c r="L13" s="60">
        <v>18454404</v>
      </c>
      <c r="M13" s="60">
        <v>36908808</v>
      </c>
      <c r="N13" s="60">
        <v>9227202</v>
      </c>
      <c r="O13" s="60">
        <v>9227202</v>
      </c>
      <c r="P13" s="60">
        <v>9227202</v>
      </c>
      <c r="Q13" s="60">
        <v>27681606</v>
      </c>
      <c r="R13" s="60">
        <v>9227202</v>
      </c>
      <c r="S13" s="60">
        <v>9227202</v>
      </c>
      <c r="T13" s="60">
        <v>9227179</v>
      </c>
      <c r="U13" s="60">
        <v>27681583</v>
      </c>
      <c r="V13" s="60">
        <v>110726401</v>
      </c>
      <c r="W13" s="60">
        <v>110726401</v>
      </c>
      <c r="X13" s="60">
        <v>0</v>
      </c>
      <c r="Y13" s="61">
        <v>0</v>
      </c>
      <c r="Z13" s="62">
        <v>110726401</v>
      </c>
    </row>
    <row r="14" spans="1:26" ht="13.5">
      <c r="A14" s="58" t="s">
        <v>40</v>
      </c>
      <c r="B14" s="19">
        <v>16330761</v>
      </c>
      <c r="C14" s="19">
        <v>0</v>
      </c>
      <c r="D14" s="59">
        <v>11489392</v>
      </c>
      <c r="E14" s="60">
        <v>11489392</v>
      </c>
      <c r="F14" s="60">
        <v>122205</v>
      </c>
      <c r="G14" s="60">
        <v>223713</v>
      </c>
      <c r="H14" s="60">
        <v>592213</v>
      </c>
      <c r="I14" s="60">
        <v>938131</v>
      </c>
      <c r="J14" s="60">
        <v>222646</v>
      </c>
      <c r="K14" s="60">
        <v>214851</v>
      </c>
      <c r="L14" s="60">
        <v>4339140</v>
      </c>
      <c r="M14" s="60">
        <v>4776637</v>
      </c>
      <c r="N14" s="60">
        <v>220848</v>
      </c>
      <c r="O14" s="60">
        <v>0</v>
      </c>
      <c r="P14" s="60">
        <v>710691</v>
      </c>
      <c r="Q14" s="60">
        <v>931539</v>
      </c>
      <c r="R14" s="60">
        <v>211950</v>
      </c>
      <c r="S14" s="60">
        <v>31309</v>
      </c>
      <c r="T14" s="60">
        <v>4035513</v>
      </c>
      <c r="U14" s="60">
        <v>4278772</v>
      </c>
      <c r="V14" s="60">
        <v>10925079</v>
      </c>
      <c r="W14" s="60">
        <v>11489392</v>
      </c>
      <c r="X14" s="60">
        <v>-564313</v>
      </c>
      <c r="Y14" s="61">
        <v>-4.91</v>
      </c>
      <c r="Z14" s="62">
        <v>11489392</v>
      </c>
    </row>
    <row r="15" spans="1:26" ht="13.5">
      <c r="A15" s="58" t="s">
        <v>41</v>
      </c>
      <c r="B15" s="19">
        <v>233343443</v>
      </c>
      <c r="C15" s="19">
        <v>0</v>
      </c>
      <c r="D15" s="59">
        <v>248769734</v>
      </c>
      <c r="E15" s="60">
        <v>248769734</v>
      </c>
      <c r="F15" s="60">
        <v>0</v>
      </c>
      <c r="G15" s="60">
        <v>30506714</v>
      </c>
      <c r="H15" s="60">
        <v>31370950</v>
      </c>
      <c r="I15" s="60">
        <v>61877664</v>
      </c>
      <c r="J15" s="60">
        <v>18191637</v>
      </c>
      <c r="K15" s="60">
        <v>18397822</v>
      </c>
      <c r="L15" s="60">
        <v>16215291</v>
      </c>
      <c r="M15" s="60">
        <v>52804750</v>
      </c>
      <c r="N15" s="60">
        <v>14785194</v>
      </c>
      <c r="O15" s="60">
        <v>16734295</v>
      </c>
      <c r="P15" s="60">
        <v>15642347</v>
      </c>
      <c r="Q15" s="60">
        <v>47161836</v>
      </c>
      <c r="R15" s="60">
        <v>15781328</v>
      </c>
      <c r="S15" s="60">
        <v>15846061</v>
      </c>
      <c r="T15" s="60">
        <v>17919244</v>
      </c>
      <c r="U15" s="60">
        <v>49546633</v>
      </c>
      <c r="V15" s="60">
        <v>211390883</v>
      </c>
      <c r="W15" s="60">
        <v>248769734</v>
      </c>
      <c r="X15" s="60">
        <v>-37378851</v>
      </c>
      <c r="Y15" s="61">
        <v>-15.03</v>
      </c>
      <c r="Z15" s="62">
        <v>248769734</v>
      </c>
    </row>
    <row r="16" spans="1:26" ht="13.5">
      <c r="A16" s="69" t="s">
        <v>42</v>
      </c>
      <c r="B16" s="19">
        <v>23481039</v>
      </c>
      <c r="C16" s="19">
        <v>0</v>
      </c>
      <c r="D16" s="59">
        <v>31548695</v>
      </c>
      <c r="E16" s="60">
        <v>36774695</v>
      </c>
      <c r="F16" s="60">
        <v>1172541</v>
      </c>
      <c r="G16" s="60">
        <v>2815816</v>
      </c>
      <c r="H16" s="60">
        <v>1992724</v>
      </c>
      <c r="I16" s="60">
        <v>5981081</v>
      </c>
      <c r="J16" s="60">
        <v>3063899</v>
      </c>
      <c r="K16" s="60">
        <v>3634547</v>
      </c>
      <c r="L16" s="60">
        <v>716681</v>
      </c>
      <c r="M16" s="60">
        <v>7415127</v>
      </c>
      <c r="N16" s="60">
        <v>1650088</v>
      </c>
      <c r="O16" s="60">
        <v>1354301</v>
      </c>
      <c r="P16" s="60">
        <v>6734146</v>
      </c>
      <c r="Q16" s="60">
        <v>9738535</v>
      </c>
      <c r="R16" s="60">
        <v>3344601</v>
      </c>
      <c r="S16" s="60">
        <v>5388312</v>
      </c>
      <c r="T16" s="60">
        <v>13969859</v>
      </c>
      <c r="U16" s="60">
        <v>22702772</v>
      </c>
      <c r="V16" s="60">
        <v>45837515</v>
      </c>
      <c r="W16" s="60">
        <v>36774695</v>
      </c>
      <c r="X16" s="60">
        <v>9062820</v>
      </c>
      <c r="Y16" s="61">
        <v>24.64</v>
      </c>
      <c r="Z16" s="62">
        <v>36774695</v>
      </c>
    </row>
    <row r="17" spans="1:26" ht="13.5">
      <c r="A17" s="58" t="s">
        <v>43</v>
      </c>
      <c r="B17" s="19">
        <v>235928228</v>
      </c>
      <c r="C17" s="19">
        <v>0</v>
      </c>
      <c r="D17" s="59">
        <v>228426330</v>
      </c>
      <c r="E17" s="60">
        <v>237980330</v>
      </c>
      <c r="F17" s="60">
        <v>8881982</v>
      </c>
      <c r="G17" s="60">
        <v>16605786</v>
      </c>
      <c r="H17" s="60">
        <v>19671331</v>
      </c>
      <c r="I17" s="60">
        <v>45159099</v>
      </c>
      <c r="J17" s="60">
        <v>17263917</v>
      </c>
      <c r="K17" s="60">
        <v>18657783</v>
      </c>
      <c r="L17" s="60">
        <v>23913399</v>
      </c>
      <c r="M17" s="60">
        <v>59835099</v>
      </c>
      <c r="N17" s="60">
        <v>17771015</v>
      </c>
      <c r="O17" s="60">
        <v>14771266</v>
      </c>
      <c r="P17" s="60">
        <v>16688315</v>
      </c>
      <c r="Q17" s="60">
        <v>49230596</v>
      </c>
      <c r="R17" s="60">
        <v>20950364</v>
      </c>
      <c r="S17" s="60">
        <v>15527839</v>
      </c>
      <c r="T17" s="60">
        <v>19834317</v>
      </c>
      <c r="U17" s="60">
        <v>56312520</v>
      </c>
      <c r="V17" s="60">
        <v>210537314</v>
      </c>
      <c r="W17" s="60">
        <v>237980330</v>
      </c>
      <c r="X17" s="60">
        <v>-27443016</v>
      </c>
      <c r="Y17" s="61">
        <v>-11.53</v>
      </c>
      <c r="Z17" s="62">
        <v>237980330</v>
      </c>
    </row>
    <row r="18" spans="1:26" ht="13.5">
      <c r="A18" s="70" t="s">
        <v>44</v>
      </c>
      <c r="B18" s="71">
        <f>SUM(B11:B17)</f>
        <v>759675418</v>
      </c>
      <c r="C18" s="71">
        <f>SUM(C11:C17)</f>
        <v>0</v>
      </c>
      <c r="D18" s="72">
        <f aca="true" t="shared" si="1" ref="D18:Z18">SUM(D11:D17)</f>
        <v>781353718</v>
      </c>
      <c r="E18" s="73">
        <f t="shared" si="1"/>
        <v>799524718</v>
      </c>
      <c r="F18" s="73">
        <f t="shared" si="1"/>
        <v>34034153</v>
      </c>
      <c r="G18" s="73">
        <f t="shared" si="1"/>
        <v>72959433</v>
      </c>
      <c r="H18" s="73">
        <f t="shared" si="1"/>
        <v>74600128</v>
      </c>
      <c r="I18" s="73">
        <f t="shared" si="1"/>
        <v>181593714</v>
      </c>
      <c r="J18" s="73">
        <f t="shared" si="1"/>
        <v>61112426</v>
      </c>
      <c r="K18" s="73">
        <f t="shared" si="1"/>
        <v>62242716</v>
      </c>
      <c r="L18" s="73">
        <f t="shared" si="1"/>
        <v>74090770</v>
      </c>
      <c r="M18" s="73">
        <f t="shared" si="1"/>
        <v>197445912</v>
      </c>
      <c r="N18" s="73">
        <f t="shared" si="1"/>
        <v>54542193</v>
      </c>
      <c r="O18" s="73">
        <f t="shared" si="1"/>
        <v>52488673</v>
      </c>
      <c r="P18" s="73">
        <f t="shared" si="1"/>
        <v>64396779</v>
      </c>
      <c r="Q18" s="73">
        <f t="shared" si="1"/>
        <v>171427645</v>
      </c>
      <c r="R18" s="73">
        <f t="shared" si="1"/>
        <v>62035303</v>
      </c>
      <c r="S18" s="73">
        <f t="shared" si="1"/>
        <v>58575371</v>
      </c>
      <c r="T18" s="73">
        <f t="shared" si="1"/>
        <v>78199716</v>
      </c>
      <c r="U18" s="73">
        <f t="shared" si="1"/>
        <v>198810390</v>
      </c>
      <c r="V18" s="73">
        <f t="shared" si="1"/>
        <v>749277661</v>
      </c>
      <c r="W18" s="73">
        <f t="shared" si="1"/>
        <v>799524718</v>
      </c>
      <c r="X18" s="73">
        <f t="shared" si="1"/>
        <v>-50247057</v>
      </c>
      <c r="Y18" s="67">
        <f>+IF(W18&lt;&gt;0,(X18/W18)*100,0)</f>
        <v>-6.284615830976723</v>
      </c>
      <c r="Z18" s="74">
        <f t="shared" si="1"/>
        <v>799524718</v>
      </c>
    </row>
    <row r="19" spans="1:26" ht="13.5">
      <c r="A19" s="70" t="s">
        <v>45</v>
      </c>
      <c r="B19" s="75">
        <f>+B10-B18</f>
        <v>-73425566</v>
      </c>
      <c r="C19" s="75">
        <f>+C10-C18</f>
        <v>0</v>
      </c>
      <c r="D19" s="76">
        <f aca="true" t="shared" si="2" ref="D19:Z19">+D10-D18</f>
        <v>-10609376</v>
      </c>
      <c r="E19" s="77">
        <f t="shared" si="2"/>
        <v>9967238</v>
      </c>
      <c r="F19" s="77">
        <f t="shared" si="2"/>
        <v>103676486</v>
      </c>
      <c r="G19" s="77">
        <f t="shared" si="2"/>
        <v>-24249433</v>
      </c>
      <c r="H19" s="77">
        <f t="shared" si="2"/>
        <v>-24284319</v>
      </c>
      <c r="I19" s="77">
        <f t="shared" si="2"/>
        <v>55142734</v>
      </c>
      <c r="J19" s="77">
        <f t="shared" si="2"/>
        <v>-13973626</v>
      </c>
      <c r="K19" s="77">
        <f t="shared" si="2"/>
        <v>-25120443</v>
      </c>
      <c r="L19" s="77">
        <f t="shared" si="2"/>
        <v>19657997</v>
      </c>
      <c r="M19" s="77">
        <f t="shared" si="2"/>
        <v>-19436072</v>
      </c>
      <c r="N19" s="77">
        <f t="shared" si="2"/>
        <v>-10324119</v>
      </c>
      <c r="O19" s="77">
        <f t="shared" si="2"/>
        <v>-18473006</v>
      </c>
      <c r="P19" s="77">
        <f t="shared" si="2"/>
        <v>45546451</v>
      </c>
      <c r="Q19" s="77">
        <f t="shared" si="2"/>
        <v>16749326</v>
      </c>
      <c r="R19" s="77">
        <f t="shared" si="2"/>
        <v>-24193260</v>
      </c>
      <c r="S19" s="77">
        <f t="shared" si="2"/>
        <v>-16009725</v>
      </c>
      <c r="T19" s="77">
        <f t="shared" si="2"/>
        <v>13870026</v>
      </c>
      <c r="U19" s="77">
        <f t="shared" si="2"/>
        <v>-26332959</v>
      </c>
      <c r="V19" s="77">
        <f t="shared" si="2"/>
        <v>26123029</v>
      </c>
      <c r="W19" s="77">
        <f>IF(E10=E18,0,W10-W18)</f>
        <v>9967238</v>
      </c>
      <c r="X19" s="77">
        <f t="shared" si="2"/>
        <v>16155791</v>
      </c>
      <c r="Y19" s="78">
        <f>+IF(W19&lt;&gt;0,(X19/W19)*100,0)</f>
        <v>162.08894580424388</v>
      </c>
      <c r="Z19" s="79">
        <f t="shared" si="2"/>
        <v>9967238</v>
      </c>
    </row>
    <row r="20" spans="1:26" ht="13.5">
      <c r="A20" s="58" t="s">
        <v>46</v>
      </c>
      <c r="B20" s="19">
        <v>62639513</v>
      </c>
      <c r="C20" s="19">
        <v>0</v>
      </c>
      <c r="D20" s="59">
        <v>80317120</v>
      </c>
      <c r="E20" s="60">
        <v>100667120</v>
      </c>
      <c r="F20" s="60">
        <v>0</v>
      </c>
      <c r="G20" s="60">
        <v>25602000</v>
      </c>
      <c r="H20" s="60">
        <v>3421700</v>
      </c>
      <c r="I20" s="60">
        <v>29023700</v>
      </c>
      <c r="J20" s="60">
        <v>0</v>
      </c>
      <c r="K20" s="60">
        <v>38061000</v>
      </c>
      <c r="L20" s="60">
        <v>0</v>
      </c>
      <c r="M20" s="60">
        <v>38061000</v>
      </c>
      <c r="N20" s="60">
        <v>0</v>
      </c>
      <c r="O20" s="60">
        <v>18077000</v>
      </c>
      <c r="P20" s="60">
        <v>16505120</v>
      </c>
      <c r="Q20" s="60">
        <v>34582120</v>
      </c>
      <c r="R20" s="60">
        <v>38000000</v>
      </c>
      <c r="S20" s="60">
        <v>0</v>
      </c>
      <c r="T20" s="60">
        <v>-39000000</v>
      </c>
      <c r="U20" s="60">
        <v>-1000000</v>
      </c>
      <c r="V20" s="60">
        <v>100666820</v>
      </c>
      <c r="W20" s="60">
        <v>100667120</v>
      </c>
      <c r="X20" s="60">
        <v>-300</v>
      </c>
      <c r="Y20" s="61">
        <v>0</v>
      </c>
      <c r="Z20" s="62">
        <v>100667120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-10786053</v>
      </c>
      <c r="C22" s="86">
        <f>SUM(C19:C21)</f>
        <v>0</v>
      </c>
      <c r="D22" s="87">
        <f aca="true" t="shared" si="3" ref="D22:Z22">SUM(D19:D21)</f>
        <v>69707744</v>
      </c>
      <c r="E22" s="88">
        <f t="shared" si="3"/>
        <v>110634358</v>
      </c>
      <c r="F22" s="88">
        <f t="shared" si="3"/>
        <v>103676486</v>
      </c>
      <c r="G22" s="88">
        <f t="shared" si="3"/>
        <v>1352567</v>
      </c>
      <c r="H22" s="88">
        <f t="shared" si="3"/>
        <v>-20862619</v>
      </c>
      <c r="I22" s="88">
        <f t="shared" si="3"/>
        <v>84166434</v>
      </c>
      <c r="J22" s="88">
        <f t="shared" si="3"/>
        <v>-13973626</v>
      </c>
      <c r="K22" s="88">
        <f t="shared" si="3"/>
        <v>12940557</v>
      </c>
      <c r="L22" s="88">
        <f t="shared" si="3"/>
        <v>19657997</v>
      </c>
      <c r="M22" s="88">
        <f t="shared" si="3"/>
        <v>18624928</v>
      </c>
      <c r="N22" s="88">
        <f t="shared" si="3"/>
        <v>-10324119</v>
      </c>
      <c r="O22" s="88">
        <f t="shared" si="3"/>
        <v>-396006</v>
      </c>
      <c r="P22" s="88">
        <f t="shared" si="3"/>
        <v>62051571</v>
      </c>
      <c r="Q22" s="88">
        <f t="shared" si="3"/>
        <v>51331446</v>
      </c>
      <c r="R22" s="88">
        <f t="shared" si="3"/>
        <v>13806740</v>
      </c>
      <c r="S22" s="88">
        <f t="shared" si="3"/>
        <v>-16009725</v>
      </c>
      <c r="T22" s="88">
        <f t="shared" si="3"/>
        <v>-25129974</v>
      </c>
      <c r="U22" s="88">
        <f t="shared" si="3"/>
        <v>-27332959</v>
      </c>
      <c r="V22" s="88">
        <f t="shared" si="3"/>
        <v>126789849</v>
      </c>
      <c r="W22" s="88">
        <f t="shared" si="3"/>
        <v>110634358</v>
      </c>
      <c r="X22" s="88">
        <f t="shared" si="3"/>
        <v>16155491</v>
      </c>
      <c r="Y22" s="89">
        <f>+IF(W22&lt;&gt;0,(X22/W22)*100,0)</f>
        <v>14.602598407991845</v>
      </c>
      <c r="Z22" s="90">
        <f t="shared" si="3"/>
        <v>110634358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-10786053</v>
      </c>
      <c r="C24" s="75">
        <f>SUM(C22:C23)</f>
        <v>0</v>
      </c>
      <c r="D24" s="76">
        <f aca="true" t="shared" si="4" ref="D24:Z24">SUM(D22:D23)</f>
        <v>69707744</v>
      </c>
      <c r="E24" s="77">
        <f t="shared" si="4"/>
        <v>110634358</v>
      </c>
      <c r="F24" s="77">
        <f t="shared" si="4"/>
        <v>103676486</v>
      </c>
      <c r="G24" s="77">
        <f t="shared" si="4"/>
        <v>1352567</v>
      </c>
      <c r="H24" s="77">
        <f t="shared" si="4"/>
        <v>-20862619</v>
      </c>
      <c r="I24" s="77">
        <f t="shared" si="4"/>
        <v>84166434</v>
      </c>
      <c r="J24" s="77">
        <f t="shared" si="4"/>
        <v>-13973626</v>
      </c>
      <c r="K24" s="77">
        <f t="shared" si="4"/>
        <v>12940557</v>
      </c>
      <c r="L24" s="77">
        <f t="shared" si="4"/>
        <v>19657997</v>
      </c>
      <c r="M24" s="77">
        <f t="shared" si="4"/>
        <v>18624928</v>
      </c>
      <c r="N24" s="77">
        <f t="shared" si="4"/>
        <v>-10324119</v>
      </c>
      <c r="O24" s="77">
        <f t="shared" si="4"/>
        <v>-396006</v>
      </c>
      <c r="P24" s="77">
        <f t="shared" si="4"/>
        <v>62051571</v>
      </c>
      <c r="Q24" s="77">
        <f t="shared" si="4"/>
        <v>51331446</v>
      </c>
      <c r="R24" s="77">
        <f t="shared" si="4"/>
        <v>13806740</v>
      </c>
      <c r="S24" s="77">
        <f t="shared" si="4"/>
        <v>-16009725</v>
      </c>
      <c r="T24" s="77">
        <f t="shared" si="4"/>
        <v>-25129974</v>
      </c>
      <c r="U24" s="77">
        <f t="shared" si="4"/>
        <v>-27332959</v>
      </c>
      <c r="V24" s="77">
        <f t="shared" si="4"/>
        <v>126789849</v>
      </c>
      <c r="W24" s="77">
        <f t="shared" si="4"/>
        <v>110634358</v>
      </c>
      <c r="X24" s="77">
        <f t="shared" si="4"/>
        <v>16155491</v>
      </c>
      <c r="Y24" s="78">
        <f>+IF(W24&lt;&gt;0,(X24/W24)*100,0)</f>
        <v>14.602598407991845</v>
      </c>
      <c r="Z24" s="79">
        <f t="shared" si="4"/>
        <v>110634358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94133316</v>
      </c>
      <c r="C27" s="22">
        <v>0</v>
      </c>
      <c r="D27" s="99">
        <v>165629847</v>
      </c>
      <c r="E27" s="100">
        <v>212458601</v>
      </c>
      <c r="F27" s="100">
        <v>2446182</v>
      </c>
      <c r="G27" s="100">
        <v>3531472</v>
      </c>
      <c r="H27" s="100">
        <v>12233688</v>
      </c>
      <c r="I27" s="100">
        <v>18211342</v>
      </c>
      <c r="J27" s="100">
        <v>4078339</v>
      </c>
      <c r="K27" s="100">
        <v>8863411</v>
      </c>
      <c r="L27" s="100">
        <v>11789039</v>
      </c>
      <c r="M27" s="100">
        <v>24730789</v>
      </c>
      <c r="N27" s="100">
        <v>3745798</v>
      </c>
      <c r="O27" s="100">
        <v>3249695</v>
      </c>
      <c r="P27" s="100">
        <v>12962306</v>
      </c>
      <c r="Q27" s="100">
        <v>19957799</v>
      </c>
      <c r="R27" s="100">
        <v>11249448</v>
      </c>
      <c r="S27" s="100">
        <v>4980795</v>
      </c>
      <c r="T27" s="100">
        <v>15321438</v>
      </c>
      <c r="U27" s="100">
        <v>31551681</v>
      </c>
      <c r="V27" s="100">
        <v>94451611</v>
      </c>
      <c r="W27" s="100">
        <v>212458601</v>
      </c>
      <c r="X27" s="100">
        <v>-118006990</v>
      </c>
      <c r="Y27" s="101">
        <v>-55.54</v>
      </c>
      <c r="Z27" s="102">
        <v>212458601</v>
      </c>
    </row>
    <row r="28" spans="1:26" ht="13.5">
      <c r="A28" s="103" t="s">
        <v>46</v>
      </c>
      <c r="B28" s="19">
        <v>62639414</v>
      </c>
      <c r="C28" s="19">
        <v>0</v>
      </c>
      <c r="D28" s="59">
        <v>80317120</v>
      </c>
      <c r="E28" s="60">
        <v>106367120</v>
      </c>
      <c r="F28" s="60">
        <v>2104067</v>
      </c>
      <c r="G28" s="60">
        <v>2451755</v>
      </c>
      <c r="H28" s="60">
        <v>11567024</v>
      </c>
      <c r="I28" s="60">
        <v>16122846</v>
      </c>
      <c r="J28" s="60">
        <v>2423786</v>
      </c>
      <c r="K28" s="60">
        <v>5759050</v>
      </c>
      <c r="L28" s="60">
        <v>8463949</v>
      </c>
      <c r="M28" s="60">
        <v>16646785</v>
      </c>
      <c r="N28" s="60">
        <v>777288</v>
      </c>
      <c r="O28" s="60">
        <v>3022227</v>
      </c>
      <c r="P28" s="60">
        <v>3932383</v>
      </c>
      <c r="Q28" s="60">
        <v>7731898</v>
      </c>
      <c r="R28" s="60">
        <v>6276883</v>
      </c>
      <c r="S28" s="60">
        <v>3021223</v>
      </c>
      <c r="T28" s="60">
        <v>7164276</v>
      </c>
      <c r="U28" s="60">
        <v>16462382</v>
      </c>
      <c r="V28" s="60">
        <v>56963911</v>
      </c>
      <c r="W28" s="60">
        <v>106367120</v>
      </c>
      <c r="X28" s="60">
        <v>-49403209</v>
      </c>
      <c r="Y28" s="61">
        <v>-46.45</v>
      </c>
      <c r="Z28" s="62">
        <v>106367120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7684454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263338</v>
      </c>
      <c r="I30" s="60">
        <v>263338</v>
      </c>
      <c r="J30" s="60">
        <v>101549</v>
      </c>
      <c r="K30" s="60">
        <v>381679</v>
      </c>
      <c r="L30" s="60">
        <v>940938</v>
      </c>
      <c r="M30" s="60">
        <v>1424166</v>
      </c>
      <c r="N30" s="60">
        <v>0</v>
      </c>
      <c r="O30" s="60">
        <v>0</v>
      </c>
      <c r="P30" s="60">
        <v>436511</v>
      </c>
      <c r="Q30" s="60">
        <v>436511</v>
      </c>
      <c r="R30" s="60">
        <v>-1733867</v>
      </c>
      <c r="S30" s="60">
        <v>0</v>
      </c>
      <c r="T30" s="60">
        <v>0</v>
      </c>
      <c r="U30" s="60">
        <v>-1733867</v>
      </c>
      <c r="V30" s="60">
        <v>390148</v>
      </c>
      <c r="W30" s="60">
        <v>0</v>
      </c>
      <c r="X30" s="60">
        <v>390148</v>
      </c>
      <c r="Y30" s="61">
        <v>0</v>
      </c>
      <c r="Z30" s="62">
        <v>0</v>
      </c>
    </row>
    <row r="31" spans="1:26" ht="13.5">
      <c r="A31" s="58" t="s">
        <v>53</v>
      </c>
      <c r="B31" s="19">
        <v>23809448</v>
      </c>
      <c r="C31" s="19">
        <v>0</v>
      </c>
      <c r="D31" s="59">
        <v>85312727</v>
      </c>
      <c r="E31" s="60">
        <v>106091481</v>
      </c>
      <c r="F31" s="60">
        <v>342115</v>
      </c>
      <c r="G31" s="60">
        <v>1079717</v>
      </c>
      <c r="H31" s="60">
        <v>403326</v>
      </c>
      <c r="I31" s="60">
        <v>1825158</v>
      </c>
      <c r="J31" s="60">
        <v>1553004</v>
      </c>
      <c r="K31" s="60">
        <v>2722682</v>
      </c>
      <c r="L31" s="60">
        <v>2384152</v>
      </c>
      <c r="M31" s="60">
        <v>6659838</v>
      </c>
      <c r="N31" s="60">
        <v>2968510</v>
      </c>
      <c r="O31" s="60">
        <v>227468</v>
      </c>
      <c r="P31" s="60">
        <v>8593412</v>
      </c>
      <c r="Q31" s="60">
        <v>11789390</v>
      </c>
      <c r="R31" s="60">
        <v>6706432</v>
      </c>
      <c r="S31" s="60">
        <v>1959572</v>
      </c>
      <c r="T31" s="60">
        <v>8157162</v>
      </c>
      <c r="U31" s="60">
        <v>16823166</v>
      </c>
      <c r="V31" s="60">
        <v>37097552</v>
      </c>
      <c r="W31" s="60">
        <v>106091481</v>
      </c>
      <c r="X31" s="60">
        <v>-68993929</v>
      </c>
      <c r="Y31" s="61">
        <v>-65.03</v>
      </c>
      <c r="Z31" s="62">
        <v>106091481</v>
      </c>
    </row>
    <row r="32" spans="1:26" ht="13.5">
      <c r="A32" s="70" t="s">
        <v>54</v>
      </c>
      <c r="B32" s="22">
        <f>SUM(B28:B31)</f>
        <v>94133316</v>
      </c>
      <c r="C32" s="22">
        <f>SUM(C28:C31)</f>
        <v>0</v>
      </c>
      <c r="D32" s="99">
        <f aca="true" t="shared" si="5" ref="D32:Z32">SUM(D28:D31)</f>
        <v>165629847</v>
      </c>
      <c r="E32" s="100">
        <f t="shared" si="5"/>
        <v>212458601</v>
      </c>
      <c r="F32" s="100">
        <f t="shared" si="5"/>
        <v>2446182</v>
      </c>
      <c r="G32" s="100">
        <f t="shared" si="5"/>
        <v>3531472</v>
      </c>
      <c r="H32" s="100">
        <f t="shared" si="5"/>
        <v>12233688</v>
      </c>
      <c r="I32" s="100">
        <f t="shared" si="5"/>
        <v>18211342</v>
      </c>
      <c r="J32" s="100">
        <f t="shared" si="5"/>
        <v>4078339</v>
      </c>
      <c r="K32" s="100">
        <f t="shared" si="5"/>
        <v>8863411</v>
      </c>
      <c r="L32" s="100">
        <f t="shared" si="5"/>
        <v>11789039</v>
      </c>
      <c r="M32" s="100">
        <f t="shared" si="5"/>
        <v>24730789</v>
      </c>
      <c r="N32" s="100">
        <f t="shared" si="5"/>
        <v>3745798</v>
      </c>
      <c r="O32" s="100">
        <f t="shared" si="5"/>
        <v>3249695</v>
      </c>
      <c r="P32" s="100">
        <f t="shared" si="5"/>
        <v>12962306</v>
      </c>
      <c r="Q32" s="100">
        <f t="shared" si="5"/>
        <v>19957799</v>
      </c>
      <c r="R32" s="100">
        <f t="shared" si="5"/>
        <v>11249448</v>
      </c>
      <c r="S32" s="100">
        <f t="shared" si="5"/>
        <v>4980795</v>
      </c>
      <c r="T32" s="100">
        <f t="shared" si="5"/>
        <v>15321438</v>
      </c>
      <c r="U32" s="100">
        <f t="shared" si="5"/>
        <v>31551681</v>
      </c>
      <c r="V32" s="100">
        <f t="shared" si="5"/>
        <v>94451611</v>
      </c>
      <c r="W32" s="100">
        <f t="shared" si="5"/>
        <v>212458601</v>
      </c>
      <c r="X32" s="100">
        <f t="shared" si="5"/>
        <v>-118006990</v>
      </c>
      <c r="Y32" s="101">
        <f>+IF(W32&lt;&gt;0,(X32/W32)*100,0)</f>
        <v>-55.54352210010081</v>
      </c>
      <c r="Z32" s="102">
        <f t="shared" si="5"/>
        <v>212458601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301082106</v>
      </c>
      <c r="C35" s="19">
        <v>0</v>
      </c>
      <c r="D35" s="59">
        <v>176990298</v>
      </c>
      <c r="E35" s="60">
        <v>164647315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164647315</v>
      </c>
      <c r="X35" s="60">
        <v>-164647315</v>
      </c>
      <c r="Y35" s="61">
        <v>-100</v>
      </c>
      <c r="Z35" s="62">
        <v>164647315</v>
      </c>
    </row>
    <row r="36" spans="1:26" ht="13.5">
      <c r="A36" s="58" t="s">
        <v>57</v>
      </c>
      <c r="B36" s="19">
        <v>1745926499</v>
      </c>
      <c r="C36" s="19">
        <v>0</v>
      </c>
      <c r="D36" s="59">
        <v>1996608842</v>
      </c>
      <c r="E36" s="60">
        <v>2048461456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2048461456</v>
      </c>
      <c r="X36" s="60">
        <v>-2048461456</v>
      </c>
      <c r="Y36" s="61">
        <v>-100</v>
      </c>
      <c r="Z36" s="62">
        <v>2048461456</v>
      </c>
    </row>
    <row r="37" spans="1:26" ht="13.5">
      <c r="A37" s="58" t="s">
        <v>58</v>
      </c>
      <c r="B37" s="19">
        <v>206730419</v>
      </c>
      <c r="C37" s="19">
        <v>0</v>
      </c>
      <c r="D37" s="59">
        <v>172795467</v>
      </c>
      <c r="E37" s="60">
        <v>193764467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193764467</v>
      </c>
      <c r="X37" s="60">
        <v>-193764467</v>
      </c>
      <c r="Y37" s="61">
        <v>-100</v>
      </c>
      <c r="Z37" s="62">
        <v>193764467</v>
      </c>
    </row>
    <row r="38" spans="1:26" ht="13.5">
      <c r="A38" s="58" t="s">
        <v>59</v>
      </c>
      <c r="B38" s="19">
        <v>180755807</v>
      </c>
      <c r="C38" s="19">
        <v>0</v>
      </c>
      <c r="D38" s="59">
        <v>183726189</v>
      </c>
      <c r="E38" s="60">
        <v>183726189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183726189</v>
      </c>
      <c r="X38" s="60">
        <v>-183726189</v>
      </c>
      <c r="Y38" s="61">
        <v>-100</v>
      </c>
      <c r="Z38" s="62">
        <v>183726189</v>
      </c>
    </row>
    <row r="39" spans="1:26" ht="13.5">
      <c r="A39" s="58" t="s">
        <v>60</v>
      </c>
      <c r="B39" s="19">
        <v>1659522379</v>
      </c>
      <c r="C39" s="19">
        <v>0</v>
      </c>
      <c r="D39" s="59">
        <v>1817077484</v>
      </c>
      <c r="E39" s="60">
        <v>1835618115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1835618115</v>
      </c>
      <c r="X39" s="60">
        <v>-1835618115</v>
      </c>
      <c r="Y39" s="61">
        <v>-100</v>
      </c>
      <c r="Z39" s="62">
        <v>1835618115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59937385</v>
      </c>
      <c r="C42" s="19">
        <v>0</v>
      </c>
      <c r="D42" s="59">
        <v>83597324</v>
      </c>
      <c r="E42" s="60">
        <v>208840938</v>
      </c>
      <c r="F42" s="60">
        <v>21016430</v>
      </c>
      <c r="G42" s="60">
        <v>21446610</v>
      </c>
      <c r="H42" s="60">
        <v>-12792668</v>
      </c>
      <c r="I42" s="60">
        <v>29670372</v>
      </c>
      <c r="J42" s="60">
        <v>-13504498</v>
      </c>
      <c r="K42" s="60">
        <v>21536501</v>
      </c>
      <c r="L42" s="60">
        <v>31682653</v>
      </c>
      <c r="M42" s="60">
        <v>39714656</v>
      </c>
      <c r="N42" s="60">
        <v>-10869557</v>
      </c>
      <c r="O42" s="60">
        <v>6808128</v>
      </c>
      <c r="P42" s="60">
        <v>52123800</v>
      </c>
      <c r="Q42" s="60">
        <v>48062371</v>
      </c>
      <c r="R42" s="60">
        <v>1306754</v>
      </c>
      <c r="S42" s="60">
        <v>-2942352</v>
      </c>
      <c r="T42" s="60">
        <v>26128880</v>
      </c>
      <c r="U42" s="60">
        <v>24493282</v>
      </c>
      <c r="V42" s="60">
        <v>141940681</v>
      </c>
      <c r="W42" s="60">
        <v>208840938</v>
      </c>
      <c r="X42" s="60">
        <v>-66900257</v>
      </c>
      <c r="Y42" s="61">
        <v>-32.03</v>
      </c>
      <c r="Z42" s="62">
        <v>208840938</v>
      </c>
    </row>
    <row r="43" spans="1:26" ht="13.5">
      <c r="A43" s="58" t="s">
        <v>63</v>
      </c>
      <c r="B43" s="19">
        <v>-77904590</v>
      </c>
      <c r="C43" s="19">
        <v>0</v>
      </c>
      <c r="D43" s="59">
        <v>-84112727</v>
      </c>
      <c r="E43" s="60">
        <v>-209575561</v>
      </c>
      <c r="F43" s="60">
        <v>-29342489</v>
      </c>
      <c r="G43" s="60">
        <v>-3531472</v>
      </c>
      <c r="H43" s="60">
        <v>-12233687</v>
      </c>
      <c r="I43" s="60">
        <v>-45107648</v>
      </c>
      <c r="J43" s="60">
        <v>-4078039</v>
      </c>
      <c r="K43" s="60">
        <v>-8863410</v>
      </c>
      <c r="L43" s="60">
        <v>-11789039</v>
      </c>
      <c r="M43" s="60">
        <v>-24730488</v>
      </c>
      <c r="N43" s="60">
        <v>-3745798</v>
      </c>
      <c r="O43" s="60">
        <v>-3249694</v>
      </c>
      <c r="P43" s="60">
        <v>-22067387</v>
      </c>
      <c r="Q43" s="60">
        <v>-29062879</v>
      </c>
      <c r="R43" s="60">
        <v>-11249398</v>
      </c>
      <c r="S43" s="60">
        <v>-1859601</v>
      </c>
      <c r="T43" s="60">
        <v>-6204908</v>
      </c>
      <c r="U43" s="60">
        <v>-19313907</v>
      </c>
      <c r="V43" s="60">
        <v>-118214922</v>
      </c>
      <c r="W43" s="60">
        <v>-209575561</v>
      </c>
      <c r="X43" s="60">
        <v>91360639</v>
      </c>
      <c r="Y43" s="61">
        <v>-43.59</v>
      </c>
      <c r="Z43" s="62">
        <v>-209575561</v>
      </c>
    </row>
    <row r="44" spans="1:26" ht="13.5">
      <c r="A44" s="58" t="s">
        <v>64</v>
      </c>
      <c r="B44" s="19">
        <v>-21434175</v>
      </c>
      <c r="C44" s="19">
        <v>0</v>
      </c>
      <c r="D44" s="59">
        <v>-10141600</v>
      </c>
      <c r="E44" s="60">
        <v>-10141601</v>
      </c>
      <c r="F44" s="60">
        <v>-172392</v>
      </c>
      <c r="G44" s="60">
        <v>-72731</v>
      </c>
      <c r="H44" s="60">
        <v>-65824</v>
      </c>
      <c r="I44" s="60">
        <v>-310947</v>
      </c>
      <c r="J44" s="60">
        <v>-67438</v>
      </c>
      <c r="K44" s="60">
        <v>-91341</v>
      </c>
      <c r="L44" s="60">
        <v>-4819653</v>
      </c>
      <c r="M44" s="60">
        <v>-4978432</v>
      </c>
      <c r="N44" s="60">
        <v>-61499</v>
      </c>
      <c r="O44" s="60">
        <v>18020</v>
      </c>
      <c r="P44" s="60">
        <v>18883</v>
      </c>
      <c r="Q44" s="60">
        <v>-24596</v>
      </c>
      <c r="R44" s="60">
        <v>-88622</v>
      </c>
      <c r="S44" s="60">
        <v>-84116</v>
      </c>
      <c r="T44" s="60">
        <v>-5293229</v>
      </c>
      <c r="U44" s="60">
        <v>-5465967</v>
      </c>
      <c r="V44" s="60">
        <v>-10779942</v>
      </c>
      <c r="W44" s="60">
        <v>-10141601</v>
      </c>
      <c r="X44" s="60">
        <v>-638341</v>
      </c>
      <c r="Y44" s="61">
        <v>6.29</v>
      </c>
      <c r="Z44" s="62">
        <v>-10141601</v>
      </c>
    </row>
    <row r="45" spans="1:26" ht="13.5">
      <c r="A45" s="70" t="s">
        <v>65</v>
      </c>
      <c r="B45" s="22">
        <v>10876224</v>
      </c>
      <c r="C45" s="22">
        <v>0</v>
      </c>
      <c r="D45" s="99">
        <v>12342997</v>
      </c>
      <c r="E45" s="100">
        <v>0</v>
      </c>
      <c r="F45" s="100">
        <v>2377773</v>
      </c>
      <c r="G45" s="100">
        <v>20220180</v>
      </c>
      <c r="H45" s="100">
        <v>-4871999</v>
      </c>
      <c r="I45" s="100">
        <v>-4871999</v>
      </c>
      <c r="J45" s="100">
        <v>-22521974</v>
      </c>
      <c r="K45" s="100">
        <v>-9940224</v>
      </c>
      <c r="L45" s="100">
        <v>5133737</v>
      </c>
      <c r="M45" s="100">
        <v>5133737</v>
      </c>
      <c r="N45" s="100">
        <v>-9543117</v>
      </c>
      <c r="O45" s="100">
        <v>-5966663</v>
      </c>
      <c r="P45" s="100">
        <v>24108633</v>
      </c>
      <c r="Q45" s="100">
        <v>-9543117</v>
      </c>
      <c r="R45" s="100">
        <v>14077367</v>
      </c>
      <c r="S45" s="100">
        <v>9191298</v>
      </c>
      <c r="T45" s="100">
        <v>23822041</v>
      </c>
      <c r="U45" s="100">
        <v>23822041</v>
      </c>
      <c r="V45" s="100">
        <v>23822041</v>
      </c>
      <c r="W45" s="100">
        <v>0</v>
      </c>
      <c r="X45" s="100">
        <v>23822041</v>
      </c>
      <c r="Y45" s="101">
        <v>0</v>
      </c>
      <c r="Z45" s="102">
        <v>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6641092</v>
      </c>
      <c r="C51" s="52">
        <v>0</v>
      </c>
      <c r="D51" s="129">
        <v>360678</v>
      </c>
      <c r="E51" s="54">
        <v>60962</v>
      </c>
      <c r="F51" s="54">
        <v>0</v>
      </c>
      <c r="G51" s="54">
        <v>0</v>
      </c>
      <c r="H51" s="54">
        <v>0</v>
      </c>
      <c r="I51" s="54">
        <v>102386</v>
      </c>
      <c r="J51" s="54">
        <v>0</v>
      </c>
      <c r="K51" s="54">
        <v>0</v>
      </c>
      <c r="L51" s="54">
        <v>0</v>
      </c>
      <c r="M51" s="54">
        <v>410</v>
      </c>
      <c r="N51" s="54">
        <v>0</v>
      </c>
      <c r="O51" s="54">
        <v>0</v>
      </c>
      <c r="P51" s="54">
        <v>0</v>
      </c>
      <c r="Q51" s="54">
        <v>495506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7661034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100.00000023476414</v>
      </c>
      <c r="C58" s="5">
        <f>IF(C67=0,0,+(C76/C67)*100)</f>
        <v>0</v>
      </c>
      <c r="D58" s="6">
        <f aca="true" t="shared" si="6" ref="D58:Z58">IF(D67=0,0,+(D76/D67)*100)</f>
        <v>106.37940939767181</v>
      </c>
      <c r="E58" s="7">
        <f t="shared" si="6"/>
        <v>107.21054807558332</v>
      </c>
      <c r="F58" s="7">
        <f t="shared" si="6"/>
        <v>99.64049890284228</v>
      </c>
      <c r="G58" s="7">
        <f t="shared" si="6"/>
        <v>93.14262909580974</v>
      </c>
      <c r="H58" s="7">
        <f t="shared" si="6"/>
        <v>121.25791636077766</v>
      </c>
      <c r="I58" s="7">
        <f t="shared" si="6"/>
        <v>104.81047782791748</v>
      </c>
      <c r="J58" s="7">
        <f t="shared" si="6"/>
        <v>116.87758710316471</v>
      </c>
      <c r="K58" s="7">
        <f t="shared" si="6"/>
        <v>121.51459867130725</v>
      </c>
      <c r="L58" s="7">
        <f t="shared" si="6"/>
        <v>124.0871683680578</v>
      </c>
      <c r="M58" s="7">
        <f t="shared" si="6"/>
        <v>120.60939596885301</v>
      </c>
      <c r="N58" s="7">
        <f t="shared" si="6"/>
        <v>100.80650884754768</v>
      </c>
      <c r="O58" s="7">
        <f t="shared" si="6"/>
        <v>113.24435264058725</v>
      </c>
      <c r="P58" s="7">
        <f t="shared" si="6"/>
        <v>526.1748987787917</v>
      </c>
      <c r="Q58" s="7">
        <f t="shared" si="6"/>
        <v>157.22606460948396</v>
      </c>
      <c r="R58" s="7">
        <f t="shared" si="6"/>
        <v>95.88000312572028</v>
      </c>
      <c r="S58" s="7">
        <f t="shared" si="6"/>
        <v>107.08860175855024</v>
      </c>
      <c r="T58" s="7">
        <f t="shared" si="6"/>
        <v>37.188601601999274</v>
      </c>
      <c r="U58" s="7">
        <f t="shared" si="6"/>
        <v>67.33914930092607</v>
      </c>
      <c r="V58" s="7">
        <f t="shared" si="6"/>
        <v>105.33073700132327</v>
      </c>
      <c r="W58" s="7">
        <f t="shared" si="6"/>
        <v>107.21054807558332</v>
      </c>
      <c r="X58" s="7">
        <f t="shared" si="6"/>
        <v>0</v>
      </c>
      <c r="Y58" s="7">
        <f t="shared" si="6"/>
        <v>0</v>
      </c>
      <c r="Z58" s="8">
        <f t="shared" si="6"/>
        <v>107.21054807558332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107.57870190439176</v>
      </c>
      <c r="F59" s="10">
        <f t="shared" si="7"/>
        <v>68.09472353716454</v>
      </c>
      <c r="G59" s="10">
        <f t="shared" si="7"/>
        <v>99.60220078830403</v>
      </c>
      <c r="H59" s="10">
        <f t="shared" si="7"/>
        <v>64.57065126041921</v>
      </c>
      <c r="I59" s="10">
        <f t="shared" si="7"/>
        <v>76.80837289970657</v>
      </c>
      <c r="J59" s="10">
        <f t="shared" si="7"/>
        <v>73.83495365700709</v>
      </c>
      <c r="K59" s="10">
        <f t="shared" si="7"/>
        <v>91.83627629189573</v>
      </c>
      <c r="L59" s="10">
        <f t="shared" si="7"/>
        <v>77.4780471575143</v>
      </c>
      <c r="M59" s="10">
        <f t="shared" si="7"/>
        <v>80.86533922908656</v>
      </c>
      <c r="N59" s="10">
        <f t="shared" si="7"/>
        <v>82.67486826560756</v>
      </c>
      <c r="O59" s="10">
        <f t="shared" si="7"/>
        <v>84.58286894826978</v>
      </c>
      <c r="P59" s="10">
        <f t="shared" si="7"/>
        <v>89.97142374202463</v>
      </c>
      <c r="Q59" s="10">
        <f t="shared" si="7"/>
        <v>85.7125865278909</v>
      </c>
      <c r="R59" s="10">
        <f t="shared" si="7"/>
        <v>72.80953397904068</v>
      </c>
      <c r="S59" s="10">
        <f t="shared" si="7"/>
        <v>77.5837308191671</v>
      </c>
      <c r="T59" s="10">
        <f t="shared" si="7"/>
        <v>70.82657164680329</v>
      </c>
      <c r="U59" s="10">
        <f t="shared" si="7"/>
        <v>73.7332361105688</v>
      </c>
      <c r="V59" s="10">
        <f t="shared" si="7"/>
        <v>79.30406514436987</v>
      </c>
      <c r="W59" s="10">
        <f t="shared" si="7"/>
        <v>107.57870190439176</v>
      </c>
      <c r="X59" s="10">
        <f t="shared" si="7"/>
        <v>0</v>
      </c>
      <c r="Y59" s="10">
        <f t="shared" si="7"/>
        <v>0</v>
      </c>
      <c r="Z59" s="11">
        <f t="shared" si="7"/>
        <v>107.57870190439176</v>
      </c>
    </row>
    <row r="60" spans="1:26" ht="13.5">
      <c r="A60" s="38" t="s">
        <v>32</v>
      </c>
      <c r="B60" s="12">
        <f t="shared" si="7"/>
        <v>100.0000002807663</v>
      </c>
      <c r="C60" s="12">
        <f t="shared" si="7"/>
        <v>0</v>
      </c>
      <c r="D60" s="3">
        <f t="shared" si="7"/>
        <v>107.45054157359557</v>
      </c>
      <c r="E60" s="13">
        <f t="shared" si="7"/>
        <v>107.45054157359557</v>
      </c>
      <c r="F60" s="13">
        <f t="shared" si="7"/>
        <v>109.25969070178876</v>
      </c>
      <c r="G60" s="13">
        <f t="shared" si="7"/>
        <v>95.90604897960108</v>
      </c>
      <c r="H60" s="13">
        <f t="shared" si="7"/>
        <v>135.3049099450953</v>
      </c>
      <c r="I60" s="13">
        <f t="shared" si="7"/>
        <v>113.53296254974133</v>
      </c>
      <c r="J60" s="13">
        <f t="shared" si="7"/>
        <v>130.20466622358074</v>
      </c>
      <c r="K60" s="13">
        <f t="shared" si="7"/>
        <v>133.791051400416</v>
      </c>
      <c r="L60" s="13">
        <f t="shared" si="7"/>
        <v>140.69419175399946</v>
      </c>
      <c r="M60" s="13">
        <f t="shared" si="7"/>
        <v>134.58893466456456</v>
      </c>
      <c r="N60" s="13">
        <f t="shared" si="7"/>
        <v>113.5174602237953</v>
      </c>
      <c r="O60" s="13">
        <f t="shared" si="7"/>
        <v>121.39195471367283</v>
      </c>
      <c r="P60" s="13">
        <f t="shared" si="7"/>
        <v>1652.0761238540433</v>
      </c>
      <c r="Q60" s="13">
        <f t="shared" si="7"/>
        <v>187.8764314232106</v>
      </c>
      <c r="R60" s="13">
        <f t="shared" si="7"/>
        <v>106.84049408344319</v>
      </c>
      <c r="S60" s="13">
        <f t="shared" si="7"/>
        <v>119.83512860027746</v>
      </c>
      <c r="T60" s="13">
        <f t="shared" si="7"/>
        <v>35.38530170178622</v>
      </c>
      <c r="U60" s="13">
        <f t="shared" si="7"/>
        <v>69.22485347330533</v>
      </c>
      <c r="V60" s="13">
        <f t="shared" si="7"/>
        <v>114.72866113017773</v>
      </c>
      <c r="W60" s="13">
        <f t="shared" si="7"/>
        <v>107.45054157359557</v>
      </c>
      <c r="X60" s="13">
        <f t="shared" si="7"/>
        <v>0</v>
      </c>
      <c r="Y60" s="13">
        <f t="shared" si="7"/>
        <v>0</v>
      </c>
      <c r="Z60" s="14">
        <f t="shared" si="7"/>
        <v>107.45054157359557</v>
      </c>
    </row>
    <row r="61" spans="1:26" ht="13.5">
      <c r="A61" s="39" t="s">
        <v>103</v>
      </c>
      <c r="B61" s="12">
        <f t="shared" si="7"/>
        <v>100.00000060250215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105.17546848817871</v>
      </c>
      <c r="G61" s="13">
        <f t="shared" si="7"/>
        <v>90.97470291974633</v>
      </c>
      <c r="H61" s="13">
        <f t="shared" si="7"/>
        <v>134.00045186886368</v>
      </c>
      <c r="I61" s="13">
        <f t="shared" si="7"/>
        <v>110.10249956575751</v>
      </c>
      <c r="J61" s="13">
        <f t="shared" si="7"/>
        <v>125.41754930982077</v>
      </c>
      <c r="K61" s="13">
        <f t="shared" si="7"/>
        <v>130.84593157961484</v>
      </c>
      <c r="L61" s="13">
        <f t="shared" si="7"/>
        <v>130.2385257731235</v>
      </c>
      <c r="M61" s="13">
        <f t="shared" si="7"/>
        <v>128.60685460510757</v>
      </c>
      <c r="N61" s="13">
        <f t="shared" si="7"/>
        <v>106.82825180439998</v>
      </c>
      <c r="O61" s="13">
        <f t="shared" si="7"/>
        <v>120.38760363089082</v>
      </c>
      <c r="P61" s="13">
        <f t="shared" si="7"/>
        <v>0</v>
      </c>
      <c r="Q61" s="13">
        <f t="shared" si="7"/>
        <v>190.70691116564075</v>
      </c>
      <c r="R61" s="13">
        <f t="shared" si="7"/>
        <v>102.28335342167951</v>
      </c>
      <c r="S61" s="13">
        <f t="shared" si="7"/>
        <v>115.94095196752829</v>
      </c>
      <c r="T61" s="13">
        <f t="shared" si="7"/>
        <v>33.0719090805074</v>
      </c>
      <c r="U61" s="13">
        <f t="shared" si="7"/>
        <v>65.11778464441535</v>
      </c>
      <c r="V61" s="13">
        <f t="shared" si="7"/>
        <v>110.22068403391685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79.19352319297431</v>
      </c>
      <c r="G64" s="13">
        <f t="shared" si="7"/>
        <v>84.78420732018085</v>
      </c>
      <c r="H64" s="13">
        <f t="shared" si="7"/>
        <v>76.32012540532094</v>
      </c>
      <c r="I64" s="13">
        <f t="shared" si="7"/>
        <v>80.14012123924866</v>
      </c>
      <c r="J64" s="13">
        <f t="shared" si="7"/>
        <v>96.73865235291052</v>
      </c>
      <c r="K64" s="13">
        <f t="shared" si="7"/>
        <v>77.17327653594006</v>
      </c>
      <c r="L64" s="13">
        <f t="shared" si="7"/>
        <v>99.61091135740054</v>
      </c>
      <c r="M64" s="13">
        <f t="shared" si="7"/>
        <v>91.48281993160832</v>
      </c>
      <c r="N64" s="13">
        <f t="shared" si="7"/>
        <v>109.75746596820532</v>
      </c>
      <c r="O64" s="13">
        <f t="shared" si="7"/>
        <v>90.24383244294091</v>
      </c>
      <c r="P64" s="13">
        <f t="shared" si="7"/>
        <v>92.6853551057687</v>
      </c>
      <c r="Q64" s="13">
        <f t="shared" si="7"/>
        <v>97.48808636101897</v>
      </c>
      <c r="R64" s="13">
        <f t="shared" si="7"/>
        <v>94.20010010692074</v>
      </c>
      <c r="S64" s="13">
        <f t="shared" si="7"/>
        <v>86.35212013559624</v>
      </c>
      <c r="T64" s="13">
        <f t="shared" si="7"/>
        <v>80.44111924427348</v>
      </c>
      <c r="U64" s="13">
        <f t="shared" si="7"/>
        <v>86.89861685205422</v>
      </c>
      <c r="V64" s="13">
        <f t="shared" si="7"/>
        <v>88.99182466302032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99.99990696038653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54.29643172361619</v>
      </c>
      <c r="G65" s="13">
        <f t="shared" si="7"/>
        <v>69.7752673957457</v>
      </c>
      <c r="H65" s="13">
        <f t="shared" si="7"/>
        <v>574.983270524425</v>
      </c>
      <c r="I65" s="13">
        <f t="shared" si="7"/>
        <v>218.09616599394013</v>
      </c>
      <c r="J65" s="13">
        <f t="shared" si="7"/>
        <v>50.370583579189756</v>
      </c>
      <c r="K65" s="13">
        <f t="shared" si="7"/>
        <v>44.157751206209355</v>
      </c>
      <c r="L65" s="13">
        <f t="shared" si="7"/>
        <v>484.3547970002586</v>
      </c>
      <c r="M65" s="13">
        <f t="shared" si="7"/>
        <v>77.94255441833646</v>
      </c>
      <c r="N65" s="13">
        <f t="shared" si="7"/>
        <v>117.10007304601899</v>
      </c>
      <c r="O65" s="13">
        <f t="shared" si="7"/>
        <v>1.8931140686748535</v>
      </c>
      <c r="P65" s="13">
        <f t="shared" si="7"/>
        <v>31.960430238854602</v>
      </c>
      <c r="Q65" s="13">
        <f t="shared" si="7"/>
        <v>13.643860907587388</v>
      </c>
      <c r="R65" s="13">
        <f t="shared" si="7"/>
        <v>22.43654260908035</v>
      </c>
      <c r="S65" s="13">
        <f t="shared" si="7"/>
        <v>35.01891021151422</v>
      </c>
      <c r="T65" s="13">
        <f t="shared" si="7"/>
        <v>0</v>
      </c>
      <c r="U65" s="13">
        <f t="shared" si="7"/>
        <v>20.809971416007038</v>
      </c>
      <c r="V65" s="13">
        <f t="shared" si="7"/>
        <v>28.139064656223955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138.11676760831816</v>
      </c>
      <c r="Q66" s="16">
        <f t="shared" si="7"/>
        <v>36.382151066128145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7.501599746639928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425959450</v>
      </c>
      <c r="C67" s="24"/>
      <c r="D67" s="25">
        <v>469235773</v>
      </c>
      <c r="E67" s="26">
        <v>469235773</v>
      </c>
      <c r="F67" s="26">
        <v>39352592</v>
      </c>
      <c r="G67" s="26">
        <v>42730531</v>
      </c>
      <c r="H67" s="26">
        <v>42682965</v>
      </c>
      <c r="I67" s="26">
        <v>124766088</v>
      </c>
      <c r="J67" s="26">
        <v>40374308</v>
      </c>
      <c r="K67" s="26">
        <v>34503688</v>
      </c>
      <c r="L67" s="26">
        <v>34342779</v>
      </c>
      <c r="M67" s="26">
        <v>109220775</v>
      </c>
      <c r="N67" s="26">
        <v>34295718</v>
      </c>
      <c r="O67" s="26">
        <v>29731019</v>
      </c>
      <c r="P67" s="26">
        <v>8788672</v>
      </c>
      <c r="Q67" s="26">
        <v>72815409</v>
      </c>
      <c r="R67" s="26">
        <v>33003593</v>
      </c>
      <c r="S67" s="26">
        <v>33400240</v>
      </c>
      <c r="T67" s="26">
        <v>75275315</v>
      </c>
      <c r="U67" s="26">
        <v>141679148</v>
      </c>
      <c r="V67" s="26">
        <v>448481420</v>
      </c>
      <c r="W67" s="26">
        <v>469235773</v>
      </c>
      <c r="X67" s="26"/>
      <c r="Y67" s="25"/>
      <c r="Z67" s="27">
        <v>469235773</v>
      </c>
    </row>
    <row r="68" spans="1:26" ht="13.5" hidden="1">
      <c r="A68" s="37" t="s">
        <v>31</v>
      </c>
      <c r="B68" s="19">
        <v>61059598</v>
      </c>
      <c r="C68" s="19"/>
      <c r="D68" s="20">
        <v>51460000</v>
      </c>
      <c r="E68" s="21">
        <v>51460000</v>
      </c>
      <c r="F68" s="21">
        <v>5703461</v>
      </c>
      <c r="G68" s="21">
        <v>5099809</v>
      </c>
      <c r="H68" s="21">
        <v>5437794</v>
      </c>
      <c r="I68" s="21">
        <v>16241064</v>
      </c>
      <c r="J68" s="21">
        <v>5933691</v>
      </c>
      <c r="K68" s="21">
        <v>5529413</v>
      </c>
      <c r="L68" s="21">
        <v>5593467</v>
      </c>
      <c r="M68" s="21">
        <v>17056571</v>
      </c>
      <c r="N68" s="21">
        <v>5518111</v>
      </c>
      <c r="O68" s="21">
        <v>5591624</v>
      </c>
      <c r="P68" s="21">
        <v>5419184</v>
      </c>
      <c r="Q68" s="21">
        <v>16528919</v>
      </c>
      <c r="R68" s="21">
        <v>5516018</v>
      </c>
      <c r="S68" s="21">
        <v>5486988</v>
      </c>
      <c r="T68" s="21">
        <v>5515759</v>
      </c>
      <c r="U68" s="21">
        <v>16518765</v>
      </c>
      <c r="V68" s="21">
        <v>66345319</v>
      </c>
      <c r="W68" s="21">
        <v>51460000</v>
      </c>
      <c r="X68" s="21"/>
      <c r="Y68" s="20"/>
      <c r="Z68" s="23">
        <v>51460000</v>
      </c>
    </row>
    <row r="69" spans="1:26" ht="13.5" hidden="1">
      <c r="A69" s="38" t="s">
        <v>32</v>
      </c>
      <c r="B69" s="19">
        <v>356168113</v>
      </c>
      <c r="C69" s="19"/>
      <c r="D69" s="20">
        <v>401775773</v>
      </c>
      <c r="E69" s="21">
        <v>401775773</v>
      </c>
      <c r="F69" s="21">
        <v>32333391</v>
      </c>
      <c r="G69" s="21">
        <v>36202949</v>
      </c>
      <c r="H69" s="21">
        <v>35656692</v>
      </c>
      <c r="I69" s="21">
        <v>104193032</v>
      </c>
      <c r="J69" s="21">
        <v>32876993</v>
      </c>
      <c r="K69" s="21">
        <v>27542209</v>
      </c>
      <c r="L69" s="21">
        <v>27208851</v>
      </c>
      <c r="M69" s="21">
        <v>87628053</v>
      </c>
      <c r="N69" s="21">
        <v>26436660</v>
      </c>
      <c r="O69" s="21">
        <v>23839425</v>
      </c>
      <c r="P69" s="21">
        <v>2425048</v>
      </c>
      <c r="Q69" s="21">
        <v>52701133</v>
      </c>
      <c r="R69" s="21">
        <v>25858790</v>
      </c>
      <c r="S69" s="21">
        <v>26295161</v>
      </c>
      <c r="T69" s="21">
        <v>68071241</v>
      </c>
      <c r="U69" s="21">
        <v>120225192</v>
      </c>
      <c r="V69" s="21">
        <v>364747410</v>
      </c>
      <c r="W69" s="21">
        <v>401775773</v>
      </c>
      <c r="X69" s="21"/>
      <c r="Y69" s="20"/>
      <c r="Z69" s="23">
        <v>401775773</v>
      </c>
    </row>
    <row r="70" spans="1:26" ht="13.5" hidden="1">
      <c r="A70" s="39" t="s">
        <v>103</v>
      </c>
      <c r="B70" s="19">
        <v>331949018</v>
      </c>
      <c r="C70" s="19"/>
      <c r="D70" s="20">
        <v>379524484</v>
      </c>
      <c r="E70" s="21">
        <v>379524484</v>
      </c>
      <c r="F70" s="21">
        <v>30457919</v>
      </c>
      <c r="G70" s="21">
        <v>34109470</v>
      </c>
      <c r="H70" s="21">
        <v>33580539</v>
      </c>
      <c r="I70" s="21">
        <v>98147928</v>
      </c>
      <c r="J70" s="21">
        <v>30930299</v>
      </c>
      <c r="K70" s="21">
        <v>25682609</v>
      </c>
      <c r="L70" s="21">
        <v>25213921</v>
      </c>
      <c r="M70" s="21">
        <v>81826829</v>
      </c>
      <c r="N70" s="21">
        <v>24430836</v>
      </c>
      <c r="O70" s="21">
        <v>20923901</v>
      </c>
      <c r="P70" s="21"/>
      <c r="Q70" s="21">
        <v>45354737</v>
      </c>
      <c r="R70" s="21">
        <v>23816462</v>
      </c>
      <c r="S70" s="21">
        <v>24206666</v>
      </c>
      <c r="T70" s="21">
        <v>66011983</v>
      </c>
      <c r="U70" s="21">
        <v>114035111</v>
      </c>
      <c r="V70" s="21">
        <v>339364605</v>
      </c>
      <c r="W70" s="21">
        <v>379524484</v>
      </c>
      <c r="X70" s="21"/>
      <c r="Y70" s="20"/>
      <c r="Z70" s="23">
        <v>379524484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23144284</v>
      </c>
      <c r="C73" s="19"/>
      <c r="D73" s="20">
        <v>20885449</v>
      </c>
      <c r="E73" s="21">
        <v>20885449</v>
      </c>
      <c r="F73" s="21">
        <v>1843748</v>
      </c>
      <c r="G73" s="21">
        <v>2060195</v>
      </c>
      <c r="H73" s="21">
        <v>2047760</v>
      </c>
      <c r="I73" s="21">
        <v>5951703</v>
      </c>
      <c r="J73" s="21">
        <v>1918900</v>
      </c>
      <c r="K73" s="21">
        <v>1835765</v>
      </c>
      <c r="L73" s="21">
        <v>1991063</v>
      </c>
      <c r="M73" s="21">
        <v>5745728</v>
      </c>
      <c r="N73" s="21">
        <v>1978444</v>
      </c>
      <c r="O73" s="21">
        <v>2021019</v>
      </c>
      <c r="P73" s="21">
        <v>2005839</v>
      </c>
      <c r="Q73" s="21">
        <v>6005302</v>
      </c>
      <c r="R73" s="21">
        <v>1951913</v>
      </c>
      <c r="S73" s="21">
        <v>2059939</v>
      </c>
      <c r="T73" s="21">
        <v>2032693</v>
      </c>
      <c r="U73" s="21">
        <v>6044545</v>
      </c>
      <c r="V73" s="21">
        <v>23747278</v>
      </c>
      <c r="W73" s="21">
        <v>20885449</v>
      </c>
      <c r="X73" s="21"/>
      <c r="Y73" s="20"/>
      <c r="Z73" s="23">
        <v>20885449</v>
      </c>
    </row>
    <row r="74" spans="1:26" ht="13.5" hidden="1">
      <c r="A74" s="39" t="s">
        <v>107</v>
      </c>
      <c r="B74" s="19">
        <v>1074811</v>
      </c>
      <c r="C74" s="19"/>
      <c r="D74" s="20">
        <v>1365840</v>
      </c>
      <c r="E74" s="21">
        <v>1365840</v>
      </c>
      <c r="F74" s="21">
        <v>31724</v>
      </c>
      <c r="G74" s="21">
        <v>33284</v>
      </c>
      <c r="H74" s="21">
        <v>28393</v>
      </c>
      <c r="I74" s="21">
        <v>93401</v>
      </c>
      <c r="J74" s="21">
        <v>27794</v>
      </c>
      <c r="K74" s="21">
        <v>23835</v>
      </c>
      <c r="L74" s="21">
        <v>3867</v>
      </c>
      <c r="M74" s="21">
        <v>55496</v>
      </c>
      <c r="N74" s="21">
        <v>27380</v>
      </c>
      <c r="O74" s="21">
        <v>894505</v>
      </c>
      <c r="P74" s="21">
        <v>419209</v>
      </c>
      <c r="Q74" s="21">
        <v>1341094</v>
      </c>
      <c r="R74" s="21">
        <v>90415</v>
      </c>
      <c r="S74" s="21">
        <v>28556</v>
      </c>
      <c r="T74" s="21">
        <v>26565</v>
      </c>
      <c r="U74" s="21">
        <v>145536</v>
      </c>
      <c r="V74" s="21">
        <v>1635527</v>
      </c>
      <c r="W74" s="21">
        <v>1365840</v>
      </c>
      <c r="X74" s="21"/>
      <c r="Y74" s="20"/>
      <c r="Z74" s="23">
        <v>1365840</v>
      </c>
    </row>
    <row r="75" spans="1:26" ht="13.5" hidden="1">
      <c r="A75" s="40" t="s">
        <v>110</v>
      </c>
      <c r="B75" s="28">
        <v>8731739</v>
      </c>
      <c r="C75" s="28"/>
      <c r="D75" s="29">
        <v>16000000</v>
      </c>
      <c r="E75" s="30">
        <v>16000000</v>
      </c>
      <c r="F75" s="30">
        <v>1315740</v>
      </c>
      <c r="G75" s="30">
        <v>1427773</v>
      </c>
      <c r="H75" s="30">
        <v>1588479</v>
      </c>
      <c r="I75" s="30">
        <v>4331992</v>
      </c>
      <c r="J75" s="30">
        <v>1563624</v>
      </c>
      <c r="K75" s="30">
        <v>1432066</v>
      </c>
      <c r="L75" s="30">
        <v>1540461</v>
      </c>
      <c r="M75" s="30">
        <v>4536151</v>
      </c>
      <c r="N75" s="30">
        <v>2340947</v>
      </c>
      <c r="O75" s="30">
        <v>299970</v>
      </c>
      <c r="P75" s="30">
        <v>944440</v>
      </c>
      <c r="Q75" s="30">
        <v>3585357</v>
      </c>
      <c r="R75" s="30">
        <v>1628785</v>
      </c>
      <c r="S75" s="30">
        <v>1618091</v>
      </c>
      <c r="T75" s="30">
        <v>1688315</v>
      </c>
      <c r="U75" s="30">
        <v>4935191</v>
      </c>
      <c r="V75" s="30">
        <v>17388691</v>
      </c>
      <c r="W75" s="30">
        <v>16000000</v>
      </c>
      <c r="X75" s="30"/>
      <c r="Y75" s="29"/>
      <c r="Z75" s="31">
        <v>16000000</v>
      </c>
    </row>
    <row r="76" spans="1:26" ht="13.5" hidden="1">
      <c r="A76" s="42" t="s">
        <v>286</v>
      </c>
      <c r="B76" s="32">
        <v>425959451</v>
      </c>
      <c r="C76" s="32"/>
      <c r="D76" s="33">
        <v>499170244</v>
      </c>
      <c r="E76" s="34">
        <v>503070244</v>
      </c>
      <c r="F76" s="34">
        <v>39211119</v>
      </c>
      <c r="G76" s="34">
        <v>39800340</v>
      </c>
      <c r="H76" s="34">
        <v>51756474</v>
      </c>
      <c r="I76" s="34">
        <v>130767933</v>
      </c>
      <c r="J76" s="34">
        <v>47188517</v>
      </c>
      <c r="K76" s="34">
        <v>41927018</v>
      </c>
      <c r="L76" s="34">
        <v>42614982</v>
      </c>
      <c r="M76" s="34">
        <v>131730517</v>
      </c>
      <c r="N76" s="34">
        <v>34572316</v>
      </c>
      <c r="O76" s="34">
        <v>33668700</v>
      </c>
      <c r="P76" s="34">
        <v>46243786</v>
      </c>
      <c r="Q76" s="34">
        <v>114484802</v>
      </c>
      <c r="R76" s="34">
        <v>31643846</v>
      </c>
      <c r="S76" s="34">
        <v>35767850</v>
      </c>
      <c r="T76" s="34">
        <v>27993837</v>
      </c>
      <c r="U76" s="34">
        <v>95405533</v>
      </c>
      <c r="V76" s="34">
        <v>472388785</v>
      </c>
      <c r="W76" s="34">
        <v>503070244</v>
      </c>
      <c r="X76" s="34"/>
      <c r="Y76" s="33"/>
      <c r="Z76" s="35">
        <v>503070244</v>
      </c>
    </row>
    <row r="77" spans="1:26" ht="13.5" hidden="1">
      <c r="A77" s="37" t="s">
        <v>31</v>
      </c>
      <c r="B77" s="19">
        <v>61059598</v>
      </c>
      <c r="C77" s="19"/>
      <c r="D77" s="20">
        <v>51460000</v>
      </c>
      <c r="E77" s="21">
        <v>55360000</v>
      </c>
      <c r="F77" s="21">
        <v>3883756</v>
      </c>
      <c r="G77" s="21">
        <v>5079522</v>
      </c>
      <c r="H77" s="21">
        <v>3511219</v>
      </c>
      <c r="I77" s="21">
        <v>12474497</v>
      </c>
      <c r="J77" s="21">
        <v>4381138</v>
      </c>
      <c r="K77" s="21">
        <v>5078007</v>
      </c>
      <c r="L77" s="21">
        <v>4333709</v>
      </c>
      <c r="M77" s="21">
        <v>13792854</v>
      </c>
      <c r="N77" s="21">
        <v>4562091</v>
      </c>
      <c r="O77" s="21">
        <v>4729556</v>
      </c>
      <c r="P77" s="21">
        <v>4875717</v>
      </c>
      <c r="Q77" s="21">
        <v>14167364</v>
      </c>
      <c r="R77" s="21">
        <v>4016187</v>
      </c>
      <c r="S77" s="21">
        <v>4257010</v>
      </c>
      <c r="T77" s="21">
        <v>3906623</v>
      </c>
      <c r="U77" s="21">
        <v>12179820</v>
      </c>
      <c r="V77" s="21">
        <v>52614535</v>
      </c>
      <c r="W77" s="21">
        <v>55360000</v>
      </c>
      <c r="X77" s="21"/>
      <c r="Y77" s="20"/>
      <c r="Z77" s="23">
        <v>55360000</v>
      </c>
    </row>
    <row r="78" spans="1:26" ht="13.5" hidden="1">
      <c r="A78" s="38" t="s">
        <v>32</v>
      </c>
      <c r="B78" s="19">
        <v>356168114</v>
      </c>
      <c r="C78" s="19"/>
      <c r="D78" s="20">
        <v>431710244</v>
      </c>
      <c r="E78" s="21">
        <v>431710244</v>
      </c>
      <c r="F78" s="21">
        <v>35327363</v>
      </c>
      <c r="G78" s="21">
        <v>34720818</v>
      </c>
      <c r="H78" s="21">
        <v>48245255</v>
      </c>
      <c r="I78" s="21">
        <v>118293436</v>
      </c>
      <c r="J78" s="21">
        <v>42807379</v>
      </c>
      <c r="K78" s="21">
        <v>36849011</v>
      </c>
      <c r="L78" s="21">
        <v>38281273</v>
      </c>
      <c r="M78" s="21">
        <v>117937663</v>
      </c>
      <c r="N78" s="21">
        <v>30010225</v>
      </c>
      <c r="O78" s="21">
        <v>28939144</v>
      </c>
      <c r="P78" s="21">
        <v>40063639</v>
      </c>
      <c r="Q78" s="21">
        <v>99013008</v>
      </c>
      <c r="R78" s="21">
        <v>27627659</v>
      </c>
      <c r="S78" s="21">
        <v>31510840</v>
      </c>
      <c r="T78" s="21">
        <v>24087214</v>
      </c>
      <c r="U78" s="21">
        <v>83225713</v>
      </c>
      <c r="V78" s="21">
        <v>418469820</v>
      </c>
      <c r="W78" s="21">
        <v>431710244</v>
      </c>
      <c r="X78" s="21"/>
      <c r="Y78" s="20"/>
      <c r="Z78" s="23">
        <v>431710244</v>
      </c>
    </row>
    <row r="79" spans="1:26" ht="13.5" hidden="1">
      <c r="A79" s="39" t="s">
        <v>103</v>
      </c>
      <c r="B79" s="19">
        <v>331949020</v>
      </c>
      <c r="C79" s="19"/>
      <c r="D79" s="20">
        <v>379524484</v>
      </c>
      <c r="E79" s="21">
        <v>379524484</v>
      </c>
      <c r="F79" s="21">
        <v>32034259</v>
      </c>
      <c r="G79" s="21">
        <v>31030989</v>
      </c>
      <c r="H79" s="21">
        <v>44998074</v>
      </c>
      <c r="I79" s="21">
        <v>108063322</v>
      </c>
      <c r="J79" s="21">
        <v>38792023</v>
      </c>
      <c r="K79" s="21">
        <v>33604649</v>
      </c>
      <c r="L79" s="21">
        <v>32838239</v>
      </c>
      <c r="M79" s="21">
        <v>105234911</v>
      </c>
      <c r="N79" s="21">
        <v>26099035</v>
      </c>
      <c r="O79" s="21">
        <v>25189783</v>
      </c>
      <c r="P79" s="21">
        <v>35205800</v>
      </c>
      <c r="Q79" s="21">
        <v>86494618</v>
      </c>
      <c r="R79" s="21">
        <v>24360276</v>
      </c>
      <c r="S79" s="21">
        <v>28065439</v>
      </c>
      <c r="T79" s="21">
        <v>21831423</v>
      </c>
      <c r="U79" s="21">
        <v>74257138</v>
      </c>
      <c r="V79" s="21">
        <v>374049989</v>
      </c>
      <c r="W79" s="21">
        <v>379524484</v>
      </c>
      <c r="X79" s="21"/>
      <c r="Y79" s="20"/>
      <c r="Z79" s="23">
        <v>379524484</v>
      </c>
    </row>
    <row r="80" spans="1:26" ht="13.5" hidden="1">
      <c r="A80" s="39" t="s">
        <v>104</v>
      </c>
      <c r="B80" s="19"/>
      <c r="C80" s="19"/>
      <c r="D80" s="20">
        <v>23375000</v>
      </c>
      <c r="E80" s="21">
        <v>23375000</v>
      </c>
      <c r="F80" s="21">
        <v>1453690</v>
      </c>
      <c r="G80" s="21">
        <v>1454069</v>
      </c>
      <c r="H80" s="21">
        <v>1300183</v>
      </c>
      <c r="I80" s="21">
        <v>4207942</v>
      </c>
      <c r="J80" s="21">
        <v>1726515</v>
      </c>
      <c r="K80" s="21">
        <v>1410627</v>
      </c>
      <c r="L80" s="21">
        <v>1998672</v>
      </c>
      <c r="M80" s="21">
        <v>5135814</v>
      </c>
      <c r="N80" s="21">
        <v>1234567</v>
      </c>
      <c r="O80" s="21">
        <v>1499047</v>
      </c>
      <c r="P80" s="21">
        <v>2230504</v>
      </c>
      <c r="Q80" s="21">
        <v>4964118</v>
      </c>
      <c r="R80" s="21">
        <v>1077347</v>
      </c>
      <c r="S80" s="21">
        <v>1269665</v>
      </c>
      <c r="T80" s="21">
        <v>512508</v>
      </c>
      <c r="U80" s="21">
        <v>2859520</v>
      </c>
      <c r="V80" s="21">
        <v>17167394</v>
      </c>
      <c r="W80" s="21">
        <v>23375000</v>
      </c>
      <c r="X80" s="21"/>
      <c r="Y80" s="20"/>
      <c r="Z80" s="23">
        <v>23375000</v>
      </c>
    </row>
    <row r="81" spans="1:26" ht="13.5" hidden="1">
      <c r="A81" s="39" t="s">
        <v>105</v>
      </c>
      <c r="B81" s="19"/>
      <c r="C81" s="19"/>
      <c r="D81" s="20">
        <v>6559471</v>
      </c>
      <c r="E81" s="21">
        <v>6559471</v>
      </c>
      <c r="F81" s="21">
        <v>362060</v>
      </c>
      <c r="G81" s="21">
        <v>465816</v>
      </c>
      <c r="H81" s="21">
        <v>220890</v>
      </c>
      <c r="I81" s="21">
        <v>1048766</v>
      </c>
      <c r="J81" s="21">
        <v>418523</v>
      </c>
      <c r="K81" s="21">
        <v>406490</v>
      </c>
      <c r="L81" s="21">
        <v>1442316</v>
      </c>
      <c r="M81" s="21">
        <v>2267329</v>
      </c>
      <c r="N81" s="21">
        <v>473071</v>
      </c>
      <c r="O81" s="21">
        <v>409535</v>
      </c>
      <c r="P81" s="21">
        <v>634235</v>
      </c>
      <c r="Q81" s="21">
        <v>1516841</v>
      </c>
      <c r="R81" s="21">
        <v>331046</v>
      </c>
      <c r="S81" s="21">
        <v>386935</v>
      </c>
      <c r="T81" s="21">
        <v>108162</v>
      </c>
      <c r="U81" s="21">
        <v>826143</v>
      </c>
      <c r="V81" s="21">
        <v>5659079</v>
      </c>
      <c r="W81" s="21">
        <v>6559471</v>
      </c>
      <c r="X81" s="21"/>
      <c r="Y81" s="20"/>
      <c r="Z81" s="23">
        <v>6559471</v>
      </c>
    </row>
    <row r="82" spans="1:26" ht="13.5" hidden="1">
      <c r="A82" s="39" t="s">
        <v>106</v>
      </c>
      <c r="B82" s="19">
        <v>23144284</v>
      </c>
      <c r="C82" s="19"/>
      <c r="D82" s="20">
        <v>20885449</v>
      </c>
      <c r="E82" s="21">
        <v>20885449</v>
      </c>
      <c r="F82" s="21">
        <v>1460129</v>
      </c>
      <c r="G82" s="21">
        <v>1746720</v>
      </c>
      <c r="H82" s="21">
        <v>1562853</v>
      </c>
      <c r="I82" s="21">
        <v>4769702</v>
      </c>
      <c r="J82" s="21">
        <v>1856318</v>
      </c>
      <c r="K82" s="21">
        <v>1416720</v>
      </c>
      <c r="L82" s="21">
        <v>1983316</v>
      </c>
      <c r="M82" s="21">
        <v>5256354</v>
      </c>
      <c r="N82" s="21">
        <v>2171490</v>
      </c>
      <c r="O82" s="21">
        <v>1823845</v>
      </c>
      <c r="P82" s="21">
        <v>1859119</v>
      </c>
      <c r="Q82" s="21">
        <v>5854454</v>
      </c>
      <c r="R82" s="21">
        <v>1838704</v>
      </c>
      <c r="S82" s="21">
        <v>1778801</v>
      </c>
      <c r="T82" s="21">
        <v>1635121</v>
      </c>
      <c r="U82" s="21">
        <v>5252626</v>
      </c>
      <c r="V82" s="21">
        <v>21133136</v>
      </c>
      <c r="W82" s="21">
        <v>20885449</v>
      </c>
      <c r="X82" s="21"/>
      <c r="Y82" s="20"/>
      <c r="Z82" s="23">
        <v>20885449</v>
      </c>
    </row>
    <row r="83" spans="1:26" ht="13.5" hidden="1">
      <c r="A83" s="39" t="s">
        <v>107</v>
      </c>
      <c r="B83" s="19">
        <v>1074810</v>
      </c>
      <c r="C83" s="19"/>
      <c r="D83" s="20">
        <v>1365840</v>
      </c>
      <c r="E83" s="21">
        <v>1365840</v>
      </c>
      <c r="F83" s="21">
        <v>17225</v>
      </c>
      <c r="G83" s="21">
        <v>23224</v>
      </c>
      <c r="H83" s="21">
        <v>163255</v>
      </c>
      <c r="I83" s="21">
        <v>203704</v>
      </c>
      <c r="J83" s="21">
        <v>14000</v>
      </c>
      <c r="K83" s="21">
        <v>10525</v>
      </c>
      <c r="L83" s="21">
        <v>18730</v>
      </c>
      <c r="M83" s="21">
        <v>43255</v>
      </c>
      <c r="N83" s="21">
        <v>32062</v>
      </c>
      <c r="O83" s="21">
        <v>16934</v>
      </c>
      <c r="P83" s="21">
        <v>133981</v>
      </c>
      <c r="Q83" s="21">
        <v>182977</v>
      </c>
      <c r="R83" s="21">
        <v>20286</v>
      </c>
      <c r="S83" s="21">
        <v>10000</v>
      </c>
      <c r="T83" s="21"/>
      <c r="U83" s="21">
        <v>30286</v>
      </c>
      <c r="V83" s="21">
        <v>460222</v>
      </c>
      <c r="W83" s="21">
        <v>1365840</v>
      </c>
      <c r="X83" s="21"/>
      <c r="Y83" s="20"/>
      <c r="Z83" s="23">
        <v>1365840</v>
      </c>
    </row>
    <row r="84" spans="1:26" ht="13.5" hidden="1">
      <c r="A84" s="40" t="s">
        <v>110</v>
      </c>
      <c r="B84" s="28">
        <v>8731739</v>
      </c>
      <c r="C84" s="28"/>
      <c r="D84" s="29">
        <v>16000000</v>
      </c>
      <c r="E84" s="30">
        <v>16000000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>
        <v>1304430</v>
      </c>
      <c r="Q84" s="30">
        <v>1304430</v>
      </c>
      <c r="R84" s="30"/>
      <c r="S84" s="30"/>
      <c r="T84" s="30"/>
      <c r="U84" s="30"/>
      <c r="V84" s="30">
        <v>1304430</v>
      </c>
      <c r="W84" s="30">
        <v>16000000</v>
      </c>
      <c r="X84" s="30"/>
      <c r="Y84" s="29"/>
      <c r="Z84" s="31">
        <v>16000000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54887378</v>
      </c>
      <c r="D5" s="357">
        <f t="shared" si="0"/>
        <v>0</v>
      </c>
      <c r="E5" s="356">
        <f t="shared" si="0"/>
        <v>54923095</v>
      </c>
      <c r="F5" s="358">
        <f t="shared" si="0"/>
        <v>5023860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5023860</v>
      </c>
      <c r="Y5" s="358">
        <f t="shared" si="0"/>
        <v>-5023860</v>
      </c>
      <c r="Z5" s="359">
        <f>+IF(X5&lt;&gt;0,+(Y5/X5)*100,0)</f>
        <v>-100</v>
      </c>
      <c r="AA5" s="360">
        <f>+AA6+AA8+AA11+AA13+AA15</f>
        <v>5023860</v>
      </c>
    </row>
    <row r="6" spans="1:27" ht="13.5">
      <c r="A6" s="361" t="s">
        <v>204</v>
      </c>
      <c r="B6" s="142"/>
      <c r="C6" s="60">
        <f>+C7</f>
        <v>24557929</v>
      </c>
      <c r="D6" s="340">
        <f aca="true" t="shared" si="1" ref="D6:AA6">+D7</f>
        <v>0</v>
      </c>
      <c r="E6" s="60">
        <f t="shared" si="1"/>
        <v>24108685</v>
      </c>
      <c r="F6" s="59">
        <f t="shared" si="1"/>
        <v>1523860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1523860</v>
      </c>
      <c r="Y6" s="59">
        <f t="shared" si="1"/>
        <v>-1523860</v>
      </c>
      <c r="Z6" s="61">
        <f>+IF(X6&lt;&gt;0,+(Y6/X6)*100,0)</f>
        <v>-100</v>
      </c>
      <c r="AA6" s="62">
        <f t="shared" si="1"/>
        <v>1523860</v>
      </c>
    </row>
    <row r="7" spans="1:27" ht="13.5">
      <c r="A7" s="291" t="s">
        <v>228</v>
      </c>
      <c r="B7" s="142"/>
      <c r="C7" s="60">
        <v>24557929</v>
      </c>
      <c r="D7" s="340"/>
      <c r="E7" s="60">
        <v>24108685</v>
      </c>
      <c r="F7" s="59">
        <v>1523860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1523860</v>
      </c>
      <c r="Y7" s="59">
        <v>-1523860</v>
      </c>
      <c r="Z7" s="61">
        <v>-100</v>
      </c>
      <c r="AA7" s="62">
        <v>1523860</v>
      </c>
    </row>
    <row r="8" spans="1:27" ht="13.5">
      <c r="A8" s="361" t="s">
        <v>205</v>
      </c>
      <c r="B8" s="142"/>
      <c r="C8" s="60">
        <f aca="true" t="shared" si="2" ref="C8:Y8">SUM(C9:C10)</f>
        <v>30288141</v>
      </c>
      <c r="D8" s="340">
        <f t="shared" si="2"/>
        <v>0</v>
      </c>
      <c r="E8" s="60">
        <f t="shared" si="2"/>
        <v>30759510</v>
      </c>
      <c r="F8" s="59">
        <f t="shared" si="2"/>
        <v>3500000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3500000</v>
      </c>
      <c r="Y8" s="59">
        <f t="shared" si="2"/>
        <v>-3500000</v>
      </c>
      <c r="Z8" s="61">
        <f>+IF(X8&lt;&gt;0,+(Y8/X8)*100,0)</f>
        <v>-100</v>
      </c>
      <c r="AA8" s="62">
        <f>SUM(AA9:AA10)</f>
        <v>3500000</v>
      </c>
    </row>
    <row r="9" spans="1:27" ht="13.5">
      <c r="A9" s="291" t="s">
        <v>229</v>
      </c>
      <c r="B9" s="142"/>
      <c r="C9" s="60">
        <v>29228951</v>
      </c>
      <c r="D9" s="340"/>
      <c r="E9" s="60">
        <v>29904899</v>
      </c>
      <c r="F9" s="59">
        <v>3500000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3500000</v>
      </c>
      <c r="Y9" s="59">
        <v>-3500000</v>
      </c>
      <c r="Z9" s="61">
        <v>-100</v>
      </c>
      <c r="AA9" s="62">
        <v>3500000</v>
      </c>
    </row>
    <row r="10" spans="1:27" ht="13.5">
      <c r="A10" s="291" t="s">
        <v>230</v>
      </c>
      <c r="B10" s="142"/>
      <c r="C10" s="60">
        <v>1059190</v>
      </c>
      <c r="D10" s="340"/>
      <c r="E10" s="60">
        <v>854611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41308</v>
      </c>
      <c r="D15" s="340">
        <f t="shared" si="5"/>
        <v>0</v>
      </c>
      <c r="E15" s="60">
        <f t="shared" si="5"/>
        <v>54900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>
        <v>41308</v>
      </c>
      <c r="D16" s="340"/>
      <c r="E16" s="60">
        <v>54900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3444353</v>
      </c>
      <c r="D22" s="344">
        <f t="shared" si="6"/>
        <v>0</v>
      </c>
      <c r="E22" s="343">
        <f t="shared" si="6"/>
        <v>3644043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>
        <v>3184841</v>
      </c>
      <c r="D23" s="340"/>
      <c r="E23" s="60">
        <v>3593386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259512</v>
      </c>
      <c r="D27" s="340"/>
      <c r="E27" s="60">
        <v>50657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33535619</v>
      </c>
      <c r="D40" s="344">
        <f t="shared" si="9"/>
        <v>0</v>
      </c>
      <c r="E40" s="343">
        <f t="shared" si="9"/>
        <v>41544737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17795061</v>
      </c>
      <c r="D41" s="363"/>
      <c r="E41" s="362">
        <v>28064714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179266</v>
      </c>
      <c r="D43" s="369"/>
      <c r="E43" s="305">
        <v>302858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407671</v>
      </c>
      <c r="D44" s="368"/>
      <c r="E44" s="54">
        <v>503085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15287123</v>
      </c>
      <c r="D47" s="368"/>
      <c r="E47" s="54">
        <v>12068837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-133502</v>
      </c>
      <c r="D49" s="368"/>
      <c r="E49" s="54">
        <v>605243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91867350</v>
      </c>
      <c r="D60" s="346">
        <f t="shared" si="14"/>
        <v>0</v>
      </c>
      <c r="E60" s="219">
        <f t="shared" si="14"/>
        <v>100111875</v>
      </c>
      <c r="F60" s="264">
        <f t="shared" si="14"/>
        <v>5023860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5023860</v>
      </c>
      <c r="Y60" s="264">
        <f t="shared" si="14"/>
        <v>-5023860</v>
      </c>
      <c r="Z60" s="337">
        <f>+IF(X60&lt;&gt;0,+(Y60/X60)*100,0)</f>
        <v>-100</v>
      </c>
      <c r="AA60" s="232">
        <f>+AA57+AA54+AA51+AA40+AA37+AA34+AA22+AA5</f>
        <v>5023860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279126298</v>
      </c>
      <c r="D5" s="153">
        <f>SUM(D6:D8)</f>
        <v>0</v>
      </c>
      <c r="E5" s="154">
        <f t="shared" si="0"/>
        <v>287833835</v>
      </c>
      <c r="F5" s="100">
        <f t="shared" si="0"/>
        <v>321081449</v>
      </c>
      <c r="G5" s="100">
        <f t="shared" si="0"/>
        <v>98228700</v>
      </c>
      <c r="H5" s="100">
        <f t="shared" si="0"/>
        <v>8409963</v>
      </c>
      <c r="I5" s="100">
        <f t="shared" si="0"/>
        <v>8584405</v>
      </c>
      <c r="J5" s="100">
        <f t="shared" si="0"/>
        <v>115223068</v>
      </c>
      <c r="K5" s="100">
        <f t="shared" si="0"/>
        <v>8737089</v>
      </c>
      <c r="L5" s="100">
        <f t="shared" si="0"/>
        <v>8351883</v>
      </c>
      <c r="M5" s="100">
        <f t="shared" si="0"/>
        <v>61389483</v>
      </c>
      <c r="N5" s="100">
        <f t="shared" si="0"/>
        <v>78478455</v>
      </c>
      <c r="O5" s="100">
        <f t="shared" si="0"/>
        <v>8997931</v>
      </c>
      <c r="P5" s="100">
        <f t="shared" si="0"/>
        <v>7520121</v>
      </c>
      <c r="Q5" s="100">
        <f t="shared" si="0"/>
        <v>73838058</v>
      </c>
      <c r="R5" s="100">
        <f t="shared" si="0"/>
        <v>90356110</v>
      </c>
      <c r="S5" s="100">
        <f t="shared" si="0"/>
        <v>8353396</v>
      </c>
      <c r="T5" s="100">
        <f t="shared" si="0"/>
        <v>11282210</v>
      </c>
      <c r="U5" s="100">
        <f t="shared" si="0"/>
        <v>46319443</v>
      </c>
      <c r="V5" s="100">
        <f t="shared" si="0"/>
        <v>65955049</v>
      </c>
      <c r="W5" s="100">
        <f t="shared" si="0"/>
        <v>350012682</v>
      </c>
      <c r="X5" s="100">
        <f t="shared" si="0"/>
        <v>321081449</v>
      </c>
      <c r="Y5" s="100">
        <f t="shared" si="0"/>
        <v>28931233</v>
      </c>
      <c r="Z5" s="137">
        <f>+IF(X5&lt;&gt;0,+(Y5/X5)*100,0)</f>
        <v>9.010558875358758</v>
      </c>
      <c r="AA5" s="153">
        <f>SUM(AA6:AA8)</f>
        <v>321081449</v>
      </c>
    </row>
    <row r="6" spans="1:27" ht="13.5">
      <c r="A6" s="138" t="s">
        <v>75</v>
      </c>
      <c r="B6" s="136"/>
      <c r="C6" s="155"/>
      <c r="D6" s="155"/>
      <c r="E6" s="156">
        <v>1100</v>
      </c>
      <c r="F6" s="60">
        <v>1100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1100</v>
      </c>
      <c r="Y6" s="60">
        <v>-1100</v>
      </c>
      <c r="Z6" s="140">
        <v>-100</v>
      </c>
      <c r="AA6" s="155">
        <v>1100</v>
      </c>
    </row>
    <row r="7" spans="1:27" ht="13.5">
      <c r="A7" s="138" t="s">
        <v>76</v>
      </c>
      <c r="B7" s="136"/>
      <c r="C7" s="157">
        <v>279101441</v>
      </c>
      <c r="D7" s="157"/>
      <c r="E7" s="158">
        <v>287832278</v>
      </c>
      <c r="F7" s="159">
        <v>321079892</v>
      </c>
      <c r="G7" s="159">
        <v>98228700</v>
      </c>
      <c r="H7" s="159">
        <v>8409963</v>
      </c>
      <c r="I7" s="159">
        <v>8584405</v>
      </c>
      <c r="J7" s="159">
        <v>115223068</v>
      </c>
      <c r="K7" s="159">
        <v>8737089</v>
      </c>
      <c r="L7" s="159">
        <v>8351883</v>
      </c>
      <c r="M7" s="159">
        <v>61389483</v>
      </c>
      <c r="N7" s="159">
        <v>78478455</v>
      </c>
      <c r="O7" s="159">
        <v>8804414</v>
      </c>
      <c r="P7" s="159">
        <v>7452893</v>
      </c>
      <c r="Q7" s="159">
        <v>73835198</v>
      </c>
      <c r="R7" s="159">
        <v>90092505</v>
      </c>
      <c r="S7" s="159">
        <v>8353396</v>
      </c>
      <c r="T7" s="159">
        <v>11474497</v>
      </c>
      <c r="U7" s="159">
        <v>46387901</v>
      </c>
      <c r="V7" s="159">
        <v>66215794</v>
      </c>
      <c r="W7" s="159">
        <v>350009822</v>
      </c>
      <c r="X7" s="159">
        <v>321079892</v>
      </c>
      <c r="Y7" s="159">
        <v>28929930</v>
      </c>
      <c r="Z7" s="141">
        <v>9.01</v>
      </c>
      <c r="AA7" s="157">
        <v>321079892</v>
      </c>
    </row>
    <row r="8" spans="1:27" ht="13.5">
      <c r="A8" s="138" t="s">
        <v>77</v>
      </c>
      <c r="B8" s="136"/>
      <c r="C8" s="155">
        <v>24857</v>
      </c>
      <c r="D8" s="155"/>
      <c r="E8" s="156">
        <v>457</v>
      </c>
      <c r="F8" s="60">
        <v>457</v>
      </c>
      <c r="G8" s="60"/>
      <c r="H8" s="60"/>
      <c r="I8" s="60"/>
      <c r="J8" s="60"/>
      <c r="K8" s="60"/>
      <c r="L8" s="60"/>
      <c r="M8" s="60"/>
      <c r="N8" s="60"/>
      <c r="O8" s="60">
        <v>193517</v>
      </c>
      <c r="P8" s="60">
        <v>67228</v>
      </c>
      <c r="Q8" s="60">
        <v>2860</v>
      </c>
      <c r="R8" s="60">
        <v>263605</v>
      </c>
      <c r="S8" s="60"/>
      <c r="T8" s="60">
        <v>-192287</v>
      </c>
      <c r="U8" s="60">
        <v>-68458</v>
      </c>
      <c r="V8" s="60">
        <v>-260745</v>
      </c>
      <c r="W8" s="60">
        <v>2860</v>
      </c>
      <c r="X8" s="60">
        <v>457</v>
      </c>
      <c r="Y8" s="60">
        <v>2403</v>
      </c>
      <c r="Z8" s="140">
        <v>525.82</v>
      </c>
      <c r="AA8" s="155">
        <v>457</v>
      </c>
    </row>
    <row r="9" spans="1:27" ht="13.5">
      <c r="A9" s="135" t="s">
        <v>78</v>
      </c>
      <c r="B9" s="136"/>
      <c r="C9" s="153">
        <f aca="true" t="shared" si="1" ref="C9:Y9">SUM(C10:C14)</f>
        <v>7399001</v>
      </c>
      <c r="D9" s="153">
        <f>SUM(D10:D14)</f>
        <v>0</v>
      </c>
      <c r="E9" s="154">
        <f t="shared" si="1"/>
        <v>4110967</v>
      </c>
      <c r="F9" s="100">
        <f t="shared" si="1"/>
        <v>4110967</v>
      </c>
      <c r="G9" s="100">
        <f t="shared" si="1"/>
        <v>449123</v>
      </c>
      <c r="H9" s="100">
        <f t="shared" si="1"/>
        <v>481910</v>
      </c>
      <c r="I9" s="100">
        <f t="shared" si="1"/>
        <v>579549</v>
      </c>
      <c r="J9" s="100">
        <f t="shared" si="1"/>
        <v>1510582</v>
      </c>
      <c r="K9" s="100">
        <f t="shared" si="1"/>
        <v>203660</v>
      </c>
      <c r="L9" s="100">
        <f t="shared" si="1"/>
        <v>211200</v>
      </c>
      <c r="M9" s="100">
        <f t="shared" si="1"/>
        <v>197843</v>
      </c>
      <c r="N9" s="100">
        <f t="shared" si="1"/>
        <v>612703</v>
      </c>
      <c r="O9" s="100">
        <f t="shared" si="1"/>
        <v>1078414</v>
      </c>
      <c r="P9" s="100">
        <f t="shared" si="1"/>
        <v>103729</v>
      </c>
      <c r="Q9" s="100">
        <f t="shared" si="1"/>
        <v>99751</v>
      </c>
      <c r="R9" s="100">
        <f t="shared" si="1"/>
        <v>1281894</v>
      </c>
      <c r="S9" s="100">
        <f t="shared" si="1"/>
        <v>133531</v>
      </c>
      <c r="T9" s="100">
        <f t="shared" si="1"/>
        <v>474751</v>
      </c>
      <c r="U9" s="100">
        <f t="shared" si="1"/>
        <v>199822</v>
      </c>
      <c r="V9" s="100">
        <f t="shared" si="1"/>
        <v>808104</v>
      </c>
      <c r="W9" s="100">
        <f t="shared" si="1"/>
        <v>4213283</v>
      </c>
      <c r="X9" s="100">
        <f t="shared" si="1"/>
        <v>4110967</v>
      </c>
      <c r="Y9" s="100">
        <f t="shared" si="1"/>
        <v>102316</v>
      </c>
      <c r="Z9" s="137">
        <f>+IF(X9&lt;&gt;0,+(Y9/X9)*100,0)</f>
        <v>2.4888548120186806</v>
      </c>
      <c r="AA9" s="153">
        <f>SUM(AA10:AA14)</f>
        <v>4110967</v>
      </c>
    </row>
    <row r="10" spans="1:27" ht="13.5">
      <c r="A10" s="138" t="s">
        <v>79</v>
      </c>
      <c r="B10" s="136"/>
      <c r="C10" s="155">
        <v>79586</v>
      </c>
      <c r="D10" s="155"/>
      <c r="E10" s="156">
        <v>124976</v>
      </c>
      <c r="F10" s="60">
        <v>124976</v>
      </c>
      <c r="G10" s="60">
        <v>17779</v>
      </c>
      <c r="H10" s="60">
        <v>10233</v>
      </c>
      <c r="I10" s="60">
        <v>5293</v>
      </c>
      <c r="J10" s="60">
        <v>33305</v>
      </c>
      <c r="K10" s="60">
        <v>4800</v>
      </c>
      <c r="L10" s="60">
        <v>4232</v>
      </c>
      <c r="M10" s="60">
        <v>3072</v>
      </c>
      <c r="N10" s="60">
        <v>12104</v>
      </c>
      <c r="O10" s="60">
        <v>6144</v>
      </c>
      <c r="P10" s="60">
        <v>5666</v>
      </c>
      <c r="Q10" s="60">
        <v>5766</v>
      </c>
      <c r="R10" s="60">
        <v>17576</v>
      </c>
      <c r="S10" s="60">
        <v>5703</v>
      </c>
      <c r="T10" s="60">
        <v>3838</v>
      </c>
      <c r="U10" s="60">
        <v>4466</v>
      </c>
      <c r="V10" s="60">
        <v>14007</v>
      </c>
      <c r="W10" s="60">
        <v>76992</v>
      </c>
      <c r="X10" s="60">
        <v>124976</v>
      </c>
      <c r="Y10" s="60">
        <v>-47984</v>
      </c>
      <c r="Z10" s="140">
        <v>-38.39</v>
      </c>
      <c r="AA10" s="155">
        <v>124976</v>
      </c>
    </row>
    <row r="11" spans="1:27" ht="13.5">
      <c r="A11" s="138" t="s">
        <v>80</v>
      </c>
      <c r="B11" s="136"/>
      <c r="C11" s="155">
        <v>66609</v>
      </c>
      <c r="D11" s="155"/>
      <c r="E11" s="156">
        <v>512766</v>
      </c>
      <c r="F11" s="60">
        <v>512766</v>
      </c>
      <c r="G11" s="60">
        <v>4793</v>
      </c>
      <c r="H11" s="60">
        <v>5637</v>
      </c>
      <c r="I11" s="60">
        <v>2361</v>
      </c>
      <c r="J11" s="60">
        <v>12791</v>
      </c>
      <c r="K11" s="60">
        <v>3547</v>
      </c>
      <c r="L11" s="60">
        <v>1277</v>
      </c>
      <c r="M11" s="60">
        <v>2486</v>
      </c>
      <c r="N11" s="60">
        <v>7310</v>
      </c>
      <c r="O11" s="60">
        <v>3995</v>
      </c>
      <c r="P11" s="60">
        <v>3844</v>
      </c>
      <c r="Q11" s="60">
        <v>3172</v>
      </c>
      <c r="R11" s="60">
        <v>11011</v>
      </c>
      <c r="S11" s="60">
        <v>3211</v>
      </c>
      <c r="T11" s="60">
        <v>6891</v>
      </c>
      <c r="U11" s="60">
        <v>4345</v>
      </c>
      <c r="V11" s="60">
        <v>14447</v>
      </c>
      <c r="W11" s="60">
        <v>45559</v>
      </c>
      <c r="X11" s="60">
        <v>512766</v>
      </c>
      <c r="Y11" s="60">
        <v>-467207</v>
      </c>
      <c r="Z11" s="140">
        <v>-91.12</v>
      </c>
      <c r="AA11" s="155">
        <v>512766</v>
      </c>
    </row>
    <row r="12" spans="1:27" ht="13.5">
      <c r="A12" s="138" t="s">
        <v>81</v>
      </c>
      <c r="B12" s="136"/>
      <c r="C12" s="155">
        <v>5559479</v>
      </c>
      <c r="D12" s="155"/>
      <c r="E12" s="156">
        <v>3001000</v>
      </c>
      <c r="F12" s="60">
        <v>3001000</v>
      </c>
      <c r="G12" s="60">
        <v>327480</v>
      </c>
      <c r="H12" s="60">
        <v>379377</v>
      </c>
      <c r="I12" s="60">
        <v>455593</v>
      </c>
      <c r="J12" s="60">
        <v>1162450</v>
      </c>
      <c r="K12" s="60">
        <v>94075</v>
      </c>
      <c r="L12" s="60">
        <v>90920</v>
      </c>
      <c r="M12" s="60">
        <v>66819</v>
      </c>
      <c r="N12" s="60">
        <v>251814</v>
      </c>
      <c r="O12" s="60">
        <v>950109</v>
      </c>
      <c r="P12" s="60">
        <v>-2349</v>
      </c>
      <c r="Q12" s="60">
        <v>1984</v>
      </c>
      <c r="R12" s="60">
        <v>949744</v>
      </c>
      <c r="S12" s="60">
        <v>28298</v>
      </c>
      <c r="T12" s="60">
        <v>348454</v>
      </c>
      <c r="U12" s="60">
        <v>50471</v>
      </c>
      <c r="V12" s="60">
        <v>427223</v>
      </c>
      <c r="W12" s="60">
        <v>2791231</v>
      </c>
      <c r="X12" s="60">
        <v>3001000</v>
      </c>
      <c r="Y12" s="60">
        <v>-209769</v>
      </c>
      <c r="Z12" s="140">
        <v>-6.99</v>
      </c>
      <c r="AA12" s="155">
        <v>3001000</v>
      </c>
    </row>
    <row r="13" spans="1:27" ht="13.5">
      <c r="A13" s="138" t="s">
        <v>82</v>
      </c>
      <c r="B13" s="136"/>
      <c r="C13" s="155">
        <v>1661968</v>
      </c>
      <c r="D13" s="155"/>
      <c r="E13" s="156">
        <v>462225</v>
      </c>
      <c r="F13" s="60">
        <v>462225</v>
      </c>
      <c r="G13" s="60">
        <v>84134</v>
      </c>
      <c r="H13" s="60">
        <v>92511</v>
      </c>
      <c r="I13" s="60">
        <v>110488</v>
      </c>
      <c r="J13" s="60">
        <v>287133</v>
      </c>
      <c r="K13" s="60">
        <v>100171</v>
      </c>
      <c r="L13" s="60">
        <v>113404</v>
      </c>
      <c r="M13" s="60">
        <v>124399</v>
      </c>
      <c r="N13" s="60">
        <v>337974</v>
      </c>
      <c r="O13" s="60">
        <v>113986</v>
      </c>
      <c r="P13" s="60">
        <v>94751</v>
      </c>
      <c r="Q13" s="60">
        <v>83428</v>
      </c>
      <c r="R13" s="60">
        <v>292165</v>
      </c>
      <c r="S13" s="60">
        <v>94150</v>
      </c>
      <c r="T13" s="60">
        <v>114351</v>
      </c>
      <c r="U13" s="60">
        <v>139323</v>
      </c>
      <c r="V13" s="60">
        <v>347824</v>
      </c>
      <c r="W13" s="60">
        <v>1265096</v>
      </c>
      <c r="X13" s="60">
        <v>462225</v>
      </c>
      <c r="Y13" s="60">
        <v>802871</v>
      </c>
      <c r="Z13" s="140">
        <v>173.7</v>
      </c>
      <c r="AA13" s="155">
        <v>462225</v>
      </c>
    </row>
    <row r="14" spans="1:27" ht="13.5">
      <c r="A14" s="138" t="s">
        <v>83</v>
      </c>
      <c r="B14" s="136"/>
      <c r="C14" s="157">
        <v>31359</v>
      </c>
      <c r="D14" s="157"/>
      <c r="E14" s="158">
        <v>10000</v>
      </c>
      <c r="F14" s="159">
        <v>10000</v>
      </c>
      <c r="G14" s="159">
        <v>14937</v>
      </c>
      <c r="H14" s="159">
        <v>-5848</v>
      </c>
      <c r="I14" s="159">
        <v>5814</v>
      </c>
      <c r="J14" s="159">
        <v>14903</v>
      </c>
      <c r="K14" s="159">
        <v>1067</v>
      </c>
      <c r="L14" s="159">
        <v>1367</v>
      </c>
      <c r="M14" s="159">
        <v>1067</v>
      </c>
      <c r="N14" s="159">
        <v>3501</v>
      </c>
      <c r="O14" s="159">
        <v>4180</v>
      </c>
      <c r="P14" s="159">
        <v>1817</v>
      </c>
      <c r="Q14" s="159">
        <v>5401</v>
      </c>
      <c r="R14" s="159">
        <v>11398</v>
      </c>
      <c r="S14" s="159">
        <v>2169</v>
      </c>
      <c r="T14" s="159">
        <v>1217</v>
      </c>
      <c r="U14" s="159">
        <v>1217</v>
      </c>
      <c r="V14" s="159">
        <v>4603</v>
      </c>
      <c r="W14" s="159">
        <v>34405</v>
      </c>
      <c r="X14" s="159">
        <v>10000</v>
      </c>
      <c r="Y14" s="159">
        <v>24405</v>
      </c>
      <c r="Z14" s="141">
        <v>244.05</v>
      </c>
      <c r="AA14" s="157">
        <v>10000</v>
      </c>
    </row>
    <row r="15" spans="1:27" ht="13.5">
      <c r="A15" s="135" t="s">
        <v>84</v>
      </c>
      <c r="B15" s="142"/>
      <c r="C15" s="153">
        <f aca="true" t="shared" si="2" ref="C15:Y15">SUM(C16:C18)</f>
        <v>91630302</v>
      </c>
      <c r="D15" s="153">
        <f>SUM(D16:D18)</f>
        <v>0</v>
      </c>
      <c r="E15" s="154">
        <f t="shared" si="2"/>
        <v>123384005</v>
      </c>
      <c r="F15" s="100">
        <f t="shared" si="2"/>
        <v>147234005</v>
      </c>
      <c r="G15" s="100">
        <f t="shared" si="2"/>
        <v>6731149</v>
      </c>
      <c r="H15" s="100">
        <f t="shared" si="2"/>
        <v>28566462</v>
      </c>
      <c r="I15" s="100">
        <f t="shared" si="2"/>
        <v>6523556</v>
      </c>
      <c r="J15" s="100">
        <f t="shared" si="2"/>
        <v>41821167</v>
      </c>
      <c r="K15" s="100">
        <f t="shared" si="2"/>
        <v>4148852</v>
      </c>
      <c r="L15" s="100">
        <f t="shared" si="2"/>
        <v>35588816</v>
      </c>
      <c r="M15" s="100">
        <f t="shared" si="2"/>
        <v>3956457</v>
      </c>
      <c r="N15" s="100">
        <f t="shared" si="2"/>
        <v>43694125</v>
      </c>
      <c r="O15" s="100">
        <f t="shared" si="2"/>
        <v>3932449</v>
      </c>
      <c r="P15" s="100">
        <f t="shared" si="2"/>
        <v>16432897</v>
      </c>
      <c r="Q15" s="100">
        <f t="shared" si="2"/>
        <v>21725163</v>
      </c>
      <c r="R15" s="100">
        <f t="shared" si="2"/>
        <v>42090509</v>
      </c>
      <c r="S15" s="100">
        <f t="shared" si="2"/>
        <v>41586741</v>
      </c>
      <c r="T15" s="100">
        <f t="shared" si="2"/>
        <v>4542080</v>
      </c>
      <c r="U15" s="100">
        <f t="shared" si="2"/>
        <v>-33716213</v>
      </c>
      <c r="V15" s="100">
        <f t="shared" si="2"/>
        <v>12412608</v>
      </c>
      <c r="W15" s="100">
        <f t="shared" si="2"/>
        <v>140018409</v>
      </c>
      <c r="X15" s="100">
        <f t="shared" si="2"/>
        <v>147234005</v>
      </c>
      <c r="Y15" s="100">
        <f t="shared" si="2"/>
        <v>-7215596</v>
      </c>
      <c r="Z15" s="137">
        <f>+IF(X15&lt;&gt;0,+(Y15/X15)*100,0)</f>
        <v>-4.90076731934311</v>
      </c>
      <c r="AA15" s="153">
        <f>SUM(AA16:AA18)</f>
        <v>147234005</v>
      </c>
    </row>
    <row r="16" spans="1:27" ht="13.5">
      <c r="A16" s="138" t="s">
        <v>85</v>
      </c>
      <c r="B16" s="136"/>
      <c r="C16" s="155">
        <v>10412433</v>
      </c>
      <c r="D16" s="155"/>
      <c r="E16" s="156">
        <v>5513655</v>
      </c>
      <c r="F16" s="60">
        <v>29363655</v>
      </c>
      <c r="G16" s="60">
        <v>2859355</v>
      </c>
      <c r="H16" s="60">
        <v>7275</v>
      </c>
      <c r="I16" s="60">
        <v>3018580</v>
      </c>
      <c r="J16" s="60">
        <v>5885210</v>
      </c>
      <c r="K16" s="60">
        <v>19230</v>
      </c>
      <c r="L16" s="60">
        <v>4009200</v>
      </c>
      <c r="M16" s="60">
        <v>5900</v>
      </c>
      <c r="N16" s="60">
        <v>4034330</v>
      </c>
      <c r="O16" s="60">
        <v>2130</v>
      </c>
      <c r="P16" s="60">
        <v>13503350</v>
      </c>
      <c r="Q16" s="60">
        <v>1450</v>
      </c>
      <c r="R16" s="60">
        <v>13506930</v>
      </c>
      <c r="S16" s="60">
        <v>5750</v>
      </c>
      <c r="T16" s="60">
        <v>14995</v>
      </c>
      <c r="U16" s="60">
        <v>12520</v>
      </c>
      <c r="V16" s="60">
        <v>33265</v>
      </c>
      <c r="W16" s="60">
        <v>23459735</v>
      </c>
      <c r="X16" s="60">
        <v>29363655</v>
      </c>
      <c r="Y16" s="60">
        <v>-5903920</v>
      </c>
      <c r="Z16" s="140">
        <v>-20.11</v>
      </c>
      <c r="AA16" s="155">
        <v>29363655</v>
      </c>
    </row>
    <row r="17" spans="1:27" ht="13.5">
      <c r="A17" s="138" t="s">
        <v>86</v>
      </c>
      <c r="B17" s="136"/>
      <c r="C17" s="155">
        <v>81217869</v>
      </c>
      <c r="D17" s="155"/>
      <c r="E17" s="156">
        <v>117870350</v>
      </c>
      <c r="F17" s="60">
        <v>117870350</v>
      </c>
      <c r="G17" s="60">
        <v>3871794</v>
      </c>
      <c r="H17" s="60">
        <v>28559187</v>
      </c>
      <c r="I17" s="60">
        <v>3504976</v>
      </c>
      <c r="J17" s="60">
        <v>35935957</v>
      </c>
      <c r="K17" s="60">
        <v>4129622</v>
      </c>
      <c r="L17" s="60">
        <v>31579616</v>
      </c>
      <c r="M17" s="60">
        <v>3950557</v>
      </c>
      <c r="N17" s="60">
        <v>39659795</v>
      </c>
      <c r="O17" s="60">
        <v>3930319</v>
      </c>
      <c r="P17" s="60">
        <v>2929547</v>
      </c>
      <c r="Q17" s="60">
        <v>21723713</v>
      </c>
      <c r="R17" s="60">
        <v>28583579</v>
      </c>
      <c r="S17" s="60">
        <v>41580991</v>
      </c>
      <c r="T17" s="60">
        <v>4527085</v>
      </c>
      <c r="U17" s="60">
        <v>-33728733</v>
      </c>
      <c r="V17" s="60">
        <v>12379343</v>
      </c>
      <c r="W17" s="60">
        <v>116558674</v>
      </c>
      <c r="X17" s="60">
        <v>117870350</v>
      </c>
      <c r="Y17" s="60">
        <v>-1311676</v>
      </c>
      <c r="Z17" s="140">
        <v>-1.11</v>
      </c>
      <c r="AA17" s="155">
        <v>117870350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370733764</v>
      </c>
      <c r="D19" s="153">
        <f>SUM(D20:D23)</f>
        <v>0</v>
      </c>
      <c r="E19" s="154">
        <f t="shared" si="3"/>
        <v>435732655</v>
      </c>
      <c r="F19" s="100">
        <f t="shared" si="3"/>
        <v>437732655</v>
      </c>
      <c r="G19" s="100">
        <f t="shared" si="3"/>
        <v>32301667</v>
      </c>
      <c r="H19" s="100">
        <f t="shared" si="3"/>
        <v>36853665</v>
      </c>
      <c r="I19" s="100">
        <f t="shared" si="3"/>
        <v>38049999</v>
      </c>
      <c r="J19" s="100">
        <f t="shared" si="3"/>
        <v>107205331</v>
      </c>
      <c r="K19" s="100">
        <f t="shared" si="3"/>
        <v>34049199</v>
      </c>
      <c r="L19" s="100">
        <f t="shared" si="3"/>
        <v>31031374</v>
      </c>
      <c r="M19" s="100">
        <f t="shared" si="3"/>
        <v>28204984</v>
      </c>
      <c r="N19" s="100">
        <f t="shared" si="3"/>
        <v>93285557</v>
      </c>
      <c r="O19" s="100">
        <f t="shared" si="3"/>
        <v>30209280</v>
      </c>
      <c r="P19" s="100">
        <f t="shared" si="3"/>
        <v>28035920</v>
      </c>
      <c r="Q19" s="100">
        <f t="shared" si="3"/>
        <v>30785378</v>
      </c>
      <c r="R19" s="100">
        <f t="shared" si="3"/>
        <v>89030578</v>
      </c>
      <c r="S19" s="100">
        <f t="shared" si="3"/>
        <v>25768375</v>
      </c>
      <c r="T19" s="100">
        <f t="shared" si="3"/>
        <v>26266605</v>
      </c>
      <c r="U19" s="100">
        <f t="shared" si="3"/>
        <v>40266690</v>
      </c>
      <c r="V19" s="100">
        <f t="shared" si="3"/>
        <v>92301670</v>
      </c>
      <c r="W19" s="100">
        <f t="shared" si="3"/>
        <v>381823136</v>
      </c>
      <c r="X19" s="100">
        <f t="shared" si="3"/>
        <v>437732655</v>
      </c>
      <c r="Y19" s="100">
        <f t="shared" si="3"/>
        <v>-55909519</v>
      </c>
      <c r="Z19" s="137">
        <f>+IF(X19&lt;&gt;0,+(Y19/X19)*100,0)</f>
        <v>-12.772526417979943</v>
      </c>
      <c r="AA19" s="153">
        <f>SUM(AA20:AA23)</f>
        <v>437732655</v>
      </c>
    </row>
    <row r="20" spans="1:27" ht="13.5">
      <c r="A20" s="138" t="s">
        <v>89</v>
      </c>
      <c r="B20" s="136"/>
      <c r="C20" s="155">
        <v>339091466</v>
      </c>
      <c r="D20" s="155"/>
      <c r="E20" s="156">
        <v>404524484</v>
      </c>
      <c r="F20" s="60">
        <v>406524484</v>
      </c>
      <c r="G20" s="60">
        <v>30457919</v>
      </c>
      <c r="H20" s="60">
        <v>34109470</v>
      </c>
      <c r="I20" s="60">
        <v>36002239</v>
      </c>
      <c r="J20" s="60">
        <v>100569628</v>
      </c>
      <c r="K20" s="60">
        <v>32130299</v>
      </c>
      <c r="L20" s="60">
        <v>28682609</v>
      </c>
      <c r="M20" s="60">
        <v>26213921</v>
      </c>
      <c r="N20" s="60">
        <v>87026829</v>
      </c>
      <c r="O20" s="60">
        <v>28230836</v>
      </c>
      <c r="P20" s="60">
        <v>25501901</v>
      </c>
      <c r="Q20" s="60">
        <v>28777986</v>
      </c>
      <c r="R20" s="60">
        <v>82510723</v>
      </c>
      <c r="S20" s="60">
        <v>23816462</v>
      </c>
      <c r="T20" s="60">
        <v>24206666</v>
      </c>
      <c r="U20" s="60">
        <v>38233997</v>
      </c>
      <c r="V20" s="60">
        <v>86257125</v>
      </c>
      <c r="W20" s="60">
        <v>356364305</v>
      </c>
      <c r="X20" s="60">
        <v>406524484</v>
      </c>
      <c r="Y20" s="60">
        <v>-50160179</v>
      </c>
      <c r="Z20" s="140">
        <v>-12.34</v>
      </c>
      <c r="AA20" s="155">
        <v>406524484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31642298</v>
      </c>
      <c r="D23" s="155"/>
      <c r="E23" s="156">
        <v>31208171</v>
      </c>
      <c r="F23" s="60">
        <v>31208171</v>
      </c>
      <c r="G23" s="60">
        <v>1843748</v>
      </c>
      <c r="H23" s="60">
        <v>2744195</v>
      </c>
      <c r="I23" s="60">
        <v>2047760</v>
      </c>
      <c r="J23" s="60">
        <v>6635703</v>
      </c>
      <c r="K23" s="60">
        <v>1918900</v>
      </c>
      <c r="L23" s="60">
        <v>2348765</v>
      </c>
      <c r="M23" s="60">
        <v>1991063</v>
      </c>
      <c r="N23" s="60">
        <v>6258728</v>
      </c>
      <c r="O23" s="60">
        <v>1978444</v>
      </c>
      <c r="P23" s="60">
        <v>2534019</v>
      </c>
      <c r="Q23" s="60">
        <v>2007392</v>
      </c>
      <c r="R23" s="60">
        <v>6519855</v>
      </c>
      <c r="S23" s="60">
        <v>1951913</v>
      </c>
      <c r="T23" s="60">
        <v>2059939</v>
      </c>
      <c r="U23" s="60">
        <v>2032693</v>
      </c>
      <c r="V23" s="60">
        <v>6044545</v>
      </c>
      <c r="W23" s="60">
        <v>25458831</v>
      </c>
      <c r="X23" s="60">
        <v>31208171</v>
      </c>
      <c r="Y23" s="60">
        <v>-5749340</v>
      </c>
      <c r="Z23" s="140">
        <v>-18.42</v>
      </c>
      <c r="AA23" s="155">
        <v>31208171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748889365</v>
      </c>
      <c r="D25" s="168">
        <f>+D5+D9+D15+D19+D24</f>
        <v>0</v>
      </c>
      <c r="E25" s="169">
        <f t="shared" si="4"/>
        <v>851061462</v>
      </c>
      <c r="F25" s="73">
        <f t="shared" si="4"/>
        <v>910159076</v>
      </c>
      <c r="G25" s="73">
        <f t="shared" si="4"/>
        <v>137710639</v>
      </c>
      <c r="H25" s="73">
        <f t="shared" si="4"/>
        <v>74312000</v>
      </c>
      <c r="I25" s="73">
        <f t="shared" si="4"/>
        <v>53737509</v>
      </c>
      <c r="J25" s="73">
        <f t="shared" si="4"/>
        <v>265760148</v>
      </c>
      <c r="K25" s="73">
        <f t="shared" si="4"/>
        <v>47138800</v>
      </c>
      <c r="L25" s="73">
        <f t="shared" si="4"/>
        <v>75183273</v>
      </c>
      <c r="M25" s="73">
        <f t="shared" si="4"/>
        <v>93748767</v>
      </c>
      <c r="N25" s="73">
        <f t="shared" si="4"/>
        <v>216070840</v>
      </c>
      <c r="O25" s="73">
        <f t="shared" si="4"/>
        <v>44218074</v>
      </c>
      <c r="P25" s="73">
        <f t="shared" si="4"/>
        <v>52092667</v>
      </c>
      <c r="Q25" s="73">
        <f t="shared" si="4"/>
        <v>126448350</v>
      </c>
      <c r="R25" s="73">
        <f t="shared" si="4"/>
        <v>222759091</v>
      </c>
      <c r="S25" s="73">
        <f t="shared" si="4"/>
        <v>75842043</v>
      </c>
      <c r="T25" s="73">
        <f t="shared" si="4"/>
        <v>42565646</v>
      </c>
      <c r="U25" s="73">
        <f t="shared" si="4"/>
        <v>53069742</v>
      </c>
      <c r="V25" s="73">
        <f t="shared" si="4"/>
        <v>171477431</v>
      </c>
      <c r="W25" s="73">
        <f t="shared" si="4"/>
        <v>876067510</v>
      </c>
      <c r="X25" s="73">
        <f t="shared" si="4"/>
        <v>910159076</v>
      </c>
      <c r="Y25" s="73">
        <f t="shared" si="4"/>
        <v>-34091566</v>
      </c>
      <c r="Z25" s="170">
        <f>+IF(X25&lt;&gt;0,+(Y25/X25)*100,0)</f>
        <v>-3.7456711578185704</v>
      </c>
      <c r="AA25" s="168">
        <f>+AA5+AA9+AA15+AA19+AA24</f>
        <v>910159076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144949889</v>
      </c>
      <c r="D28" s="153">
        <f>SUM(D29:D31)</f>
        <v>0</v>
      </c>
      <c r="E28" s="154">
        <f t="shared" si="5"/>
        <v>148637753</v>
      </c>
      <c r="F28" s="100">
        <f t="shared" si="5"/>
        <v>156404234</v>
      </c>
      <c r="G28" s="100">
        <f t="shared" si="5"/>
        <v>17210495</v>
      </c>
      <c r="H28" s="100">
        <f t="shared" si="5"/>
        <v>10298387</v>
      </c>
      <c r="I28" s="100">
        <f t="shared" si="5"/>
        <v>9820847</v>
      </c>
      <c r="J28" s="100">
        <f t="shared" si="5"/>
        <v>37329729</v>
      </c>
      <c r="K28" s="100">
        <f t="shared" si="5"/>
        <v>10304902</v>
      </c>
      <c r="L28" s="100">
        <f t="shared" si="5"/>
        <v>11371158</v>
      </c>
      <c r="M28" s="100">
        <f t="shared" si="5"/>
        <v>14345981</v>
      </c>
      <c r="N28" s="100">
        <f t="shared" si="5"/>
        <v>36022041</v>
      </c>
      <c r="O28" s="100">
        <f t="shared" si="5"/>
        <v>6322707</v>
      </c>
      <c r="P28" s="100">
        <f t="shared" si="5"/>
        <v>11751487</v>
      </c>
      <c r="Q28" s="100">
        <f t="shared" si="5"/>
        <v>13750084</v>
      </c>
      <c r="R28" s="100">
        <f t="shared" si="5"/>
        <v>31824278</v>
      </c>
      <c r="S28" s="100">
        <f t="shared" si="5"/>
        <v>11221939</v>
      </c>
      <c r="T28" s="100">
        <f t="shared" si="5"/>
        <v>10043249</v>
      </c>
      <c r="U28" s="100">
        <f t="shared" si="5"/>
        <v>10239202</v>
      </c>
      <c r="V28" s="100">
        <f t="shared" si="5"/>
        <v>31504390</v>
      </c>
      <c r="W28" s="100">
        <f t="shared" si="5"/>
        <v>136680438</v>
      </c>
      <c r="X28" s="100">
        <f t="shared" si="5"/>
        <v>156404234</v>
      </c>
      <c r="Y28" s="100">
        <f t="shared" si="5"/>
        <v>-19723796</v>
      </c>
      <c r="Z28" s="137">
        <f>+IF(X28&lt;&gt;0,+(Y28/X28)*100,0)</f>
        <v>-12.610781367977545</v>
      </c>
      <c r="AA28" s="153">
        <f>SUM(AA29:AA31)</f>
        <v>156404234</v>
      </c>
    </row>
    <row r="29" spans="1:27" ht="13.5">
      <c r="A29" s="138" t="s">
        <v>75</v>
      </c>
      <c r="B29" s="136"/>
      <c r="C29" s="155">
        <v>26953789</v>
      </c>
      <c r="D29" s="155"/>
      <c r="E29" s="156">
        <v>31990493</v>
      </c>
      <c r="F29" s="60">
        <v>32600615</v>
      </c>
      <c r="G29" s="60">
        <v>4307244</v>
      </c>
      <c r="H29" s="60">
        <v>2510636</v>
      </c>
      <c r="I29" s="60">
        <v>2264713</v>
      </c>
      <c r="J29" s="60">
        <v>9082593</v>
      </c>
      <c r="K29" s="60">
        <v>2288456</v>
      </c>
      <c r="L29" s="60">
        <v>2556139</v>
      </c>
      <c r="M29" s="60">
        <v>2214063</v>
      </c>
      <c r="N29" s="60">
        <v>7058658</v>
      </c>
      <c r="O29" s="60">
        <v>2318137</v>
      </c>
      <c r="P29" s="60">
        <v>744922</v>
      </c>
      <c r="Q29" s="60">
        <v>5043127</v>
      </c>
      <c r="R29" s="60">
        <v>8106186</v>
      </c>
      <c r="S29" s="60">
        <v>2408662</v>
      </c>
      <c r="T29" s="60">
        <v>2542276</v>
      </c>
      <c r="U29" s="60">
        <v>2491491</v>
      </c>
      <c r="V29" s="60">
        <v>7442429</v>
      </c>
      <c r="W29" s="60">
        <v>31689866</v>
      </c>
      <c r="X29" s="60">
        <v>32600615</v>
      </c>
      <c r="Y29" s="60">
        <v>-910749</v>
      </c>
      <c r="Z29" s="140">
        <v>-2.79</v>
      </c>
      <c r="AA29" s="155">
        <v>32600615</v>
      </c>
    </row>
    <row r="30" spans="1:27" ht="13.5">
      <c r="A30" s="138" t="s">
        <v>76</v>
      </c>
      <c r="B30" s="136"/>
      <c r="C30" s="157">
        <v>68119564</v>
      </c>
      <c r="D30" s="157"/>
      <c r="E30" s="158">
        <v>60100585</v>
      </c>
      <c r="F30" s="159">
        <v>60088694</v>
      </c>
      <c r="G30" s="159">
        <v>5197154</v>
      </c>
      <c r="H30" s="159">
        <v>3008643</v>
      </c>
      <c r="I30" s="159">
        <v>3617724</v>
      </c>
      <c r="J30" s="159">
        <v>11823521</v>
      </c>
      <c r="K30" s="159">
        <v>4801647</v>
      </c>
      <c r="L30" s="159">
        <v>4109275</v>
      </c>
      <c r="M30" s="159">
        <v>4317673</v>
      </c>
      <c r="N30" s="159">
        <v>13228595</v>
      </c>
      <c r="O30" s="159">
        <v>3295596</v>
      </c>
      <c r="P30" s="159">
        <v>2885304</v>
      </c>
      <c r="Q30" s="159">
        <v>4380924</v>
      </c>
      <c r="R30" s="159">
        <v>10561824</v>
      </c>
      <c r="S30" s="159">
        <v>4404658</v>
      </c>
      <c r="T30" s="159">
        <v>3644115</v>
      </c>
      <c r="U30" s="159">
        <v>3463020</v>
      </c>
      <c r="V30" s="159">
        <v>11511793</v>
      </c>
      <c r="W30" s="159">
        <v>47125733</v>
      </c>
      <c r="X30" s="159">
        <v>60088694</v>
      </c>
      <c r="Y30" s="159">
        <v>-12962961</v>
      </c>
      <c r="Z30" s="141">
        <v>-21.57</v>
      </c>
      <c r="AA30" s="157">
        <v>60088694</v>
      </c>
    </row>
    <row r="31" spans="1:27" ht="13.5">
      <c r="A31" s="138" t="s">
        <v>77</v>
      </c>
      <c r="B31" s="136"/>
      <c r="C31" s="155">
        <v>49876536</v>
      </c>
      <c r="D31" s="155"/>
      <c r="E31" s="156">
        <v>56546675</v>
      </c>
      <c r="F31" s="60">
        <v>63714925</v>
      </c>
      <c r="G31" s="60">
        <v>7706097</v>
      </c>
      <c r="H31" s="60">
        <v>4779108</v>
      </c>
      <c r="I31" s="60">
        <v>3938410</v>
      </c>
      <c r="J31" s="60">
        <v>16423615</v>
      </c>
      <c r="K31" s="60">
        <v>3214799</v>
      </c>
      <c r="L31" s="60">
        <v>4705744</v>
      </c>
      <c r="M31" s="60">
        <v>7814245</v>
      </c>
      <c r="N31" s="60">
        <v>15734788</v>
      </c>
      <c r="O31" s="60">
        <v>708974</v>
      </c>
      <c r="P31" s="60">
        <v>8121261</v>
      </c>
      <c r="Q31" s="60">
        <v>4326033</v>
      </c>
      <c r="R31" s="60">
        <v>13156268</v>
      </c>
      <c r="S31" s="60">
        <v>4408619</v>
      </c>
      <c r="T31" s="60">
        <v>3856858</v>
      </c>
      <c r="U31" s="60">
        <v>4284691</v>
      </c>
      <c r="V31" s="60">
        <v>12550168</v>
      </c>
      <c r="W31" s="60">
        <v>57864839</v>
      </c>
      <c r="X31" s="60">
        <v>63714925</v>
      </c>
      <c r="Y31" s="60">
        <v>-5850086</v>
      </c>
      <c r="Z31" s="140">
        <v>-9.18</v>
      </c>
      <c r="AA31" s="155">
        <v>63714925</v>
      </c>
    </row>
    <row r="32" spans="1:27" ht="13.5">
      <c r="A32" s="135" t="s">
        <v>78</v>
      </c>
      <c r="B32" s="136"/>
      <c r="C32" s="153">
        <f aca="true" t="shared" si="6" ref="C32:Y32">SUM(C33:C37)</f>
        <v>68691982</v>
      </c>
      <c r="D32" s="153">
        <f>SUM(D33:D37)</f>
        <v>0</v>
      </c>
      <c r="E32" s="154">
        <f t="shared" si="6"/>
        <v>78445782</v>
      </c>
      <c r="F32" s="100">
        <f t="shared" si="6"/>
        <v>78424068</v>
      </c>
      <c r="G32" s="100">
        <f t="shared" si="6"/>
        <v>5825140</v>
      </c>
      <c r="H32" s="100">
        <f t="shared" si="6"/>
        <v>5460067</v>
      </c>
      <c r="I32" s="100">
        <f t="shared" si="6"/>
        <v>7180384</v>
      </c>
      <c r="J32" s="100">
        <f t="shared" si="6"/>
        <v>18465591</v>
      </c>
      <c r="K32" s="100">
        <f t="shared" si="6"/>
        <v>6135723</v>
      </c>
      <c r="L32" s="100">
        <f t="shared" si="6"/>
        <v>6052233</v>
      </c>
      <c r="M32" s="100">
        <f t="shared" si="6"/>
        <v>7047499</v>
      </c>
      <c r="N32" s="100">
        <f t="shared" si="6"/>
        <v>19235455</v>
      </c>
      <c r="O32" s="100">
        <f t="shared" si="6"/>
        <v>6504754</v>
      </c>
      <c r="P32" s="100">
        <f t="shared" si="6"/>
        <v>4364372</v>
      </c>
      <c r="Q32" s="100">
        <f t="shared" si="6"/>
        <v>6395050</v>
      </c>
      <c r="R32" s="100">
        <f t="shared" si="6"/>
        <v>17264176</v>
      </c>
      <c r="S32" s="100">
        <f t="shared" si="6"/>
        <v>6945182</v>
      </c>
      <c r="T32" s="100">
        <f t="shared" si="6"/>
        <v>5309262</v>
      </c>
      <c r="U32" s="100">
        <f t="shared" si="6"/>
        <v>7337336</v>
      </c>
      <c r="V32" s="100">
        <f t="shared" si="6"/>
        <v>19591780</v>
      </c>
      <c r="W32" s="100">
        <f t="shared" si="6"/>
        <v>74557002</v>
      </c>
      <c r="X32" s="100">
        <f t="shared" si="6"/>
        <v>78424068</v>
      </c>
      <c r="Y32" s="100">
        <f t="shared" si="6"/>
        <v>-3867066</v>
      </c>
      <c r="Z32" s="137">
        <f>+IF(X32&lt;&gt;0,+(Y32/X32)*100,0)</f>
        <v>-4.930968385878682</v>
      </c>
      <c r="AA32" s="153">
        <f>SUM(AA33:AA37)</f>
        <v>78424068</v>
      </c>
    </row>
    <row r="33" spans="1:27" ht="13.5">
      <c r="A33" s="138" t="s">
        <v>79</v>
      </c>
      <c r="B33" s="136"/>
      <c r="C33" s="155">
        <v>4762403</v>
      </c>
      <c r="D33" s="155"/>
      <c r="E33" s="156">
        <v>5124893</v>
      </c>
      <c r="F33" s="60">
        <v>5120052</v>
      </c>
      <c r="G33" s="60">
        <v>551962</v>
      </c>
      <c r="H33" s="60">
        <v>487440</v>
      </c>
      <c r="I33" s="60">
        <v>424132</v>
      </c>
      <c r="J33" s="60">
        <v>1463534</v>
      </c>
      <c r="K33" s="60">
        <v>417301</v>
      </c>
      <c r="L33" s="60">
        <v>424866</v>
      </c>
      <c r="M33" s="60">
        <v>427851</v>
      </c>
      <c r="N33" s="60">
        <v>1270018</v>
      </c>
      <c r="O33" s="60">
        <v>474939</v>
      </c>
      <c r="P33" s="60">
        <v>384220</v>
      </c>
      <c r="Q33" s="60">
        <v>585915</v>
      </c>
      <c r="R33" s="60">
        <v>1445074</v>
      </c>
      <c r="S33" s="60">
        <v>479739</v>
      </c>
      <c r="T33" s="60">
        <v>466157</v>
      </c>
      <c r="U33" s="60">
        <v>462285</v>
      </c>
      <c r="V33" s="60">
        <v>1408181</v>
      </c>
      <c r="W33" s="60">
        <v>5586807</v>
      </c>
      <c r="X33" s="60">
        <v>5120052</v>
      </c>
      <c r="Y33" s="60">
        <v>466755</v>
      </c>
      <c r="Z33" s="140">
        <v>9.12</v>
      </c>
      <c r="AA33" s="155">
        <v>5120052</v>
      </c>
    </row>
    <row r="34" spans="1:27" ht="13.5">
      <c r="A34" s="138" t="s">
        <v>80</v>
      </c>
      <c r="B34" s="136"/>
      <c r="C34" s="155">
        <v>17809671</v>
      </c>
      <c r="D34" s="155"/>
      <c r="E34" s="156">
        <v>23656933</v>
      </c>
      <c r="F34" s="60">
        <v>23655975</v>
      </c>
      <c r="G34" s="60">
        <v>1696615</v>
      </c>
      <c r="H34" s="60">
        <v>1646002</v>
      </c>
      <c r="I34" s="60">
        <v>1752577</v>
      </c>
      <c r="J34" s="60">
        <v>5095194</v>
      </c>
      <c r="K34" s="60">
        <v>1734744</v>
      </c>
      <c r="L34" s="60">
        <v>1611451</v>
      </c>
      <c r="M34" s="60">
        <v>1715642</v>
      </c>
      <c r="N34" s="60">
        <v>5061837</v>
      </c>
      <c r="O34" s="60">
        <v>1856576</v>
      </c>
      <c r="P34" s="60">
        <v>1437060</v>
      </c>
      <c r="Q34" s="60">
        <v>1454787</v>
      </c>
      <c r="R34" s="60">
        <v>4748423</v>
      </c>
      <c r="S34" s="60">
        <v>1639605</v>
      </c>
      <c r="T34" s="60">
        <v>1443380</v>
      </c>
      <c r="U34" s="60">
        <v>1783521</v>
      </c>
      <c r="V34" s="60">
        <v>4866506</v>
      </c>
      <c r="W34" s="60">
        <v>19771960</v>
      </c>
      <c r="X34" s="60">
        <v>23655975</v>
      </c>
      <c r="Y34" s="60">
        <v>-3884015</v>
      </c>
      <c r="Z34" s="140">
        <v>-16.42</v>
      </c>
      <c r="AA34" s="155">
        <v>23655975</v>
      </c>
    </row>
    <row r="35" spans="1:27" ht="13.5">
      <c r="A35" s="138" t="s">
        <v>81</v>
      </c>
      <c r="B35" s="136"/>
      <c r="C35" s="155">
        <v>25346964</v>
      </c>
      <c r="D35" s="155"/>
      <c r="E35" s="156">
        <v>27373628</v>
      </c>
      <c r="F35" s="60">
        <v>27363312</v>
      </c>
      <c r="G35" s="60">
        <v>2095045</v>
      </c>
      <c r="H35" s="60">
        <v>1659859</v>
      </c>
      <c r="I35" s="60">
        <v>3384284</v>
      </c>
      <c r="J35" s="60">
        <v>7139188</v>
      </c>
      <c r="K35" s="60">
        <v>2314119</v>
      </c>
      <c r="L35" s="60">
        <v>2443668</v>
      </c>
      <c r="M35" s="60">
        <v>2830614</v>
      </c>
      <c r="N35" s="60">
        <v>7588401</v>
      </c>
      <c r="O35" s="60">
        <v>2641977</v>
      </c>
      <c r="P35" s="60">
        <v>1214426</v>
      </c>
      <c r="Q35" s="60">
        <v>2676257</v>
      </c>
      <c r="R35" s="60">
        <v>6532660</v>
      </c>
      <c r="S35" s="60">
        <v>3255265</v>
      </c>
      <c r="T35" s="60">
        <v>1967938</v>
      </c>
      <c r="U35" s="60">
        <v>3180359</v>
      </c>
      <c r="V35" s="60">
        <v>8403562</v>
      </c>
      <c r="W35" s="60">
        <v>29663811</v>
      </c>
      <c r="X35" s="60">
        <v>27363312</v>
      </c>
      <c r="Y35" s="60">
        <v>2300499</v>
      </c>
      <c r="Z35" s="140">
        <v>8.41</v>
      </c>
      <c r="AA35" s="155">
        <v>27363312</v>
      </c>
    </row>
    <row r="36" spans="1:27" ht="13.5">
      <c r="A36" s="138" t="s">
        <v>82</v>
      </c>
      <c r="B36" s="136"/>
      <c r="C36" s="155">
        <v>14155121</v>
      </c>
      <c r="D36" s="155"/>
      <c r="E36" s="156">
        <v>15431307</v>
      </c>
      <c r="F36" s="60">
        <v>15426149</v>
      </c>
      <c r="G36" s="60">
        <v>892110</v>
      </c>
      <c r="H36" s="60">
        <v>1128596</v>
      </c>
      <c r="I36" s="60">
        <v>1105567</v>
      </c>
      <c r="J36" s="60">
        <v>3126273</v>
      </c>
      <c r="K36" s="60">
        <v>1202872</v>
      </c>
      <c r="L36" s="60">
        <v>1017243</v>
      </c>
      <c r="M36" s="60">
        <v>1530189</v>
      </c>
      <c r="N36" s="60">
        <v>3750304</v>
      </c>
      <c r="O36" s="60">
        <v>1019975</v>
      </c>
      <c r="P36" s="60">
        <v>911370</v>
      </c>
      <c r="Q36" s="60">
        <v>1061732</v>
      </c>
      <c r="R36" s="60">
        <v>2993077</v>
      </c>
      <c r="S36" s="60">
        <v>1091450</v>
      </c>
      <c r="T36" s="60">
        <v>933910</v>
      </c>
      <c r="U36" s="60">
        <v>1295374</v>
      </c>
      <c r="V36" s="60">
        <v>3320734</v>
      </c>
      <c r="W36" s="60">
        <v>13190388</v>
      </c>
      <c r="X36" s="60">
        <v>15426149</v>
      </c>
      <c r="Y36" s="60">
        <v>-2235761</v>
      </c>
      <c r="Z36" s="140">
        <v>-14.49</v>
      </c>
      <c r="AA36" s="155">
        <v>15426149</v>
      </c>
    </row>
    <row r="37" spans="1:27" ht="13.5">
      <c r="A37" s="138" t="s">
        <v>83</v>
      </c>
      <c r="B37" s="136"/>
      <c r="C37" s="157">
        <v>6617823</v>
      </c>
      <c r="D37" s="157"/>
      <c r="E37" s="158">
        <v>6859021</v>
      </c>
      <c r="F37" s="159">
        <v>6858580</v>
      </c>
      <c r="G37" s="159">
        <v>589408</v>
      </c>
      <c r="H37" s="159">
        <v>538170</v>
      </c>
      <c r="I37" s="159">
        <v>513824</v>
      </c>
      <c r="J37" s="159">
        <v>1641402</v>
      </c>
      <c r="K37" s="159">
        <v>466687</v>
      </c>
      <c r="L37" s="159">
        <v>555005</v>
      </c>
      <c r="M37" s="159">
        <v>543203</v>
      </c>
      <c r="N37" s="159">
        <v>1564895</v>
      </c>
      <c r="O37" s="159">
        <v>511287</v>
      </c>
      <c r="P37" s="159">
        <v>417296</v>
      </c>
      <c r="Q37" s="159">
        <v>616359</v>
      </c>
      <c r="R37" s="159">
        <v>1544942</v>
      </c>
      <c r="S37" s="159">
        <v>479123</v>
      </c>
      <c r="T37" s="159">
        <v>497877</v>
      </c>
      <c r="U37" s="159">
        <v>615797</v>
      </c>
      <c r="V37" s="159">
        <v>1592797</v>
      </c>
      <c r="W37" s="159">
        <v>6344036</v>
      </c>
      <c r="X37" s="159">
        <v>6858580</v>
      </c>
      <c r="Y37" s="159">
        <v>-514544</v>
      </c>
      <c r="Z37" s="141">
        <v>-7.5</v>
      </c>
      <c r="AA37" s="157">
        <v>6858580</v>
      </c>
    </row>
    <row r="38" spans="1:27" ht="13.5">
      <c r="A38" s="135" t="s">
        <v>84</v>
      </c>
      <c r="B38" s="142"/>
      <c r="C38" s="153">
        <f aca="true" t="shared" si="7" ref="C38:Y38">SUM(C39:C41)</f>
        <v>128660250</v>
      </c>
      <c r="D38" s="153">
        <f>SUM(D39:D41)</f>
        <v>0</v>
      </c>
      <c r="E38" s="154">
        <f t="shared" si="7"/>
        <v>142928383</v>
      </c>
      <c r="F38" s="100">
        <f t="shared" si="7"/>
        <v>148170771</v>
      </c>
      <c r="G38" s="100">
        <f t="shared" si="7"/>
        <v>5125772</v>
      </c>
      <c r="H38" s="100">
        <f t="shared" si="7"/>
        <v>13843845</v>
      </c>
      <c r="I38" s="100">
        <f t="shared" si="7"/>
        <v>14583828</v>
      </c>
      <c r="J38" s="100">
        <f t="shared" si="7"/>
        <v>33553445</v>
      </c>
      <c r="K38" s="100">
        <f t="shared" si="7"/>
        <v>14772242</v>
      </c>
      <c r="L38" s="100">
        <f t="shared" si="7"/>
        <v>14888367</v>
      </c>
      <c r="M38" s="100">
        <f t="shared" si="7"/>
        <v>18155024</v>
      </c>
      <c r="N38" s="100">
        <f t="shared" si="7"/>
        <v>47815633</v>
      </c>
      <c r="O38" s="100">
        <f t="shared" si="7"/>
        <v>13285828</v>
      </c>
      <c r="P38" s="100">
        <f t="shared" si="7"/>
        <v>10829762</v>
      </c>
      <c r="Q38" s="100">
        <f t="shared" si="7"/>
        <v>14965822</v>
      </c>
      <c r="R38" s="100">
        <f t="shared" si="7"/>
        <v>39081412</v>
      </c>
      <c r="S38" s="100">
        <f t="shared" si="7"/>
        <v>14859341</v>
      </c>
      <c r="T38" s="100">
        <f t="shared" si="7"/>
        <v>12980308</v>
      </c>
      <c r="U38" s="100">
        <f t="shared" si="7"/>
        <v>18302381</v>
      </c>
      <c r="V38" s="100">
        <f t="shared" si="7"/>
        <v>46142030</v>
      </c>
      <c r="W38" s="100">
        <f t="shared" si="7"/>
        <v>166592520</v>
      </c>
      <c r="X38" s="100">
        <f t="shared" si="7"/>
        <v>148170771</v>
      </c>
      <c r="Y38" s="100">
        <f t="shared" si="7"/>
        <v>18421749</v>
      </c>
      <c r="Z38" s="137">
        <f>+IF(X38&lt;&gt;0,+(Y38/X38)*100,0)</f>
        <v>12.432782036343728</v>
      </c>
      <c r="AA38" s="153">
        <f>SUM(AA39:AA41)</f>
        <v>148170771</v>
      </c>
    </row>
    <row r="39" spans="1:27" ht="13.5">
      <c r="A39" s="138" t="s">
        <v>85</v>
      </c>
      <c r="B39" s="136"/>
      <c r="C39" s="155">
        <v>17805018</v>
      </c>
      <c r="D39" s="155"/>
      <c r="E39" s="156">
        <v>13600247</v>
      </c>
      <c r="F39" s="60">
        <v>19079900</v>
      </c>
      <c r="G39" s="60">
        <v>2203284</v>
      </c>
      <c r="H39" s="60">
        <v>2813701</v>
      </c>
      <c r="I39" s="60">
        <v>1283429</v>
      </c>
      <c r="J39" s="60">
        <v>6300414</v>
      </c>
      <c r="K39" s="60">
        <v>2714590</v>
      </c>
      <c r="L39" s="60">
        <v>3005441</v>
      </c>
      <c r="M39" s="60">
        <v>2144174</v>
      </c>
      <c r="N39" s="60">
        <v>7864205</v>
      </c>
      <c r="O39" s="60">
        <v>1111122</v>
      </c>
      <c r="P39" s="60">
        <v>627082</v>
      </c>
      <c r="Q39" s="60">
        <v>4295390</v>
      </c>
      <c r="R39" s="60">
        <v>6033594</v>
      </c>
      <c r="S39" s="60">
        <v>2189732</v>
      </c>
      <c r="T39" s="60">
        <v>1241765</v>
      </c>
      <c r="U39" s="60">
        <v>4859217</v>
      </c>
      <c r="V39" s="60">
        <v>8290714</v>
      </c>
      <c r="W39" s="60">
        <v>28488927</v>
      </c>
      <c r="X39" s="60">
        <v>19079900</v>
      </c>
      <c r="Y39" s="60">
        <v>9409027</v>
      </c>
      <c r="Z39" s="140">
        <v>49.31</v>
      </c>
      <c r="AA39" s="155">
        <v>19079900</v>
      </c>
    </row>
    <row r="40" spans="1:27" ht="13.5">
      <c r="A40" s="138" t="s">
        <v>86</v>
      </c>
      <c r="B40" s="136"/>
      <c r="C40" s="155">
        <v>110855232</v>
      </c>
      <c r="D40" s="155"/>
      <c r="E40" s="156">
        <v>129328136</v>
      </c>
      <c r="F40" s="60">
        <v>129090871</v>
      </c>
      <c r="G40" s="60">
        <v>2922488</v>
      </c>
      <c r="H40" s="60">
        <v>11030144</v>
      </c>
      <c r="I40" s="60">
        <v>13300399</v>
      </c>
      <c r="J40" s="60">
        <v>27253031</v>
      </c>
      <c r="K40" s="60">
        <v>12057652</v>
      </c>
      <c r="L40" s="60">
        <v>11882926</v>
      </c>
      <c r="M40" s="60">
        <v>16010850</v>
      </c>
      <c r="N40" s="60">
        <v>39951428</v>
      </c>
      <c r="O40" s="60">
        <v>12174706</v>
      </c>
      <c r="P40" s="60">
        <v>10202680</v>
      </c>
      <c r="Q40" s="60">
        <v>10670432</v>
      </c>
      <c r="R40" s="60">
        <v>33047818</v>
      </c>
      <c r="S40" s="60">
        <v>12669609</v>
      </c>
      <c r="T40" s="60">
        <v>11738543</v>
      </c>
      <c r="U40" s="60">
        <v>13443164</v>
      </c>
      <c r="V40" s="60">
        <v>37851316</v>
      </c>
      <c r="W40" s="60">
        <v>138103593</v>
      </c>
      <c r="X40" s="60">
        <v>129090871</v>
      </c>
      <c r="Y40" s="60">
        <v>9012722</v>
      </c>
      <c r="Z40" s="140">
        <v>6.98</v>
      </c>
      <c r="AA40" s="155">
        <v>129090871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417373297</v>
      </c>
      <c r="D42" s="153">
        <f>SUM(D43:D46)</f>
        <v>0</v>
      </c>
      <c r="E42" s="154">
        <f t="shared" si="8"/>
        <v>411341800</v>
      </c>
      <c r="F42" s="100">
        <f t="shared" si="8"/>
        <v>416525645</v>
      </c>
      <c r="G42" s="100">
        <f t="shared" si="8"/>
        <v>5872746</v>
      </c>
      <c r="H42" s="100">
        <f t="shared" si="8"/>
        <v>43357134</v>
      </c>
      <c r="I42" s="100">
        <f t="shared" si="8"/>
        <v>43015069</v>
      </c>
      <c r="J42" s="100">
        <f t="shared" si="8"/>
        <v>92244949</v>
      </c>
      <c r="K42" s="100">
        <f t="shared" si="8"/>
        <v>29899559</v>
      </c>
      <c r="L42" s="100">
        <f t="shared" si="8"/>
        <v>29930958</v>
      </c>
      <c r="M42" s="100">
        <f t="shared" si="8"/>
        <v>34542266</v>
      </c>
      <c r="N42" s="100">
        <f t="shared" si="8"/>
        <v>94372783</v>
      </c>
      <c r="O42" s="100">
        <f t="shared" si="8"/>
        <v>28428904</v>
      </c>
      <c r="P42" s="100">
        <f t="shared" si="8"/>
        <v>25543052</v>
      </c>
      <c r="Q42" s="100">
        <f t="shared" si="8"/>
        <v>29285823</v>
      </c>
      <c r="R42" s="100">
        <f t="shared" si="8"/>
        <v>83257779</v>
      </c>
      <c r="S42" s="100">
        <f t="shared" si="8"/>
        <v>29008841</v>
      </c>
      <c r="T42" s="100">
        <f t="shared" si="8"/>
        <v>30242552</v>
      </c>
      <c r="U42" s="100">
        <f t="shared" si="8"/>
        <v>42320797</v>
      </c>
      <c r="V42" s="100">
        <f t="shared" si="8"/>
        <v>101572190</v>
      </c>
      <c r="W42" s="100">
        <f t="shared" si="8"/>
        <v>371447701</v>
      </c>
      <c r="X42" s="100">
        <f t="shared" si="8"/>
        <v>416525645</v>
      </c>
      <c r="Y42" s="100">
        <f t="shared" si="8"/>
        <v>-45077944</v>
      </c>
      <c r="Z42" s="137">
        <f>+IF(X42&lt;&gt;0,+(Y42/X42)*100,0)</f>
        <v>-10.822369412572424</v>
      </c>
      <c r="AA42" s="153">
        <f>SUM(AA43:AA46)</f>
        <v>416525645</v>
      </c>
    </row>
    <row r="43" spans="1:27" ht="13.5">
      <c r="A43" s="138" t="s">
        <v>89</v>
      </c>
      <c r="B43" s="136"/>
      <c r="C43" s="155">
        <v>360585171</v>
      </c>
      <c r="D43" s="155"/>
      <c r="E43" s="156">
        <v>357038728</v>
      </c>
      <c r="F43" s="60">
        <v>362226723</v>
      </c>
      <c r="G43" s="60">
        <v>3492071</v>
      </c>
      <c r="H43" s="60">
        <v>39182386</v>
      </c>
      <c r="I43" s="60">
        <v>38659786</v>
      </c>
      <c r="J43" s="60">
        <v>81334243</v>
      </c>
      <c r="K43" s="60">
        <v>25254326</v>
      </c>
      <c r="L43" s="60">
        <v>25872402</v>
      </c>
      <c r="M43" s="60">
        <v>28469952</v>
      </c>
      <c r="N43" s="60">
        <v>79596680</v>
      </c>
      <c r="O43" s="60">
        <v>23334592</v>
      </c>
      <c r="P43" s="60">
        <v>23210020</v>
      </c>
      <c r="Q43" s="60">
        <v>24958235</v>
      </c>
      <c r="R43" s="60">
        <v>71502847</v>
      </c>
      <c r="S43" s="60">
        <v>23302957</v>
      </c>
      <c r="T43" s="60">
        <v>27368697</v>
      </c>
      <c r="U43" s="60">
        <v>37141168</v>
      </c>
      <c r="V43" s="60">
        <v>87812822</v>
      </c>
      <c r="W43" s="60">
        <v>320246592</v>
      </c>
      <c r="X43" s="60">
        <v>362226723</v>
      </c>
      <c r="Y43" s="60">
        <v>-41980131</v>
      </c>
      <c r="Z43" s="140">
        <v>-11.59</v>
      </c>
      <c r="AA43" s="155">
        <v>362226723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>
        <v>5692487</v>
      </c>
      <c r="D45" s="157"/>
      <c r="E45" s="158">
        <v>6170843</v>
      </c>
      <c r="F45" s="159">
        <v>6170843</v>
      </c>
      <c r="G45" s="159">
        <v>470748</v>
      </c>
      <c r="H45" s="159">
        <v>442598</v>
      </c>
      <c r="I45" s="159">
        <v>485464</v>
      </c>
      <c r="J45" s="159">
        <v>1398810</v>
      </c>
      <c r="K45" s="159">
        <v>522265</v>
      </c>
      <c r="L45" s="159">
        <v>504350</v>
      </c>
      <c r="M45" s="159">
        <v>474994</v>
      </c>
      <c r="N45" s="159">
        <v>1501609</v>
      </c>
      <c r="O45" s="159">
        <v>582735</v>
      </c>
      <c r="P45" s="159">
        <v>415798</v>
      </c>
      <c r="Q45" s="159">
        <v>494158</v>
      </c>
      <c r="R45" s="159">
        <v>1492691</v>
      </c>
      <c r="S45" s="159">
        <v>542120</v>
      </c>
      <c r="T45" s="159">
        <v>414324</v>
      </c>
      <c r="U45" s="159">
        <v>672427</v>
      </c>
      <c r="V45" s="159">
        <v>1628871</v>
      </c>
      <c r="W45" s="159">
        <v>6021981</v>
      </c>
      <c r="X45" s="159">
        <v>6170843</v>
      </c>
      <c r="Y45" s="159">
        <v>-148862</v>
      </c>
      <c r="Z45" s="141">
        <v>-2.41</v>
      </c>
      <c r="AA45" s="157">
        <v>6170843</v>
      </c>
    </row>
    <row r="46" spans="1:27" ht="13.5">
      <c r="A46" s="138" t="s">
        <v>92</v>
      </c>
      <c r="B46" s="136"/>
      <c r="C46" s="155">
        <v>51095639</v>
      </c>
      <c r="D46" s="155"/>
      <c r="E46" s="156">
        <v>48132229</v>
      </c>
      <c r="F46" s="60">
        <v>48128079</v>
      </c>
      <c r="G46" s="60">
        <v>1909927</v>
      </c>
      <c r="H46" s="60">
        <v>3732150</v>
      </c>
      <c r="I46" s="60">
        <v>3869819</v>
      </c>
      <c r="J46" s="60">
        <v>9511896</v>
      </c>
      <c r="K46" s="60">
        <v>4122968</v>
      </c>
      <c r="L46" s="60">
        <v>3554206</v>
      </c>
      <c r="M46" s="60">
        <v>5597320</v>
      </c>
      <c r="N46" s="60">
        <v>13274494</v>
      </c>
      <c r="O46" s="60">
        <v>4511577</v>
      </c>
      <c r="P46" s="60">
        <v>1917234</v>
      </c>
      <c r="Q46" s="60">
        <v>3833430</v>
      </c>
      <c r="R46" s="60">
        <v>10262241</v>
      </c>
      <c r="S46" s="60">
        <v>5163764</v>
      </c>
      <c r="T46" s="60">
        <v>2459531</v>
      </c>
      <c r="U46" s="60">
        <v>4507202</v>
      </c>
      <c r="V46" s="60">
        <v>12130497</v>
      </c>
      <c r="W46" s="60">
        <v>45179128</v>
      </c>
      <c r="X46" s="60">
        <v>48128079</v>
      </c>
      <c r="Y46" s="60">
        <v>-2948951</v>
      </c>
      <c r="Z46" s="140">
        <v>-6.13</v>
      </c>
      <c r="AA46" s="155">
        <v>48128079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759675418</v>
      </c>
      <c r="D48" s="168">
        <f>+D28+D32+D38+D42+D47</f>
        <v>0</v>
      </c>
      <c r="E48" s="169">
        <f t="shared" si="9"/>
        <v>781353718</v>
      </c>
      <c r="F48" s="73">
        <f t="shared" si="9"/>
        <v>799524718</v>
      </c>
      <c r="G48" s="73">
        <f t="shared" si="9"/>
        <v>34034153</v>
      </c>
      <c r="H48" s="73">
        <f t="shared" si="9"/>
        <v>72959433</v>
      </c>
      <c r="I48" s="73">
        <f t="shared" si="9"/>
        <v>74600128</v>
      </c>
      <c r="J48" s="73">
        <f t="shared" si="9"/>
        <v>181593714</v>
      </c>
      <c r="K48" s="73">
        <f t="shared" si="9"/>
        <v>61112426</v>
      </c>
      <c r="L48" s="73">
        <f t="shared" si="9"/>
        <v>62242716</v>
      </c>
      <c r="M48" s="73">
        <f t="shared" si="9"/>
        <v>74090770</v>
      </c>
      <c r="N48" s="73">
        <f t="shared" si="9"/>
        <v>197445912</v>
      </c>
      <c r="O48" s="73">
        <f t="shared" si="9"/>
        <v>54542193</v>
      </c>
      <c r="P48" s="73">
        <f t="shared" si="9"/>
        <v>52488673</v>
      </c>
      <c r="Q48" s="73">
        <f t="shared" si="9"/>
        <v>64396779</v>
      </c>
      <c r="R48" s="73">
        <f t="shared" si="9"/>
        <v>171427645</v>
      </c>
      <c r="S48" s="73">
        <f t="shared" si="9"/>
        <v>62035303</v>
      </c>
      <c r="T48" s="73">
        <f t="shared" si="9"/>
        <v>58575371</v>
      </c>
      <c r="U48" s="73">
        <f t="shared" si="9"/>
        <v>78199716</v>
      </c>
      <c r="V48" s="73">
        <f t="shared" si="9"/>
        <v>198810390</v>
      </c>
      <c r="W48" s="73">
        <f t="shared" si="9"/>
        <v>749277661</v>
      </c>
      <c r="X48" s="73">
        <f t="shared" si="9"/>
        <v>799524718</v>
      </c>
      <c r="Y48" s="73">
        <f t="shared" si="9"/>
        <v>-50247057</v>
      </c>
      <c r="Z48" s="170">
        <f>+IF(X48&lt;&gt;0,+(Y48/X48)*100,0)</f>
        <v>-6.284615830976723</v>
      </c>
      <c r="AA48" s="168">
        <f>+AA28+AA32+AA38+AA42+AA47</f>
        <v>799524718</v>
      </c>
    </row>
    <row r="49" spans="1:27" ht="13.5">
      <c r="A49" s="148" t="s">
        <v>49</v>
      </c>
      <c r="B49" s="149"/>
      <c r="C49" s="171">
        <f aca="true" t="shared" si="10" ref="C49:Y49">+C25-C48</f>
        <v>-10786053</v>
      </c>
      <c r="D49" s="171">
        <f>+D25-D48</f>
        <v>0</v>
      </c>
      <c r="E49" s="172">
        <f t="shared" si="10"/>
        <v>69707744</v>
      </c>
      <c r="F49" s="173">
        <f t="shared" si="10"/>
        <v>110634358</v>
      </c>
      <c r="G49" s="173">
        <f t="shared" si="10"/>
        <v>103676486</v>
      </c>
      <c r="H49" s="173">
        <f t="shared" si="10"/>
        <v>1352567</v>
      </c>
      <c r="I49" s="173">
        <f t="shared" si="10"/>
        <v>-20862619</v>
      </c>
      <c r="J49" s="173">
        <f t="shared" si="10"/>
        <v>84166434</v>
      </c>
      <c r="K49" s="173">
        <f t="shared" si="10"/>
        <v>-13973626</v>
      </c>
      <c r="L49" s="173">
        <f t="shared" si="10"/>
        <v>12940557</v>
      </c>
      <c r="M49" s="173">
        <f t="shared" si="10"/>
        <v>19657997</v>
      </c>
      <c r="N49" s="173">
        <f t="shared" si="10"/>
        <v>18624928</v>
      </c>
      <c r="O49" s="173">
        <f t="shared" si="10"/>
        <v>-10324119</v>
      </c>
      <c r="P49" s="173">
        <f t="shared" si="10"/>
        <v>-396006</v>
      </c>
      <c r="Q49" s="173">
        <f t="shared" si="10"/>
        <v>62051571</v>
      </c>
      <c r="R49" s="173">
        <f t="shared" si="10"/>
        <v>51331446</v>
      </c>
      <c r="S49" s="173">
        <f t="shared" si="10"/>
        <v>13806740</v>
      </c>
      <c r="T49" s="173">
        <f t="shared" si="10"/>
        <v>-16009725</v>
      </c>
      <c r="U49" s="173">
        <f t="shared" si="10"/>
        <v>-25129974</v>
      </c>
      <c r="V49" s="173">
        <f t="shared" si="10"/>
        <v>-27332959</v>
      </c>
      <c r="W49" s="173">
        <f t="shared" si="10"/>
        <v>126789849</v>
      </c>
      <c r="X49" s="173">
        <f>IF(F25=F48,0,X25-X48)</f>
        <v>110634358</v>
      </c>
      <c r="Y49" s="173">
        <f t="shared" si="10"/>
        <v>16155491</v>
      </c>
      <c r="Z49" s="174">
        <f>+IF(X49&lt;&gt;0,+(Y49/X49)*100,0)</f>
        <v>14.602598407991845</v>
      </c>
      <c r="AA49" s="171">
        <f>+AA25-AA48</f>
        <v>110634358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61059598</v>
      </c>
      <c r="D5" s="155">
        <v>0</v>
      </c>
      <c r="E5" s="156">
        <v>51460000</v>
      </c>
      <c r="F5" s="60">
        <v>51460000</v>
      </c>
      <c r="G5" s="60">
        <v>5703461</v>
      </c>
      <c r="H5" s="60">
        <v>5099809</v>
      </c>
      <c r="I5" s="60">
        <v>5437794</v>
      </c>
      <c r="J5" s="60">
        <v>16241064</v>
      </c>
      <c r="K5" s="60">
        <v>5933691</v>
      </c>
      <c r="L5" s="60">
        <v>5529413</v>
      </c>
      <c r="M5" s="60">
        <v>5593467</v>
      </c>
      <c r="N5" s="60">
        <v>17056571</v>
      </c>
      <c r="O5" s="60">
        <v>5518111</v>
      </c>
      <c r="P5" s="60">
        <v>5591624</v>
      </c>
      <c r="Q5" s="60">
        <v>5419184</v>
      </c>
      <c r="R5" s="60">
        <v>16528919</v>
      </c>
      <c r="S5" s="60">
        <v>5516018</v>
      </c>
      <c r="T5" s="60">
        <v>5486988</v>
      </c>
      <c r="U5" s="60">
        <v>5515759</v>
      </c>
      <c r="V5" s="60">
        <v>16518765</v>
      </c>
      <c r="W5" s="60">
        <v>66345319</v>
      </c>
      <c r="X5" s="60">
        <v>51460000</v>
      </c>
      <c r="Y5" s="60">
        <v>14885319</v>
      </c>
      <c r="Z5" s="140">
        <v>28.93</v>
      </c>
      <c r="AA5" s="155">
        <v>51460000</v>
      </c>
    </row>
    <row r="6" spans="1:27" ht="13.5">
      <c r="A6" s="181" t="s">
        <v>102</v>
      </c>
      <c r="B6" s="182"/>
      <c r="C6" s="155">
        <v>4216707</v>
      </c>
      <c r="D6" s="155">
        <v>0</v>
      </c>
      <c r="E6" s="156">
        <v>3900000</v>
      </c>
      <c r="F6" s="60">
        <v>3900000</v>
      </c>
      <c r="G6" s="60">
        <v>285798</v>
      </c>
      <c r="H6" s="60">
        <v>373413</v>
      </c>
      <c r="I6" s="60">
        <v>384429</v>
      </c>
      <c r="J6" s="60">
        <v>1043640</v>
      </c>
      <c r="K6" s="60">
        <v>396639</v>
      </c>
      <c r="L6" s="60">
        <v>395982</v>
      </c>
      <c r="M6" s="60">
        <v>416639</v>
      </c>
      <c r="N6" s="60">
        <v>1209260</v>
      </c>
      <c r="O6" s="60">
        <v>353896</v>
      </c>
      <c r="P6" s="60">
        <v>420699</v>
      </c>
      <c r="Q6" s="60">
        <v>430317</v>
      </c>
      <c r="R6" s="60">
        <v>1204912</v>
      </c>
      <c r="S6" s="60">
        <v>424644</v>
      </c>
      <c r="T6" s="60">
        <v>450487</v>
      </c>
      <c r="U6" s="60">
        <v>437320</v>
      </c>
      <c r="V6" s="60">
        <v>1312451</v>
      </c>
      <c r="W6" s="60">
        <v>4770263</v>
      </c>
      <c r="X6" s="60">
        <v>3900000</v>
      </c>
      <c r="Y6" s="60">
        <v>870263</v>
      </c>
      <c r="Z6" s="140">
        <v>22.31</v>
      </c>
      <c r="AA6" s="155">
        <v>3900000</v>
      </c>
    </row>
    <row r="7" spans="1:27" ht="13.5">
      <c r="A7" s="183" t="s">
        <v>103</v>
      </c>
      <c r="B7" s="182"/>
      <c r="C7" s="155">
        <v>331949018</v>
      </c>
      <c r="D7" s="155">
        <v>0</v>
      </c>
      <c r="E7" s="156">
        <v>379524484</v>
      </c>
      <c r="F7" s="60">
        <v>379524484</v>
      </c>
      <c r="G7" s="60">
        <v>30457919</v>
      </c>
      <c r="H7" s="60">
        <v>34109470</v>
      </c>
      <c r="I7" s="60">
        <v>33580539</v>
      </c>
      <c r="J7" s="60">
        <v>98147928</v>
      </c>
      <c r="K7" s="60">
        <v>30930299</v>
      </c>
      <c r="L7" s="60">
        <v>25682609</v>
      </c>
      <c r="M7" s="60">
        <v>25213921</v>
      </c>
      <c r="N7" s="60">
        <v>81826829</v>
      </c>
      <c r="O7" s="60">
        <v>24430836</v>
      </c>
      <c r="P7" s="60">
        <v>20923901</v>
      </c>
      <c r="Q7" s="60">
        <v>0</v>
      </c>
      <c r="R7" s="60">
        <v>45354737</v>
      </c>
      <c r="S7" s="60">
        <v>23816462</v>
      </c>
      <c r="T7" s="60">
        <v>24206666</v>
      </c>
      <c r="U7" s="60">
        <v>66011983</v>
      </c>
      <c r="V7" s="60">
        <v>114035111</v>
      </c>
      <c r="W7" s="60">
        <v>339364605</v>
      </c>
      <c r="X7" s="60">
        <v>379524484</v>
      </c>
      <c r="Y7" s="60">
        <v>-40159879</v>
      </c>
      <c r="Z7" s="140">
        <v>-10.58</v>
      </c>
      <c r="AA7" s="155">
        <v>379524484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23144284</v>
      </c>
      <c r="D10" s="155">
        <v>0</v>
      </c>
      <c r="E10" s="156">
        <v>20885449</v>
      </c>
      <c r="F10" s="54">
        <v>20885449</v>
      </c>
      <c r="G10" s="54">
        <v>1843748</v>
      </c>
      <c r="H10" s="54">
        <v>2060195</v>
      </c>
      <c r="I10" s="54">
        <v>2047760</v>
      </c>
      <c r="J10" s="54">
        <v>5951703</v>
      </c>
      <c r="K10" s="54">
        <v>1918900</v>
      </c>
      <c r="L10" s="54">
        <v>1835765</v>
      </c>
      <c r="M10" s="54">
        <v>1991063</v>
      </c>
      <c r="N10" s="54">
        <v>5745728</v>
      </c>
      <c r="O10" s="54">
        <v>1978444</v>
      </c>
      <c r="P10" s="54">
        <v>2021019</v>
      </c>
      <c r="Q10" s="54">
        <v>2005839</v>
      </c>
      <c r="R10" s="54">
        <v>6005302</v>
      </c>
      <c r="S10" s="54">
        <v>1951913</v>
      </c>
      <c r="T10" s="54">
        <v>2059939</v>
      </c>
      <c r="U10" s="54">
        <v>2032693</v>
      </c>
      <c r="V10" s="54">
        <v>6044545</v>
      </c>
      <c r="W10" s="54">
        <v>23747278</v>
      </c>
      <c r="X10" s="54">
        <v>20885449</v>
      </c>
      <c r="Y10" s="54">
        <v>2861829</v>
      </c>
      <c r="Z10" s="184">
        <v>13.7</v>
      </c>
      <c r="AA10" s="130">
        <v>20885449</v>
      </c>
    </row>
    <row r="11" spans="1:27" ht="13.5">
      <c r="A11" s="183" t="s">
        <v>107</v>
      </c>
      <c r="B11" s="185"/>
      <c r="C11" s="155">
        <v>1074811</v>
      </c>
      <c r="D11" s="155">
        <v>0</v>
      </c>
      <c r="E11" s="156">
        <v>1365840</v>
      </c>
      <c r="F11" s="60">
        <v>1365840</v>
      </c>
      <c r="G11" s="60">
        <v>31724</v>
      </c>
      <c r="H11" s="60">
        <v>33284</v>
      </c>
      <c r="I11" s="60">
        <v>28393</v>
      </c>
      <c r="J11" s="60">
        <v>93401</v>
      </c>
      <c r="K11" s="60">
        <v>27794</v>
      </c>
      <c r="L11" s="60">
        <v>23835</v>
      </c>
      <c r="M11" s="60">
        <v>3867</v>
      </c>
      <c r="N11" s="60">
        <v>55496</v>
      </c>
      <c r="O11" s="60">
        <v>27380</v>
      </c>
      <c r="P11" s="60">
        <v>894505</v>
      </c>
      <c r="Q11" s="60">
        <v>419209</v>
      </c>
      <c r="R11" s="60">
        <v>1341094</v>
      </c>
      <c r="S11" s="60">
        <v>90415</v>
      </c>
      <c r="T11" s="60">
        <v>28556</v>
      </c>
      <c r="U11" s="60">
        <v>26565</v>
      </c>
      <c r="V11" s="60">
        <v>145536</v>
      </c>
      <c r="W11" s="60">
        <v>1635527</v>
      </c>
      <c r="X11" s="60">
        <v>1365840</v>
      </c>
      <c r="Y11" s="60">
        <v>269687</v>
      </c>
      <c r="Z11" s="140">
        <v>19.75</v>
      </c>
      <c r="AA11" s="155">
        <v>1365840</v>
      </c>
    </row>
    <row r="12" spans="1:27" ht="13.5">
      <c r="A12" s="183" t="s">
        <v>108</v>
      </c>
      <c r="B12" s="185"/>
      <c r="C12" s="155">
        <v>1292420</v>
      </c>
      <c r="D12" s="155">
        <v>0</v>
      </c>
      <c r="E12" s="156">
        <v>259100</v>
      </c>
      <c r="F12" s="60">
        <v>259100</v>
      </c>
      <c r="G12" s="60">
        <v>64318</v>
      </c>
      <c r="H12" s="60">
        <v>67337</v>
      </c>
      <c r="I12" s="60">
        <v>67463</v>
      </c>
      <c r="J12" s="60">
        <v>199118</v>
      </c>
      <c r="K12" s="60">
        <v>69725</v>
      </c>
      <c r="L12" s="60">
        <v>74058</v>
      </c>
      <c r="M12" s="60">
        <v>97806</v>
      </c>
      <c r="N12" s="60">
        <v>241589</v>
      </c>
      <c r="O12" s="60">
        <v>77397</v>
      </c>
      <c r="P12" s="60">
        <v>64540</v>
      </c>
      <c r="Q12" s="60">
        <v>27841520</v>
      </c>
      <c r="R12" s="60">
        <v>27983457</v>
      </c>
      <c r="S12" s="60">
        <v>64935</v>
      </c>
      <c r="T12" s="60">
        <v>71378</v>
      </c>
      <c r="U12" s="60">
        <v>-27655589</v>
      </c>
      <c r="V12" s="60">
        <v>-27519276</v>
      </c>
      <c r="W12" s="60">
        <v>904888</v>
      </c>
      <c r="X12" s="60">
        <v>259100</v>
      </c>
      <c r="Y12" s="60">
        <v>645788</v>
      </c>
      <c r="Z12" s="140">
        <v>249.24</v>
      </c>
      <c r="AA12" s="155">
        <v>259100</v>
      </c>
    </row>
    <row r="13" spans="1:27" ht="13.5">
      <c r="A13" s="181" t="s">
        <v>109</v>
      </c>
      <c r="B13" s="185"/>
      <c r="C13" s="155">
        <v>3901063</v>
      </c>
      <c r="D13" s="155">
        <v>0</v>
      </c>
      <c r="E13" s="156">
        <v>3001000</v>
      </c>
      <c r="F13" s="60">
        <v>3001000</v>
      </c>
      <c r="G13" s="60">
        <v>0</v>
      </c>
      <c r="H13" s="60">
        <v>209342</v>
      </c>
      <c r="I13" s="60">
        <v>88293</v>
      </c>
      <c r="J13" s="60">
        <v>297635</v>
      </c>
      <c r="K13" s="60">
        <v>0</v>
      </c>
      <c r="L13" s="60">
        <v>0</v>
      </c>
      <c r="M13" s="60">
        <v>0</v>
      </c>
      <c r="N13" s="60">
        <v>0</v>
      </c>
      <c r="O13" s="60">
        <v>157305</v>
      </c>
      <c r="P13" s="60">
        <v>103438</v>
      </c>
      <c r="Q13" s="60">
        <v>23131</v>
      </c>
      <c r="R13" s="60">
        <v>283874</v>
      </c>
      <c r="S13" s="60">
        <v>150247</v>
      </c>
      <c r="T13" s="60">
        <v>165285</v>
      </c>
      <c r="U13" s="60">
        <v>355096</v>
      </c>
      <c r="V13" s="60">
        <v>670628</v>
      </c>
      <c r="W13" s="60">
        <v>1252137</v>
      </c>
      <c r="X13" s="60">
        <v>3001000</v>
      </c>
      <c r="Y13" s="60">
        <v>-1748863</v>
      </c>
      <c r="Z13" s="140">
        <v>-58.28</v>
      </c>
      <c r="AA13" s="155">
        <v>3001000</v>
      </c>
    </row>
    <row r="14" spans="1:27" ht="13.5">
      <c r="A14" s="181" t="s">
        <v>110</v>
      </c>
      <c r="B14" s="185"/>
      <c r="C14" s="155">
        <v>8731739</v>
      </c>
      <c r="D14" s="155">
        <v>0</v>
      </c>
      <c r="E14" s="156">
        <v>16000000</v>
      </c>
      <c r="F14" s="60">
        <v>16000000</v>
      </c>
      <c r="G14" s="60">
        <v>1315740</v>
      </c>
      <c r="H14" s="60">
        <v>1427773</v>
      </c>
      <c r="I14" s="60">
        <v>1588479</v>
      </c>
      <c r="J14" s="60">
        <v>4331992</v>
      </c>
      <c r="K14" s="60">
        <v>1563624</v>
      </c>
      <c r="L14" s="60">
        <v>1432066</v>
      </c>
      <c r="M14" s="60">
        <v>1540461</v>
      </c>
      <c r="N14" s="60">
        <v>4536151</v>
      </c>
      <c r="O14" s="60">
        <v>2340947</v>
      </c>
      <c r="P14" s="60">
        <v>299970</v>
      </c>
      <c r="Q14" s="60">
        <v>944440</v>
      </c>
      <c r="R14" s="60">
        <v>3585357</v>
      </c>
      <c r="S14" s="60">
        <v>1628785</v>
      </c>
      <c r="T14" s="60">
        <v>1618091</v>
      </c>
      <c r="U14" s="60">
        <v>1688315</v>
      </c>
      <c r="V14" s="60">
        <v>4935191</v>
      </c>
      <c r="W14" s="60">
        <v>17388691</v>
      </c>
      <c r="X14" s="60">
        <v>16000000</v>
      </c>
      <c r="Y14" s="60">
        <v>1388691</v>
      </c>
      <c r="Z14" s="140">
        <v>8.68</v>
      </c>
      <c r="AA14" s="155">
        <v>16000000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5864717</v>
      </c>
      <c r="D16" s="155">
        <v>0</v>
      </c>
      <c r="E16" s="156">
        <v>3210136</v>
      </c>
      <c r="F16" s="60">
        <v>3210136</v>
      </c>
      <c r="G16" s="60">
        <v>362264</v>
      </c>
      <c r="H16" s="60">
        <v>412681</v>
      </c>
      <c r="I16" s="60">
        <v>483370</v>
      </c>
      <c r="J16" s="60">
        <v>1258315</v>
      </c>
      <c r="K16" s="60">
        <v>133977</v>
      </c>
      <c r="L16" s="60">
        <v>119298</v>
      </c>
      <c r="M16" s="60">
        <v>113886</v>
      </c>
      <c r="N16" s="60">
        <v>367161</v>
      </c>
      <c r="O16" s="60">
        <v>985558</v>
      </c>
      <c r="P16" s="60">
        <v>31657</v>
      </c>
      <c r="Q16" s="60">
        <v>44059</v>
      </c>
      <c r="R16" s="60">
        <v>1061274</v>
      </c>
      <c r="S16" s="60">
        <v>70132</v>
      </c>
      <c r="T16" s="60">
        <v>385548</v>
      </c>
      <c r="U16" s="60">
        <v>100028</v>
      </c>
      <c r="V16" s="60">
        <v>555708</v>
      </c>
      <c r="W16" s="60">
        <v>3242458</v>
      </c>
      <c r="X16" s="60">
        <v>3210136</v>
      </c>
      <c r="Y16" s="60">
        <v>32322</v>
      </c>
      <c r="Z16" s="140">
        <v>1.01</v>
      </c>
      <c r="AA16" s="155">
        <v>3210136</v>
      </c>
    </row>
    <row r="17" spans="1:27" ht="13.5">
      <c r="A17" s="181" t="s">
        <v>113</v>
      </c>
      <c r="B17" s="185"/>
      <c r="C17" s="155">
        <v>543903</v>
      </c>
      <c r="D17" s="155">
        <v>0</v>
      </c>
      <c r="E17" s="156">
        <v>345000</v>
      </c>
      <c r="F17" s="60">
        <v>345000</v>
      </c>
      <c r="G17" s="60">
        <v>33217</v>
      </c>
      <c r="H17" s="60">
        <v>44433</v>
      </c>
      <c r="I17" s="60">
        <v>73071</v>
      </c>
      <c r="J17" s="60">
        <v>150721</v>
      </c>
      <c r="K17" s="60">
        <v>60911</v>
      </c>
      <c r="L17" s="60">
        <v>62580</v>
      </c>
      <c r="M17" s="60">
        <v>38229</v>
      </c>
      <c r="N17" s="60">
        <v>161720</v>
      </c>
      <c r="O17" s="60">
        <v>50587</v>
      </c>
      <c r="P17" s="60">
        <v>43471</v>
      </c>
      <c r="Q17" s="60">
        <v>29014</v>
      </c>
      <c r="R17" s="60">
        <v>123072</v>
      </c>
      <c r="S17" s="60">
        <v>44080</v>
      </c>
      <c r="T17" s="60">
        <v>65659</v>
      </c>
      <c r="U17" s="60">
        <v>41204</v>
      </c>
      <c r="V17" s="60">
        <v>150943</v>
      </c>
      <c r="W17" s="60">
        <v>586456</v>
      </c>
      <c r="X17" s="60">
        <v>345000</v>
      </c>
      <c r="Y17" s="60">
        <v>241456</v>
      </c>
      <c r="Z17" s="140">
        <v>69.99</v>
      </c>
      <c r="AA17" s="155">
        <v>345000</v>
      </c>
    </row>
    <row r="18" spans="1:27" ht="13.5">
      <c r="A18" s="183" t="s">
        <v>114</v>
      </c>
      <c r="B18" s="182"/>
      <c r="C18" s="155">
        <v>14598636</v>
      </c>
      <c r="D18" s="155">
        <v>0</v>
      </c>
      <c r="E18" s="156">
        <v>44448250</v>
      </c>
      <c r="F18" s="60">
        <v>44448250</v>
      </c>
      <c r="G18" s="60">
        <v>3869068</v>
      </c>
      <c r="H18" s="60">
        <v>2957141</v>
      </c>
      <c r="I18" s="60">
        <v>3503176</v>
      </c>
      <c r="J18" s="60">
        <v>10329385</v>
      </c>
      <c r="K18" s="60">
        <v>4127517</v>
      </c>
      <c r="L18" s="60">
        <v>2368332</v>
      </c>
      <c r="M18" s="60">
        <v>3950223</v>
      </c>
      <c r="N18" s="60">
        <v>10446072</v>
      </c>
      <c r="O18" s="60">
        <v>3927095</v>
      </c>
      <c r="P18" s="60">
        <v>2927999</v>
      </c>
      <c r="Q18" s="60">
        <v>3288263</v>
      </c>
      <c r="R18" s="60">
        <v>10143357</v>
      </c>
      <c r="S18" s="60">
        <v>3578928</v>
      </c>
      <c r="T18" s="60">
        <v>4525710</v>
      </c>
      <c r="U18" s="60">
        <v>4269293</v>
      </c>
      <c r="V18" s="60">
        <v>12373931</v>
      </c>
      <c r="W18" s="60">
        <v>43292745</v>
      </c>
      <c r="X18" s="60">
        <v>44448250</v>
      </c>
      <c r="Y18" s="60">
        <v>-1155505</v>
      </c>
      <c r="Z18" s="140">
        <v>-2.6</v>
      </c>
      <c r="AA18" s="155">
        <v>44448250</v>
      </c>
    </row>
    <row r="19" spans="1:27" ht="13.5">
      <c r="A19" s="181" t="s">
        <v>34</v>
      </c>
      <c r="B19" s="185"/>
      <c r="C19" s="155">
        <v>220476366</v>
      </c>
      <c r="D19" s="155">
        <v>0</v>
      </c>
      <c r="E19" s="156">
        <v>238841880</v>
      </c>
      <c r="F19" s="60">
        <v>238841880</v>
      </c>
      <c r="G19" s="60">
        <v>92635000</v>
      </c>
      <c r="H19" s="60">
        <v>1574000</v>
      </c>
      <c r="I19" s="60">
        <v>2000000</v>
      </c>
      <c r="J19" s="60">
        <v>96209000</v>
      </c>
      <c r="K19" s="60">
        <v>1200000</v>
      </c>
      <c r="L19" s="60">
        <v>-1338000</v>
      </c>
      <c r="M19" s="60">
        <v>54280000</v>
      </c>
      <c r="N19" s="60">
        <v>54142000</v>
      </c>
      <c r="O19" s="60">
        <v>3993517</v>
      </c>
      <c r="P19" s="60">
        <v>580228</v>
      </c>
      <c r="Q19" s="60">
        <v>69179433</v>
      </c>
      <c r="R19" s="60">
        <v>73753178</v>
      </c>
      <c r="S19" s="60">
        <v>0</v>
      </c>
      <c r="T19" s="60">
        <v>-192287</v>
      </c>
      <c r="U19" s="60">
        <v>931542</v>
      </c>
      <c r="V19" s="60">
        <v>739255</v>
      </c>
      <c r="W19" s="60">
        <v>224843433</v>
      </c>
      <c r="X19" s="60">
        <v>238841880</v>
      </c>
      <c r="Y19" s="60">
        <v>-13998447</v>
      </c>
      <c r="Z19" s="140">
        <v>-5.86</v>
      </c>
      <c r="AA19" s="155">
        <v>238841880</v>
      </c>
    </row>
    <row r="20" spans="1:27" ht="13.5">
      <c r="A20" s="181" t="s">
        <v>35</v>
      </c>
      <c r="B20" s="185"/>
      <c r="C20" s="155">
        <v>9396590</v>
      </c>
      <c r="D20" s="155">
        <v>0</v>
      </c>
      <c r="E20" s="156">
        <v>5203203</v>
      </c>
      <c r="F20" s="54">
        <v>43950817</v>
      </c>
      <c r="G20" s="54">
        <v>1108382</v>
      </c>
      <c r="H20" s="54">
        <v>341122</v>
      </c>
      <c r="I20" s="54">
        <v>1033042</v>
      </c>
      <c r="J20" s="54">
        <v>2482546</v>
      </c>
      <c r="K20" s="54">
        <v>775423</v>
      </c>
      <c r="L20" s="54">
        <v>936335</v>
      </c>
      <c r="M20" s="54">
        <v>509205</v>
      </c>
      <c r="N20" s="54">
        <v>2220963</v>
      </c>
      <c r="O20" s="54">
        <v>377001</v>
      </c>
      <c r="P20" s="54">
        <v>112616</v>
      </c>
      <c r="Q20" s="54">
        <v>318821</v>
      </c>
      <c r="R20" s="54">
        <v>808438</v>
      </c>
      <c r="S20" s="54">
        <v>505434</v>
      </c>
      <c r="T20" s="54">
        <v>572433</v>
      </c>
      <c r="U20" s="54">
        <v>38315533</v>
      </c>
      <c r="V20" s="54">
        <v>39393400</v>
      </c>
      <c r="W20" s="54">
        <v>44905347</v>
      </c>
      <c r="X20" s="54">
        <v>43950817</v>
      </c>
      <c r="Y20" s="54">
        <v>954530</v>
      </c>
      <c r="Z20" s="184">
        <v>2.17</v>
      </c>
      <c r="AA20" s="130">
        <v>43950817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2300000</v>
      </c>
      <c r="F21" s="60">
        <v>2300000</v>
      </c>
      <c r="G21" s="60">
        <v>0</v>
      </c>
      <c r="H21" s="60">
        <v>0</v>
      </c>
      <c r="I21" s="82">
        <v>0</v>
      </c>
      <c r="J21" s="60">
        <v>0</v>
      </c>
      <c r="K21" s="60">
        <v>300</v>
      </c>
      <c r="L21" s="60">
        <v>0</v>
      </c>
      <c r="M21" s="60">
        <v>0</v>
      </c>
      <c r="N21" s="60">
        <v>300</v>
      </c>
      <c r="O21" s="60">
        <v>0</v>
      </c>
      <c r="P21" s="82">
        <v>0</v>
      </c>
      <c r="Q21" s="60">
        <v>0</v>
      </c>
      <c r="R21" s="60">
        <v>0</v>
      </c>
      <c r="S21" s="60">
        <v>50</v>
      </c>
      <c r="T21" s="60">
        <v>3121193</v>
      </c>
      <c r="U21" s="60">
        <v>0</v>
      </c>
      <c r="V21" s="60">
        <v>3121243</v>
      </c>
      <c r="W21" s="82">
        <v>3121543</v>
      </c>
      <c r="X21" s="60">
        <v>2300000</v>
      </c>
      <c r="Y21" s="60">
        <v>821543</v>
      </c>
      <c r="Z21" s="140">
        <v>35.72</v>
      </c>
      <c r="AA21" s="155">
        <v>2300000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686249852</v>
      </c>
      <c r="D22" s="188">
        <f>SUM(D5:D21)</f>
        <v>0</v>
      </c>
      <c r="E22" s="189">
        <f t="shared" si="0"/>
        <v>770744342</v>
      </c>
      <c r="F22" s="190">
        <f t="shared" si="0"/>
        <v>809491956</v>
      </c>
      <c r="G22" s="190">
        <f t="shared" si="0"/>
        <v>137710639</v>
      </c>
      <c r="H22" s="190">
        <f t="shared" si="0"/>
        <v>48710000</v>
      </c>
      <c r="I22" s="190">
        <f t="shared" si="0"/>
        <v>50315809</v>
      </c>
      <c r="J22" s="190">
        <f t="shared" si="0"/>
        <v>236736448</v>
      </c>
      <c r="K22" s="190">
        <f t="shared" si="0"/>
        <v>47138800</v>
      </c>
      <c r="L22" s="190">
        <f t="shared" si="0"/>
        <v>37122273</v>
      </c>
      <c r="M22" s="190">
        <f t="shared" si="0"/>
        <v>93748767</v>
      </c>
      <c r="N22" s="190">
        <f t="shared" si="0"/>
        <v>178009840</v>
      </c>
      <c r="O22" s="190">
        <f t="shared" si="0"/>
        <v>44218074</v>
      </c>
      <c r="P22" s="190">
        <f t="shared" si="0"/>
        <v>34015667</v>
      </c>
      <c r="Q22" s="190">
        <f t="shared" si="0"/>
        <v>109943230</v>
      </c>
      <c r="R22" s="190">
        <f t="shared" si="0"/>
        <v>188176971</v>
      </c>
      <c r="S22" s="190">
        <f t="shared" si="0"/>
        <v>37842043</v>
      </c>
      <c r="T22" s="190">
        <f t="shared" si="0"/>
        <v>42565646</v>
      </c>
      <c r="U22" s="190">
        <f t="shared" si="0"/>
        <v>92069742</v>
      </c>
      <c r="V22" s="190">
        <f t="shared" si="0"/>
        <v>172477431</v>
      </c>
      <c r="W22" s="190">
        <f t="shared" si="0"/>
        <v>775400690</v>
      </c>
      <c r="X22" s="190">
        <f t="shared" si="0"/>
        <v>809491956</v>
      </c>
      <c r="Y22" s="190">
        <f t="shared" si="0"/>
        <v>-34091266</v>
      </c>
      <c r="Z22" s="191">
        <f>+IF(X22&lt;&gt;0,+(Y22/X22)*100,0)</f>
        <v>-4.211439749007216</v>
      </c>
      <c r="AA22" s="188">
        <f>SUM(AA5:AA21)</f>
        <v>809491956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127800851</v>
      </c>
      <c r="D25" s="155">
        <v>0</v>
      </c>
      <c r="E25" s="156">
        <v>131774472</v>
      </c>
      <c r="F25" s="60">
        <v>134815472</v>
      </c>
      <c r="G25" s="60">
        <v>22378405</v>
      </c>
      <c r="H25" s="60">
        <v>12101859</v>
      </c>
      <c r="I25" s="60">
        <v>10261128</v>
      </c>
      <c r="J25" s="60">
        <v>44741392</v>
      </c>
      <c r="K25" s="60">
        <v>11666101</v>
      </c>
      <c r="L25" s="60">
        <v>10634113</v>
      </c>
      <c r="M25" s="60">
        <v>8973774</v>
      </c>
      <c r="N25" s="60">
        <v>31273988</v>
      </c>
      <c r="O25" s="60">
        <v>9411644</v>
      </c>
      <c r="P25" s="60">
        <v>10393209</v>
      </c>
      <c r="Q25" s="60">
        <v>11547705</v>
      </c>
      <c r="R25" s="60">
        <v>31352558</v>
      </c>
      <c r="S25" s="60">
        <v>10911741</v>
      </c>
      <c r="T25" s="60">
        <v>10836554</v>
      </c>
      <c r="U25" s="60">
        <v>11618922</v>
      </c>
      <c r="V25" s="60">
        <v>33367217</v>
      </c>
      <c r="W25" s="60">
        <v>140735155</v>
      </c>
      <c r="X25" s="60">
        <v>134815472</v>
      </c>
      <c r="Y25" s="60">
        <v>5919683</v>
      </c>
      <c r="Z25" s="140">
        <v>4.39</v>
      </c>
      <c r="AA25" s="155">
        <v>134815472</v>
      </c>
    </row>
    <row r="26" spans="1:27" ht="13.5">
      <c r="A26" s="183" t="s">
        <v>38</v>
      </c>
      <c r="B26" s="182"/>
      <c r="C26" s="155">
        <v>17561287</v>
      </c>
      <c r="D26" s="155">
        <v>0</v>
      </c>
      <c r="E26" s="156">
        <v>18618694</v>
      </c>
      <c r="F26" s="60">
        <v>18968694</v>
      </c>
      <c r="G26" s="60">
        <v>1479020</v>
      </c>
      <c r="H26" s="60">
        <v>1478343</v>
      </c>
      <c r="I26" s="60">
        <v>1484580</v>
      </c>
      <c r="J26" s="60">
        <v>4441943</v>
      </c>
      <c r="K26" s="60">
        <v>1477024</v>
      </c>
      <c r="L26" s="60">
        <v>1476398</v>
      </c>
      <c r="M26" s="60">
        <v>1478081</v>
      </c>
      <c r="N26" s="60">
        <v>4431503</v>
      </c>
      <c r="O26" s="60">
        <v>1476202</v>
      </c>
      <c r="P26" s="60">
        <v>8400</v>
      </c>
      <c r="Q26" s="60">
        <v>3846373</v>
      </c>
      <c r="R26" s="60">
        <v>5330975</v>
      </c>
      <c r="S26" s="60">
        <v>1608117</v>
      </c>
      <c r="T26" s="60">
        <v>1718094</v>
      </c>
      <c r="U26" s="60">
        <v>1594682</v>
      </c>
      <c r="V26" s="60">
        <v>4920893</v>
      </c>
      <c r="W26" s="60">
        <v>19125314</v>
      </c>
      <c r="X26" s="60">
        <v>18968694</v>
      </c>
      <c r="Y26" s="60">
        <v>156620</v>
      </c>
      <c r="Z26" s="140">
        <v>0.83</v>
      </c>
      <c r="AA26" s="155">
        <v>18968694</v>
      </c>
    </row>
    <row r="27" spans="1:27" ht="13.5">
      <c r="A27" s="183" t="s">
        <v>118</v>
      </c>
      <c r="B27" s="182"/>
      <c r="C27" s="155">
        <v>50680063</v>
      </c>
      <c r="D27" s="155">
        <v>0</v>
      </c>
      <c r="E27" s="156">
        <v>11006000</v>
      </c>
      <c r="F27" s="60">
        <v>11006000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11006000</v>
      </c>
      <c r="Y27" s="60">
        <v>-11006000</v>
      </c>
      <c r="Z27" s="140">
        <v>-100</v>
      </c>
      <c r="AA27" s="155">
        <v>11006000</v>
      </c>
    </row>
    <row r="28" spans="1:27" ht="13.5">
      <c r="A28" s="183" t="s">
        <v>39</v>
      </c>
      <c r="B28" s="182"/>
      <c r="C28" s="155">
        <v>105229809</v>
      </c>
      <c r="D28" s="155">
        <v>0</v>
      </c>
      <c r="E28" s="156">
        <v>110726401</v>
      </c>
      <c r="F28" s="60">
        <v>110726401</v>
      </c>
      <c r="G28" s="60">
        <v>0</v>
      </c>
      <c r="H28" s="60">
        <v>9227202</v>
      </c>
      <c r="I28" s="60">
        <v>9227202</v>
      </c>
      <c r="J28" s="60">
        <v>18454404</v>
      </c>
      <c r="K28" s="60">
        <v>9227202</v>
      </c>
      <c r="L28" s="60">
        <v>9227202</v>
      </c>
      <c r="M28" s="60">
        <v>18454404</v>
      </c>
      <c r="N28" s="60">
        <v>36908808</v>
      </c>
      <c r="O28" s="60">
        <v>9227202</v>
      </c>
      <c r="P28" s="60">
        <v>9227202</v>
      </c>
      <c r="Q28" s="60">
        <v>9227202</v>
      </c>
      <c r="R28" s="60">
        <v>27681606</v>
      </c>
      <c r="S28" s="60">
        <v>9227202</v>
      </c>
      <c r="T28" s="60">
        <v>9227202</v>
      </c>
      <c r="U28" s="60">
        <v>9227179</v>
      </c>
      <c r="V28" s="60">
        <v>27681583</v>
      </c>
      <c r="W28" s="60">
        <v>110726401</v>
      </c>
      <c r="X28" s="60">
        <v>110726401</v>
      </c>
      <c r="Y28" s="60">
        <v>0</v>
      </c>
      <c r="Z28" s="140">
        <v>0</v>
      </c>
      <c r="AA28" s="155">
        <v>110726401</v>
      </c>
    </row>
    <row r="29" spans="1:27" ht="13.5">
      <c r="A29" s="183" t="s">
        <v>40</v>
      </c>
      <c r="B29" s="182"/>
      <c r="C29" s="155">
        <v>16330761</v>
      </c>
      <c r="D29" s="155">
        <v>0</v>
      </c>
      <c r="E29" s="156">
        <v>11489392</v>
      </c>
      <c r="F29" s="60">
        <v>11489392</v>
      </c>
      <c r="G29" s="60">
        <v>122205</v>
      </c>
      <c r="H29" s="60">
        <v>223713</v>
      </c>
      <c r="I29" s="60">
        <v>592213</v>
      </c>
      <c r="J29" s="60">
        <v>938131</v>
      </c>
      <c r="K29" s="60">
        <v>222646</v>
      </c>
      <c r="L29" s="60">
        <v>214851</v>
      </c>
      <c r="M29" s="60">
        <v>4339140</v>
      </c>
      <c r="N29" s="60">
        <v>4776637</v>
      </c>
      <c r="O29" s="60">
        <v>220848</v>
      </c>
      <c r="P29" s="60">
        <v>0</v>
      </c>
      <c r="Q29" s="60">
        <v>710691</v>
      </c>
      <c r="R29" s="60">
        <v>931539</v>
      </c>
      <c r="S29" s="60">
        <v>211950</v>
      </c>
      <c r="T29" s="60">
        <v>31309</v>
      </c>
      <c r="U29" s="60">
        <v>4035513</v>
      </c>
      <c r="V29" s="60">
        <v>4278772</v>
      </c>
      <c r="W29" s="60">
        <v>10925079</v>
      </c>
      <c r="X29" s="60">
        <v>11489392</v>
      </c>
      <c r="Y29" s="60">
        <v>-564313</v>
      </c>
      <c r="Z29" s="140">
        <v>-4.91</v>
      </c>
      <c r="AA29" s="155">
        <v>11489392</v>
      </c>
    </row>
    <row r="30" spans="1:27" ht="13.5">
      <c r="A30" s="183" t="s">
        <v>119</v>
      </c>
      <c r="B30" s="182"/>
      <c r="C30" s="155">
        <v>233343443</v>
      </c>
      <c r="D30" s="155">
        <v>0</v>
      </c>
      <c r="E30" s="156">
        <v>248769734</v>
      </c>
      <c r="F30" s="60">
        <v>248769734</v>
      </c>
      <c r="G30" s="60">
        <v>0</v>
      </c>
      <c r="H30" s="60">
        <v>30506714</v>
      </c>
      <c r="I30" s="60">
        <v>31370950</v>
      </c>
      <c r="J30" s="60">
        <v>61877664</v>
      </c>
      <c r="K30" s="60">
        <v>18191637</v>
      </c>
      <c r="L30" s="60">
        <v>18397822</v>
      </c>
      <c r="M30" s="60">
        <v>16215291</v>
      </c>
      <c r="N30" s="60">
        <v>52804750</v>
      </c>
      <c r="O30" s="60">
        <v>14785194</v>
      </c>
      <c r="P30" s="60">
        <v>16734295</v>
      </c>
      <c r="Q30" s="60">
        <v>15642347</v>
      </c>
      <c r="R30" s="60">
        <v>47161836</v>
      </c>
      <c r="S30" s="60">
        <v>15781328</v>
      </c>
      <c r="T30" s="60">
        <v>15846061</v>
      </c>
      <c r="U30" s="60">
        <v>17919244</v>
      </c>
      <c r="V30" s="60">
        <v>49546633</v>
      </c>
      <c r="W30" s="60">
        <v>211390883</v>
      </c>
      <c r="X30" s="60">
        <v>248769734</v>
      </c>
      <c r="Y30" s="60">
        <v>-37378851</v>
      </c>
      <c r="Z30" s="140">
        <v>-15.03</v>
      </c>
      <c r="AA30" s="155">
        <v>248769734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40672015</v>
      </c>
      <c r="D32" s="155">
        <v>0</v>
      </c>
      <c r="E32" s="156">
        <v>39112872</v>
      </c>
      <c r="F32" s="60">
        <v>39350872</v>
      </c>
      <c r="G32" s="60">
        <v>882262</v>
      </c>
      <c r="H32" s="60">
        <v>1927954</v>
      </c>
      <c r="I32" s="60">
        <v>3768802</v>
      </c>
      <c r="J32" s="60">
        <v>6579018</v>
      </c>
      <c r="K32" s="60">
        <v>3115713</v>
      </c>
      <c r="L32" s="60">
        <v>2734566</v>
      </c>
      <c r="M32" s="60">
        <v>7145819</v>
      </c>
      <c r="N32" s="60">
        <v>12996098</v>
      </c>
      <c r="O32" s="60">
        <v>2996846</v>
      </c>
      <c r="P32" s="60">
        <v>461249</v>
      </c>
      <c r="Q32" s="60">
        <v>2408507</v>
      </c>
      <c r="R32" s="60">
        <v>5866602</v>
      </c>
      <c r="S32" s="60">
        <v>5048633</v>
      </c>
      <c r="T32" s="60">
        <v>2292151</v>
      </c>
      <c r="U32" s="60">
        <v>3230280</v>
      </c>
      <c r="V32" s="60">
        <v>10571064</v>
      </c>
      <c r="W32" s="60">
        <v>36012782</v>
      </c>
      <c r="X32" s="60">
        <v>39350872</v>
      </c>
      <c r="Y32" s="60">
        <v>-3338090</v>
      </c>
      <c r="Z32" s="140">
        <v>-8.48</v>
      </c>
      <c r="AA32" s="155">
        <v>39350872</v>
      </c>
    </row>
    <row r="33" spans="1:27" ht="13.5">
      <c r="A33" s="183" t="s">
        <v>42</v>
      </c>
      <c r="B33" s="182"/>
      <c r="C33" s="155">
        <v>23481039</v>
      </c>
      <c r="D33" s="155">
        <v>0</v>
      </c>
      <c r="E33" s="156">
        <v>31548695</v>
      </c>
      <c r="F33" s="60">
        <v>36774695</v>
      </c>
      <c r="G33" s="60">
        <v>1172541</v>
      </c>
      <c r="H33" s="60">
        <v>2815816</v>
      </c>
      <c r="I33" s="60">
        <v>1992724</v>
      </c>
      <c r="J33" s="60">
        <v>5981081</v>
      </c>
      <c r="K33" s="60">
        <v>3063899</v>
      </c>
      <c r="L33" s="60">
        <v>3634547</v>
      </c>
      <c r="M33" s="60">
        <v>716681</v>
      </c>
      <c r="N33" s="60">
        <v>7415127</v>
      </c>
      <c r="O33" s="60">
        <v>1650088</v>
      </c>
      <c r="P33" s="60">
        <v>1354301</v>
      </c>
      <c r="Q33" s="60">
        <v>6734146</v>
      </c>
      <c r="R33" s="60">
        <v>9738535</v>
      </c>
      <c r="S33" s="60">
        <v>3344601</v>
      </c>
      <c r="T33" s="60">
        <v>5388312</v>
      </c>
      <c r="U33" s="60">
        <v>13969859</v>
      </c>
      <c r="V33" s="60">
        <v>22702772</v>
      </c>
      <c r="W33" s="60">
        <v>45837515</v>
      </c>
      <c r="X33" s="60">
        <v>36774695</v>
      </c>
      <c r="Y33" s="60">
        <v>9062820</v>
      </c>
      <c r="Z33" s="140">
        <v>24.64</v>
      </c>
      <c r="AA33" s="155">
        <v>36774695</v>
      </c>
    </row>
    <row r="34" spans="1:27" ht="13.5">
      <c r="A34" s="183" t="s">
        <v>43</v>
      </c>
      <c r="B34" s="182"/>
      <c r="C34" s="155">
        <v>144576150</v>
      </c>
      <c r="D34" s="155">
        <v>0</v>
      </c>
      <c r="E34" s="156">
        <v>178307458</v>
      </c>
      <c r="F34" s="60">
        <v>187623458</v>
      </c>
      <c r="G34" s="60">
        <v>7999720</v>
      </c>
      <c r="H34" s="60">
        <v>14677832</v>
      </c>
      <c r="I34" s="60">
        <v>15902529</v>
      </c>
      <c r="J34" s="60">
        <v>38580081</v>
      </c>
      <c r="K34" s="60">
        <v>14148204</v>
      </c>
      <c r="L34" s="60">
        <v>15923217</v>
      </c>
      <c r="M34" s="60">
        <v>16767580</v>
      </c>
      <c r="N34" s="60">
        <v>46839001</v>
      </c>
      <c r="O34" s="60">
        <v>14774169</v>
      </c>
      <c r="P34" s="60">
        <v>14310017</v>
      </c>
      <c r="Q34" s="60">
        <v>14279808</v>
      </c>
      <c r="R34" s="60">
        <v>43363994</v>
      </c>
      <c r="S34" s="60">
        <v>15901731</v>
      </c>
      <c r="T34" s="60">
        <v>13235688</v>
      </c>
      <c r="U34" s="60">
        <v>16604037</v>
      </c>
      <c r="V34" s="60">
        <v>45741456</v>
      </c>
      <c r="W34" s="60">
        <v>174524532</v>
      </c>
      <c r="X34" s="60">
        <v>187623458</v>
      </c>
      <c r="Y34" s="60">
        <v>-13098926</v>
      </c>
      <c r="Z34" s="140">
        <v>-6.98</v>
      </c>
      <c r="AA34" s="155">
        <v>187623458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759675418</v>
      </c>
      <c r="D36" s="188">
        <f>SUM(D25:D35)</f>
        <v>0</v>
      </c>
      <c r="E36" s="189">
        <f t="shared" si="1"/>
        <v>781353718</v>
      </c>
      <c r="F36" s="190">
        <f t="shared" si="1"/>
        <v>799524718</v>
      </c>
      <c r="G36" s="190">
        <f t="shared" si="1"/>
        <v>34034153</v>
      </c>
      <c r="H36" s="190">
        <f t="shared" si="1"/>
        <v>72959433</v>
      </c>
      <c r="I36" s="190">
        <f t="shared" si="1"/>
        <v>74600128</v>
      </c>
      <c r="J36" s="190">
        <f t="shared" si="1"/>
        <v>181593714</v>
      </c>
      <c r="K36" s="190">
        <f t="shared" si="1"/>
        <v>61112426</v>
      </c>
      <c r="L36" s="190">
        <f t="shared" si="1"/>
        <v>62242716</v>
      </c>
      <c r="M36" s="190">
        <f t="shared" si="1"/>
        <v>74090770</v>
      </c>
      <c r="N36" s="190">
        <f t="shared" si="1"/>
        <v>197445912</v>
      </c>
      <c r="O36" s="190">
        <f t="shared" si="1"/>
        <v>54542193</v>
      </c>
      <c r="P36" s="190">
        <f t="shared" si="1"/>
        <v>52488673</v>
      </c>
      <c r="Q36" s="190">
        <f t="shared" si="1"/>
        <v>64396779</v>
      </c>
      <c r="R36" s="190">
        <f t="shared" si="1"/>
        <v>171427645</v>
      </c>
      <c r="S36" s="190">
        <f t="shared" si="1"/>
        <v>62035303</v>
      </c>
      <c r="T36" s="190">
        <f t="shared" si="1"/>
        <v>58575371</v>
      </c>
      <c r="U36" s="190">
        <f t="shared" si="1"/>
        <v>78199716</v>
      </c>
      <c r="V36" s="190">
        <f t="shared" si="1"/>
        <v>198810390</v>
      </c>
      <c r="W36" s="190">
        <f t="shared" si="1"/>
        <v>749277661</v>
      </c>
      <c r="X36" s="190">
        <f t="shared" si="1"/>
        <v>799524718</v>
      </c>
      <c r="Y36" s="190">
        <f t="shared" si="1"/>
        <v>-50247057</v>
      </c>
      <c r="Z36" s="191">
        <f>+IF(X36&lt;&gt;0,+(Y36/X36)*100,0)</f>
        <v>-6.284615830976723</v>
      </c>
      <c r="AA36" s="188">
        <f>SUM(AA25:AA35)</f>
        <v>799524718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-73425566</v>
      </c>
      <c r="D38" s="199">
        <f>+D22-D36</f>
        <v>0</v>
      </c>
      <c r="E38" s="200">
        <f t="shared" si="2"/>
        <v>-10609376</v>
      </c>
      <c r="F38" s="106">
        <f t="shared" si="2"/>
        <v>9967238</v>
      </c>
      <c r="G38" s="106">
        <f t="shared" si="2"/>
        <v>103676486</v>
      </c>
      <c r="H38" s="106">
        <f t="shared" si="2"/>
        <v>-24249433</v>
      </c>
      <c r="I38" s="106">
        <f t="shared" si="2"/>
        <v>-24284319</v>
      </c>
      <c r="J38" s="106">
        <f t="shared" si="2"/>
        <v>55142734</v>
      </c>
      <c r="K38" s="106">
        <f t="shared" si="2"/>
        <v>-13973626</v>
      </c>
      <c r="L38" s="106">
        <f t="shared" si="2"/>
        <v>-25120443</v>
      </c>
      <c r="M38" s="106">
        <f t="shared" si="2"/>
        <v>19657997</v>
      </c>
      <c r="N38" s="106">
        <f t="shared" si="2"/>
        <v>-19436072</v>
      </c>
      <c r="O38" s="106">
        <f t="shared" si="2"/>
        <v>-10324119</v>
      </c>
      <c r="P38" s="106">
        <f t="shared" si="2"/>
        <v>-18473006</v>
      </c>
      <c r="Q38" s="106">
        <f t="shared" si="2"/>
        <v>45546451</v>
      </c>
      <c r="R38" s="106">
        <f t="shared" si="2"/>
        <v>16749326</v>
      </c>
      <c r="S38" s="106">
        <f t="shared" si="2"/>
        <v>-24193260</v>
      </c>
      <c r="T38" s="106">
        <f t="shared" si="2"/>
        <v>-16009725</v>
      </c>
      <c r="U38" s="106">
        <f t="shared" si="2"/>
        <v>13870026</v>
      </c>
      <c r="V38" s="106">
        <f t="shared" si="2"/>
        <v>-26332959</v>
      </c>
      <c r="W38" s="106">
        <f t="shared" si="2"/>
        <v>26123029</v>
      </c>
      <c r="X38" s="106">
        <f>IF(F22=F36,0,X22-X36)</f>
        <v>9967238</v>
      </c>
      <c r="Y38" s="106">
        <f t="shared" si="2"/>
        <v>16155791</v>
      </c>
      <c r="Z38" s="201">
        <f>+IF(X38&lt;&gt;0,+(Y38/X38)*100,0)</f>
        <v>162.08894580424388</v>
      </c>
      <c r="AA38" s="199">
        <f>+AA22-AA36</f>
        <v>9967238</v>
      </c>
    </row>
    <row r="39" spans="1:27" ht="13.5">
      <c r="A39" s="181" t="s">
        <v>46</v>
      </c>
      <c r="B39" s="185"/>
      <c r="C39" s="155">
        <v>62639513</v>
      </c>
      <c r="D39" s="155">
        <v>0</v>
      </c>
      <c r="E39" s="156">
        <v>80317120</v>
      </c>
      <c r="F39" s="60">
        <v>100667120</v>
      </c>
      <c r="G39" s="60">
        <v>0</v>
      </c>
      <c r="H39" s="60">
        <v>25602000</v>
      </c>
      <c r="I39" s="60">
        <v>3421700</v>
      </c>
      <c r="J39" s="60">
        <v>29023700</v>
      </c>
      <c r="K39" s="60">
        <v>0</v>
      </c>
      <c r="L39" s="60">
        <v>38061000</v>
      </c>
      <c r="M39" s="60">
        <v>0</v>
      </c>
      <c r="N39" s="60">
        <v>38061000</v>
      </c>
      <c r="O39" s="60">
        <v>0</v>
      </c>
      <c r="P39" s="60">
        <v>18077000</v>
      </c>
      <c r="Q39" s="60">
        <v>16505120</v>
      </c>
      <c r="R39" s="60">
        <v>34582120</v>
      </c>
      <c r="S39" s="60">
        <v>38000000</v>
      </c>
      <c r="T39" s="60">
        <v>0</v>
      </c>
      <c r="U39" s="60">
        <v>-39000000</v>
      </c>
      <c r="V39" s="60">
        <v>-1000000</v>
      </c>
      <c r="W39" s="60">
        <v>100666820</v>
      </c>
      <c r="X39" s="60">
        <v>100667120</v>
      </c>
      <c r="Y39" s="60">
        <v>-300</v>
      </c>
      <c r="Z39" s="140">
        <v>0</v>
      </c>
      <c r="AA39" s="155">
        <v>100667120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-10786053</v>
      </c>
      <c r="D42" s="206">
        <f>SUM(D38:D41)</f>
        <v>0</v>
      </c>
      <c r="E42" s="207">
        <f t="shared" si="3"/>
        <v>69707744</v>
      </c>
      <c r="F42" s="88">
        <f t="shared" si="3"/>
        <v>110634358</v>
      </c>
      <c r="G42" s="88">
        <f t="shared" si="3"/>
        <v>103676486</v>
      </c>
      <c r="H42" s="88">
        <f t="shared" si="3"/>
        <v>1352567</v>
      </c>
      <c r="I42" s="88">
        <f t="shared" si="3"/>
        <v>-20862619</v>
      </c>
      <c r="J42" s="88">
        <f t="shared" si="3"/>
        <v>84166434</v>
      </c>
      <c r="K42" s="88">
        <f t="shared" si="3"/>
        <v>-13973626</v>
      </c>
      <c r="L42" s="88">
        <f t="shared" si="3"/>
        <v>12940557</v>
      </c>
      <c r="M42" s="88">
        <f t="shared" si="3"/>
        <v>19657997</v>
      </c>
      <c r="N42" s="88">
        <f t="shared" si="3"/>
        <v>18624928</v>
      </c>
      <c r="O42" s="88">
        <f t="shared" si="3"/>
        <v>-10324119</v>
      </c>
      <c r="P42" s="88">
        <f t="shared" si="3"/>
        <v>-396006</v>
      </c>
      <c r="Q42" s="88">
        <f t="shared" si="3"/>
        <v>62051571</v>
      </c>
      <c r="R42" s="88">
        <f t="shared" si="3"/>
        <v>51331446</v>
      </c>
      <c r="S42" s="88">
        <f t="shared" si="3"/>
        <v>13806740</v>
      </c>
      <c r="T42" s="88">
        <f t="shared" si="3"/>
        <v>-16009725</v>
      </c>
      <c r="U42" s="88">
        <f t="shared" si="3"/>
        <v>-25129974</v>
      </c>
      <c r="V42" s="88">
        <f t="shared" si="3"/>
        <v>-27332959</v>
      </c>
      <c r="W42" s="88">
        <f t="shared" si="3"/>
        <v>126789849</v>
      </c>
      <c r="X42" s="88">
        <f t="shared" si="3"/>
        <v>110634358</v>
      </c>
      <c r="Y42" s="88">
        <f t="shared" si="3"/>
        <v>16155491</v>
      </c>
      <c r="Z42" s="208">
        <f>+IF(X42&lt;&gt;0,+(Y42/X42)*100,0)</f>
        <v>14.602598407991845</v>
      </c>
      <c r="AA42" s="206">
        <f>SUM(AA38:AA41)</f>
        <v>110634358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-10786053</v>
      </c>
      <c r="D44" s="210">
        <f>+D42-D43</f>
        <v>0</v>
      </c>
      <c r="E44" s="211">
        <f t="shared" si="4"/>
        <v>69707744</v>
      </c>
      <c r="F44" s="77">
        <f t="shared" si="4"/>
        <v>110634358</v>
      </c>
      <c r="G44" s="77">
        <f t="shared" si="4"/>
        <v>103676486</v>
      </c>
      <c r="H44" s="77">
        <f t="shared" si="4"/>
        <v>1352567</v>
      </c>
      <c r="I44" s="77">
        <f t="shared" si="4"/>
        <v>-20862619</v>
      </c>
      <c r="J44" s="77">
        <f t="shared" si="4"/>
        <v>84166434</v>
      </c>
      <c r="K44" s="77">
        <f t="shared" si="4"/>
        <v>-13973626</v>
      </c>
      <c r="L44" s="77">
        <f t="shared" si="4"/>
        <v>12940557</v>
      </c>
      <c r="M44" s="77">
        <f t="shared" si="4"/>
        <v>19657997</v>
      </c>
      <c r="N44" s="77">
        <f t="shared" si="4"/>
        <v>18624928</v>
      </c>
      <c r="O44" s="77">
        <f t="shared" si="4"/>
        <v>-10324119</v>
      </c>
      <c r="P44" s="77">
        <f t="shared" si="4"/>
        <v>-396006</v>
      </c>
      <c r="Q44" s="77">
        <f t="shared" si="4"/>
        <v>62051571</v>
      </c>
      <c r="R44" s="77">
        <f t="shared" si="4"/>
        <v>51331446</v>
      </c>
      <c r="S44" s="77">
        <f t="shared" si="4"/>
        <v>13806740</v>
      </c>
      <c r="T44" s="77">
        <f t="shared" si="4"/>
        <v>-16009725</v>
      </c>
      <c r="U44" s="77">
        <f t="shared" si="4"/>
        <v>-25129974</v>
      </c>
      <c r="V44" s="77">
        <f t="shared" si="4"/>
        <v>-27332959</v>
      </c>
      <c r="W44" s="77">
        <f t="shared" si="4"/>
        <v>126789849</v>
      </c>
      <c r="X44" s="77">
        <f t="shared" si="4"/>
        <v>110634358</v>
      </c>
      <c r="Y44" s="77">
        <f t="shared" si="4"/>
        <v>16155491</v>
      </c>
      <c r="Z44" s="212">
        <f>+IF(X44&lt;&gt;0,+(Y44/X44)*100,0)</f>
        <v>14.602598407991845</v>
      </c>
      <c r="AA44" s="210">
        <f>+AA42-AA43</f>
        <v>110634358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-10786053</v>
      </c>
      <c r="D46" s="206">
        <f>SUM(D44:D45)</f>
        <v>0</v>
      </c>
      <c r="E46" s="207">
        <f t="shared" si="5"/>
        <v>69707744</v>
      </c>
      <c r="F46" s="88">
        <f t="shared" si="5"/>
        <v>110634358</v>
      </c>
      <c r="G46" s="88">
        <f t="shared" si="5"/>
        <v>103676486</v>
      </c>
      <c r="H46" s="88">
        <f t="shared" si="5"/>
        <v>1352567</v>
      </c>
      <c r="I46" s="88">
        <f t="shared" si="5"/>
        <v>-20862619</v>
      </c>
      <c r="J46" s="88">
        <f t="shared" si="5"/>
        <v>84166434</v>
      </c>
      <c r="K46" s="88">
        <f t="shared" si="5"/>
        <v>-13973626</v>
      </c>
      <c r="L46" s="88">
        <f t="shared" si="5"/>
        <v>12940557</v>
      </c>
      <c r="M46" s="88">
        <f t="shared" si="5"/>
        <v>19657997</v>
      </c>
      <c r="N46" s="88">
        <f t="shared" si="5"/>
        <v>18624928</v>
      </c>
      <c r="O46" s="88">
        <f t="shared" si="5"/>
        <v>-10324119</v>
      </c>
      <c r="P46" s="88">
        <f t="shared" si="5"/>
        <v>-396006</v>
      </c>
      <c r="Q46" s="88">
        <f t="shared" si="5"/>
        <v>62051571</v>
      </c>
      <c r="R46" s="88">
        <f t="shared" si="5"/>
        <v>51331446</v>
      </c>
      <c r="S46" s="88">
        <f t="shared" si="5"/>
        <v>13806740</v>
      </c>
      <c r="T46" s="88">
        <f t="shared" si="5"/>
        <v>-16009725</v>
      </c>
      <c r="U46" s="88">
        <f t="shared" si="5"/>
        <v>-25129974</v>
      </c>
      <c r="V46" s="88">
        <f t="shared" si="5"/>
        <v>-27332959</v>
      </c>
      <c r="W46" s="88">
        <f t="shared" si="5"/>
        <v>126789849</v>
      </c>
      <c r="X46" s="88">
        <f t="shared" si="5"/>
        <v>110634358</v>
      </c>
      <c r="Y46" s="88">
        <f t="shared" si="5"/>
        <v>16155491</v>
      </c>
      <c r="Z46" s="208">
        <f>+IF(X46&lt;&gt;0,+(Y46/X46)*100,0)</f>
        <v>14.602598407991845</v>
      </c>
      <c r="AA46" s="206">
        <f>SUM(AA44:AA45)</f>
        <v>110634358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-10786053</v>
      </c>
      <c r="D48" s="217">
        <f>SUM(D46:D47)</f>
        <v>0</v>
      </c>
      <c r="E48" s="218">
        <f t="shared" si="6"/>
        <v>69707744</v>
      </c>
      <c r="F48" s="219">
        <f t="shared" si="6"/>
        <v>110634358</v>
      </c>
      <c r="G48" s="219">
        <f t="shared" si="6"/>
        <v>103676486</v>
      </c>
      <c r="H48" s="220">
        <f t="shared" si="6"/>
        <v>1352567</v>
      </c>
      <c r="I48" s="220">
        <f t="shared" si="6"/>
        <v>-20862619</v>
      </c>
      <c r="J48" s="220">
        <f t="shared" si="6"/>
        <v>84166434</v>
      </c>
      <c r="K48" s="220">
        <f t="shared" si="6"/>
        <v>-13973626</v>
      </c>
      <c r="L48" s="220">
        <f t="shared" si="6"/>
        <v>12940557</v>
      </c>
      <c r="M48" s="219">
        <f t="shared" si="6"/>
        <v>19657997</v>
      </c>
      <c r="N48" s="219">
        <f t="shared" si="6"/>
        <v>18624928</v>
      </c>
      <c r="O48" s="220">
        <f t="shared" si="6"/>
        <v>-10324119</v>
      </c>
      <c r="P48" s="220">
        <f t="shared" si="6"/>
        <v>-396006</v>
      </c>
      <c r="Q48" s="220">
        <f t="shared" si="6"/>
        <v>62051571</v>
      </c>
      <c r="R48" s="220">
        <f t="shared" si="6"/>
        <v>51331446</v>
      </c>
      <c r="S48" s="220">
        <f t="shared" si="6"/>
        <v>13806740</v>
      </c>
      <c r="T48" s="219">
        <f t="shared" si="6"/>
        <v>-16009725</v>
      </c>
      <c r="U48" s="219">
        <f t="shared" si="6"/>
        <v>-25129974</v>
      </c>
      <c r="V48" s="220">
        <f t="shared" si="6"/>
        <v>-27332959</v>
      </c>
      <c r="W48" s="220">
        <f t="shared" si="6"/>
        <v>126789849</v>
      </c>
      <c r="X48" s="220">
        <f t="shared" si="6"/>
        <v>110634358</v>
      </c>
      <c r="Y48" s="220">
        <f t="shared" si="6"/>
        <v>16155491</v>
      </c>
      <c r="Z48" s="221">
        <f>+IF(X48&lt;&gt;0,+(Y48/X48)*100,0)</f>
        <v>14.602598407991845</v>
      </c>
      <c r="AA48" s="222">
        <f>SUM(AA46:AA47)</f>
        <v>110634358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4128231</v>
      </c>
      <c r="D5" s="153">
        <f>SUM(D6:D8)</f>
        <v>0</v>
      </c>
      <c r="E5" s="154">
        <f t="shared" si="0"/>
        <v>3019500</v>
      </c>
      <c r="F5" s="100">
        <f t="shared" si="0"/>
        <v>5879500</v>
      </c>
      <c r="G5" s="100">
        <f t="shared" si="0"/>
        <v>158430</v>
      </c>
      <c r="H5" s="100">
        <f t="shared" si="0"/>
        <v>13185</v>
      </c>
      <c r="I5" s="100">
        <f t="shared" si="0"/>
        <v>102900</v>
      </c>
      <c r="J5" s="100">
        <f t="shared" si="0"/>
        <v>274515</v>
      </c>
      <c r="K5" s="100">
        <f t="shared" si="0"/>
        <v>9468</v>
      </c>
      <c r="L5" s="100">
        <f t="shared" si="0"/>
        <v>3099</v>
      </c>
      <c r="M5" s="100">
        <f t="shared" si="0"/>
        <v>13054</v>
      </c>
      <c r="N5" s="100">
        <f t="shared" si="0"/>
        <v>25621</v>
      </c>
      <c r="O5" s="100">
        <f t="shared" si="0"/>
        <v>2838</v>
      </c>
      <c r="P5" s="100">
        <f t="shared" si="0"/>
        <v>21231</v>
      </c>
      <c r="Q5" s="100">
        <f t="shared" si="0"/>
        <v>11440</v>
      </c>
      <c r="R5" s="100">
        <f t="shared" si="0"/>
        <v>35509</v>
      </c>
      <c r="S5" s="100">
        <f t="shared" si="0"/>
        <v>47934</v>
      </c>
      <c r="T5" s="100">
        <f t="shared" si="0"/>
        <v>60669</v>
      </c>
      <c r="U5" s="100">
        <f t="shared" si="0"/>
        <v>2160</v>
      </c>
      <c r="V5" s="100">
        <f t="shared" si="0"/>
        <v>110763</v>
      </c>
      <c r="W5" s="100">
        <f t="shared" si="0"/>
        <v>446408</v>
      </c>
      <c r="X5" s="100">
        <f t="shared" si="0"/>
        <v>5879500</v>
      </c>
      <c r="Y5" s="100">
        <f t="shared" si="0"/>
        <v>-5433092</v>
      </c>
      <c r="Z5" s="137">
        <f>+IF(X5&lt;&gt;0,+(Y5/X5)*100,0)</f>
        <v>-92.40738158006633</v>
      </c>
      <c r="AA5" s="153">
        <f>SUM(AA6:AA8)</f>
        <v>5879500</v>
      </c>
    </row>
    <row r="6" spans="1:27" ht="13.5">
      <c r="A6" s="138" t="s">
        <v>75</v>
      </c>
      <c r="B6" s="136"/>
      <c r="C6" s="155">
        <v>18856</v>
      </c>
      <c r="D6" s="155"/>
      <c r="E6" s="156">
        <v>973000</v>
      </c>
      <c r="F6" s="60">
        <v>603000</v>
      </c>
      <c r="G6" s="60">
        <v>84000</v>
      </c>
      <c r="H6" s="60"/>
      <c r="I6" s="60"/>
      <c r="J6" s="60">
        <v>84000</v>
      </c>
      <c r="K6" s="60"/>
      <c r="L6" s="60">
        <v>3099</v>
      </c>
      <c r="M6" s="60"/>
      <c r="N6" s="60">
        <v>3099</v>
      </c>
      <c r="O6" s="60"/>
      <c r="P6" s="60"/>
      <c r="Q6" s="60"/>
      <c r="R6" s="60"/>
      <c r="S6" s="60"/>
      <c r="T6" s="60"/>
      <c r="U6" s="60"/>
      <c r="V6" s="60"/>
      <c r="W6" s="60">
        <v>87099</v>
      </c>
      <c r="X6" s="60">
        <v>603000</v>
      </c>
      <c r="Y6" s="60">
        <v>-515901</v>
      </c>
      <c r="Z6" s="140">
        <v>-85.56</v>
      </c>
      <c r="AA6" s="62">
        <v>603000</v>
      </c>
    </row>
    <row r="7" spans="1:27" ht="13.5">
      <c r="A7" s="138" t="s">
        <v>76</v>
      </c>
      <c r="B7" s="136"/>
      <c r="C7" s="157">
        <v>858836</v>
      </c>
      <c r="D7" s="157"/>
      <c r="E7" s="158">
        <v>500000</v>
      </c>
      <c r="F7" s="159">
        <v>100000</v>
      </c>
      <c r="G7" s="159">
        <v>63970</v>
      </c>
      <c r="H7" s="159"/>
      <c r="I7" s="159"/>
      <c r="J7" s="159">
        <v>63970</v>
      </c>
      <c r="K7" s="159"/>
      <c r="L7" s="159"/>
      <c r="M7" s="159"/>
      <c r="N7" s="159"/>
      <c r="O7" s="159"/>
      <c r="P7" s="159"/>
      <c r="Q7" s="159"/>
      <c r="R7" s="159"/>
      <c r="S7" s="159"/>
      <c r="T7" s="159">
        <v>55101</v>
      </c>
      <c r="U7" s="159"/>
      <c r="V7" s="159">
        <v>55101</v>
      </c>
      <c r="W7" s="159">
        <v>119071</v>
      </c>
      <c r="X7" s="159">
        <v>100000</v>
      </c>
      <c r="Y7" s="159">
        <v>19071</v>
      </c>
      <c r="Z7" s="141">
        <v>19.07</v>
      </c>
      <c r="AA7" s="225">
        <v>100000</v>
      </c>
    </row>
    <row r="8" spans="1:27" ht="13.5">
      <c r="A8" s="138" t="s">
        <v>77</v>
      </c>
      <c r="B8" s="136"/>
      <c r="C8" s="155">
        <v>3250539</v>
      </c>
      <c r="D8" s="155"/>
      <c r="E8" s="156">
        <v>1546500</v>
      </c>
      <c r="F8" s="60">
        <v>5176500</v>
      </c>
      <c r="G8" s="60">
        <v>10460</v>
      </c>
      <c r="H8" s="60">
        <v>13185</v>
      </c>
      <c r="I8" s="60">
        <v>102900</v>
      </c>
      <c r="J8" s="60">
        <v>126545</v>
      </c>
      <c r="K8" s="60">
        <v>9468</v>
      </c>
      <c r="L8" s="60"/>
      <c r="M8" s="60">
        <v>13054</v>
      </c>
      <c r="N8" s="60">
        <v>22522</v>
      </c>
      <c r="O8" s="60">
        <v>2838</v>
      </c>
      <c r="P8" s="60">
        <v>21231</v>
      </c>
      <c r="Q8" s="60">
        <v>11440</v>
      </c>
      <c r="R8" s="60">
        <v>35509</v>
      </c>
      <c r="S8" s="60">
        <v>47934</v>
      </c>
      <c r="T8" s="60">
        <v>5568</v>
      </c>
      <c r="U8" s="60">
        <v>2160</v>
      </c>
      <c r="V8" s="60">
        <v>55662</v>
      </c>
      <c r="W8" s="60">
        <v>240238</v>
      </c>
      <c r="X8" s="60">
        <v>5176500</v>
      </c>
      <c r="Y8" s="60">
        <v>-4936262</v>
      </c>
      <c r="Z8" s="140">
        <v>-95.36</v>
      </c>
      <c r="AA8" s="62">
        <v>5176500</v>
      </c>
    </row>
    <row r="9" spans="1:27" ht="13.5">
      <c r="A9" s="135" t="s">
        <v>78</v>
      </c>
      <c r="B9" s="136"/>
      <c r="C9" s="153">
        <f aca="true" t="shared" si="1" ref="C9:Y9">SUM(C10:C14)</f>
        <v>612109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390147</v>
      </c>
      <c r="N9" s="100">
        <f t="shared" si="1"/>
        <v>390147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390147</v>
      </c>
      <c r="X9" s="100">
        <f t="shared" si="1"/>
        <v>0</v>
      </c>
      <c r="Y9" s="100">
        <f t="shared" si="1"/>
        <v>390147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>
        <v>10448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>
        <v>601661</v>
      </c>
      <c r="D13" s="155"/>
      <c r="E13" s="156"/>
      <c r="F13" s="60"/>
      <c r="G13" s="60"/>
      <c r="H13" s="60"/>
      <c r="I13" s="60"/>
      <c r="J13" s="60"/>
      <c r="K13" s="60"/>
      <c r="L13" s="60"/>
      <c r="M13" s="60">
        <v>390147</v>
      </c>
      <c r="N13" s="60">
        <v>390147</v>
      </c>
      <c r="O13" s="60"/>
      <c r="P13" s="60"/>
      <c r="Q13" s="60"/>
      <c r="R13" s="60"/>
      <c r="S13" s="60"/>
      <c r="T13" s="60"/>
      <c r="U13" s="60"/>
      <c r="V13" s="60"/>
      <c r="W13" s="60">
        <v>390147</v>
      </c>
      <c r="X13" s="60"/>
      <c r="Y13" s="60">
        <v>390147</v>
      </c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74318672</v>
      </c>
      <c r="D15" s="153">
        <f>SUM(D16:D18)</f>
        <v>0</v>
      </c>
      <c r="E15" s="154">
        <f t="shared" si="2"/>
        <v>123010347</v>
      </c>
      <c r="F15" s="100">
        <f t="shared" si="2"/>
        <v>174169101</v>
      </c>
      <c r="G15" s="100">
        <f t="shared" si="2"/>
        <v>2214365</v>
      </c>
      <c r="H15" s="100">
        <f t="shared" si="2"/>
        <v>2451755</v>
      </c>
      <c r="I15" s="100">
        <f t="shared" si="2"/>
        <v>11830362</v>
      </c>
      <c r="J15" s="100">
        <f t="shared" si="2"/>
        <v>16496482</v>
      </c>
      <c r="K15" s="100">
        <f t="shared" si="2"/>
        <v>2640658</v>
      </c>
      <c r="L15" s="100">
        <f t="shared" si="2"/>
        <v>7854540</v>
      </c>
      <c r="M15" s="100">
        <f t="shared" si="2"/>
        <v>9895433</v>
      </c>
      <c r="N15" s="100">
        <f t="shared" si="2"/>
        <v>20390631</v>
      </c>
      <c r="O15" s="100">
        <f t="shared" si="2"/>
        <v>2200627</v>
      </c>
      <c r="P15" s="100">
        <f t="shared" si="2"/>
        <v>3029227</v>
      </c>
      <c r="Q15" s="100">
        <f t="shared" si="2"/>
        <v>12329220</v>
      </c>
      <c r="R15" s="100">
        <f t="shared" si="2"/>
        <v>17559074</v>
      </c>
      <c r="S15" s="100">
        <f t="shared" si="2"/>
        <v>11041646</v>
      </c>
      <c r="T15" s="100">
        <f t="shared" si="2"/>
        <v>4284016</v>
      </c>
      <c r="U15" s="100">
        <f t="shared" si="2"/>
        <v>13871360</v>
      </c>
      <c r="V15" s="100">
        <f t="shared" si="2"/>
        <v>29197022</v>
      </c>
      <c r="W15" s="100">
        <f t="shared" si="2"/>
        <v>83643209</v>
      </c>
      <c r="X15" s="100">
        <f t="shared" si="2"/>
        <v>174169101</v>
      </c>
      <c r="Y15" s="100">
        <f t="shared" si="2"/>
        <v>-90525892</v>
      </c>
      <c r="Z15" s="137">
        <f>+IF(X15&lt;&gt;0,+(Y15/X15)*100,0)</f>
        <v>-51.97586223976663</v>
      </c>
      <c r="AA15" s="102">
        <f>SUM(AA16:AA18)</f>
        <v>174169101</v>
      </c>
    </row>
    <row r="16" spans="1:27" ht="13.5">
      <c r="A16" s="138" t="s">
        <v>85</v>
      </c>
      <c r="B16" s="136"/>
      <c r="C16" s="155">
        <v>3354101</v>
      </c>
      <c r="D16" s="155"/>
      <c r="E16" s="156">
        <v>6315000</v>
      </c>
      <c r="F16" s="60">
        <v>27785000</v>
      </c>
      <c r="G16" s="60"/>
      <c r="H16" s="60"/>
      <c r="I16" s="60"/>
      <c r="J16" s="60"/>
      <c r="K16" s="60"/>
      <c r="L16" s="60">
        <v>57756</v>
      </c>
      <c r="M16" s="60">
        <v>901413</v>
      </c>
      <c r="N16" s="60">
        <v>959169</v>
      </c>
      <c r="O16" s="60"/>
      <c r="P16" s="60">
        <v>7000</v>
      </c>
      <c r="Q16" s="60">
        <v>5000000</v>
      </c>
      <c r="R16" s="60">
        <v>5007000</v>
      </c>
      <c r="S16" s="60"/>
      <c r="T16" s="60"/>
      <c r="U16" s="60"/>
      <c r="V16" s="60"/>
      <c r="W16" s="60">
        <v>5966169</v>
      </c>
      <c r="X16" s="60">
        <v>27785000</v>
      </c>
      <c r="Y16" s="60">
        <v>-21818831</v>
      </c>
      <c r="Z16" s="140">
        <v>-78.53</v>
      </c>
      <c r="AA16" s="62">
        <v>27785000</v>
      </c>
    </row>
    <row r="17" spans="1:27" ht="13.5">
      <c r="A17" s="138" t="s">
        <v>86</v>
      </c>
      <c r="B17" s="136"/>
      <c r="C17" s="155">
        <v>70964571</v>
      </c>
      <c r="D17" s="155"/>
      <c r="E17" s="156">
        <v>116695347</v>
      </c>
      <c r="F17" s="60">
        <v>146384101</v>
      </c>
      <c r="G17" s="60">
        <v>2214365</v>
      </c>
      <c r="H17" s="60">
        <v>2451755</v>
      </c>
      <c r="I17" s="60">
        <v>11830362</v>
      </c>
      <c r="J17" s="60">
        <v>16496482</v>
      </c>
      <c r="K17" s="60">
        <v>2640658</v>
      </c>
      <c r="L17" s="60">
        <v>7796784</v>
      </c>
      <c r="M17" s="60">
        <v>8994020</v>
      </c>
      <c r="N17" s="60">
        <v>19431462</v>
      </c>
      <c r="O17" s="60">
        <v>2200627</v>
      </c>
      <c r="P17" s="60">
        <v>3022227</v>
      </c>
      <c r="Q17" s="60">
        <v>7329220</v>
      </c>
      <c r="R17" s="60">
        <v>12552074</v>
      </c>
      <c r="S17" s="60">
        <v>11041646</v>
      </c>
      <c r="T17" s="60">
        <v>4284016</v>
      </c>
      <c r="U17" s="60">
        <v>13871360</v>
      </c>
      <c r="V17" s="60">
        <v>29197022</v>
      </c>
      <c r="W17" s="60">
        <v>77677040</v>
      </c>
      <c r="X17" s="60">
        <v>146384101</v>
      </c>
      <c r="Y17" s="60">
        <v>-68707061</v>
      </c>
      <c r="Z17" s="140">
        <v>-46.94</v>
      </c>
      <c r="AA17" s="62">
        <v>146384101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15074304</v>
      </c>
      <c r="D19" s="153">
        <f>SUM(D20:D23)</f>
        <v>0</v>
      </c>
      <c r="E19" s="154">
        <f t="shared" si="3"/>
        <v>39600000</v>
      </c>
      <c r="F19" s="100">
        <f t="shared" si="3"/>
        <v>32410000</v>
      </c>
      <c r="G19" s="100">
        <f t="shared" si="3"/>
        <v>73387</v>
      </c>
      <c r="H19" s="100">
        <f t="shared" si="3"/>
        <v>1066532</v>
      </c>
      <c r="I19" s="100">
        <f t="shared" si="3"/>
        <v>300426</v>
      </c>
      <c r="J19" s="100">
        <f t="shared" si="3"/>
        <v>1440345</v>
      </c>
      <c r="K19" s="100">
        <f t="shared" si="3"/>
        <v>1428213</v>
      </c>
      <c r="L19" s="100">
        <f t="shared" si="3"/>
        <v>1005772</v>
      </c>
      <c r="M19" s="100">
        <f t="shared" si="3"/>
        <v>1490405</v>
      </c>
      <c r="N19" s="100">
        <f t="shared" si="3"/>
        <v>3924390</v>
      </c>
      <c r="O19" s="100">
        <f t="shared" si="3"/>
        <v>1542333</v>
      </c>
      <c r="P19" s="100">
        <f t="shared" si="3"/>
        <v>199237</v>
      </c>
      <c r="Q19" s="100">
        <f t="shared" si="3"/>
        <v>621646</v>
      </c>
      <c r="R19" s="100">
        <f t="shared" si="3"/>
        <v>2363216</v>
      </c>
      <c r="S19" s="100">
        <f t="shared" si="3"/>
        <v>159868</v>
      </c>
      <c r="T19" s="100">
        <f t="shared" si="3"/>
        <v>636110</v>
      </c>
      <c r="U19" s="100">
        <f t="shared" si="3"/>
        <v>1447918</v>
      </c>
      <c r="V19" s="100">
        <f t="shared" si="3"/>
        <v>2243896</v>
      </c>
      <c r="W19" s="100">
        <f t="shared" si="3"/>
        <v>9971847</v>
      </c>
      <c r="X19" s="100">
        <f t="shared" si="3"/>
        <v>32410000</v>
      </c>
      <c r="Y19" s="100">
        <f t="shared" si="3"/>
        <v>-22438153</v>
      </c>
      <c r="Z19" s="137">
        <f>+IF(X19&lt;&gt;0,+(Y19/X19)*100,0)</f>
        <v>-69.23219068188831</v>
      </c>
      <c r="AA19" s="102">
        <f>SUM(AA20:AA23)</f>
        <v>32410000</v>
      </c>
    </row>
    <row r="20" spans="1:27" ht="13.5">
      <c r="A20" s="138" t="s">
        <v>89</v>
      </c>
      <c r="B20" s="136"/>
      <c r="C20" s="155">
        <v>15074304</v>
      </c>
      <c r="D20" s="155"/>
      <c r="E20" s="156">
        <v>39500000</v>
      </c>
      <c r="F20" s="60">
        <v>32310000</v>
      </c>
      <c r="G20" s="60">
        <v>73387</v>
      </c>
      <c r="H20" s="60">
        <v>1066532</v>
      </c>
      <c r="I20" s="60">
        <v>300426</v>
      </c>
      <c r="J20" s="60">
        <v>1440345</v>
      </c>
      <c r="K20" s="60">
        <v>1428213</v>
      </c>
      <c r="L20" s="60">
        <v>1005772</v>
      </c>
      <c r="M20" s="60">
        <v>1490405</v>
      </c>
      <c r="N20" s="60">
        <v>3924390</v>
      </c>
      <c r="O20" s="60">
        <v>1542333</v>
      </c>
      <c r="P20" s="60">
        <v>199237</v>
      </c>
      <c r="Q20" s="60">
        <v>621646</v>
      </c>
      <c r="R20" s="60">
        <v>2363216</v>
      </c>
      <c r="S20" s="60">
        <v>159868</v>
      </c>
      <c r="T20" s="60">
        <v>636110</v>
      </c>
      <c r="U20" s="60">
        <v>1447918</v>
      </c>
      <c r="V20" s="60">
        <v>2243896</v>
      </c>
      <c r="W20" s="60">
        <v>9971847</v>
      </c>
      <c r="X20" s="60">
        <v>32310000</v>
      </c>
      <c r="Y20" s="60">
        <v>-22338153</v>
      </c>
      <c r="Z20" s="140">
        <v>-69.14</v>
      </c>
      <c r="AA20" s="62">
        <v>32310000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100000</v>
      </c>
      <c r="F23" s="60">
        <v>100000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100000</v>
      </c>
      <c r="Y23" s="60">
        <v>-100000</v>
      </c>
      <c r="Z23" s="140">
        <v>-100</v>
      </c>
      <c r="AA23" s="62">
        <v>100000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94133316</v>
      </c>
      <c r="D25" s="217">
        <f>+D5+D9+D15+D19+D24</f>
        <v>0</v>
      </c>
      <c r="E25" s="230">
        <f t="shared" si="4"/>
        <v>165629847</v>
      </c>
      <c r="F25" s="219">
        <f t="shared" si="4"/>
        <v>212458601</v>
      </c>
      <c r="G25" s="219">
        <f t="shared" si="4"/>
        <v>2446182</v>
      </c>
      <c r="H25" s="219">
        <f t="shared" si="4"/>
        <v>3531472</v>
      </c>
      <c r="I25" s="219">
        <f t="shared" si="4"/>
        <v>12233688</v>
      </c>
      <c r="J25" s="219">
        <f t="shared" si="4"/>
        <v>18211342</v>
      </c>
      <c r="K25" s="219">
        <f t="shared" si="4"/>
        <v>4078339</v>
      </c>
      <c r="L25" s="219">
        <f t="shared" si="4"/>
        <v>8863411</v>
      </c>
      <c r="M25" s="219">
        <f t="shared" si="4"/>
        <v>11789039</v>
      </c>
      <c r="N25" s="219">
        <f t="shared" si="4"/>
        <v>24730789</v>
      </c>
      <c r="O25" s="219">
        <f t="shared" si="4"/>
        <v>3745798</v>
      </c>
      <c r="P25" s="219">
        <f t="shared" si="4"/>
        <v>3249695</v>
      </c>
      <c r="Q25" s="219">
        <f t="shared" si="4"/>
        <v>12962306</v>
      </c>
      <c r="R25" s="219">
        <f t="shared" si="4"/>
        <v>19957799</v>
      </c>
      <c r="S25" s="219">
        <f t="shared" si="4"/>
        <v>11249448</v>
      </c>
      <c r="T25" s="219">
        <f t="shared" si="4"/>
        <v>4980795</v>
      </c>
      <c r="U25" s="219">
        <f t="shared" si="4"/>
        <v>15321438</v>
      </c>
      <c r="V25" s="219">
        <f t="shared" si="4"/>
        <v>31551681</v>
      </c>
      <c r="W25" s="219">
        <f t="shared" si="4"/>
        <v>94451611</v>
      </c>
      <c r="X25" s="219">
        <f t="shared" si="4"/>
        <v>212458601</v>
      </c>
      <c r="Y25" s="219">
        <f t="shared" si="4"/>
        <v>-118006990</v>
      </c>
      <c r="Z25" s="231">
        <f>+IF(X25&lt;&gt;0,+(Y25/X25)*100,0)</f>
        <v>-55.54352210010081</v>
      </c>
      <c r="AA25" s="232">
        <f>+AA5+AA9+AA15+AA19+AA24</f>
        <v>212458601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62639414</v>
      </c>
      <c r="D28" s="155"/>
      <c r="E28" s="156">
        <v>80317120</v>
      </c>
      <c r="F28" s="60">
        <v>106367120</v>
      </c>
      <c r="G28" s="60">
        <v>2104067</v>
      </c>
      <c r="H28" s="60">
        <v>2451755</v>
      </c>
      <c r="I28" s="60">
        <v>11567024</v>
      </c>
      <c r="J28" s="60">
        <v>16122846</v>
      </c>
      <c r="K28" s="60">
        <v>2423786</v>
      </c>
      <c r="L28" s="60">
        <v>5759050</v>
      </c>
      <c r="M28" s="60">
        <v>8463949</v>
      </c>
      <c r="N28" s="60">
        <v>16646785</v>
      </c>
      <c r="O28" s="60">
        <v>777288</v>
      </c>
      <c r="P28" s="60">
        <v>3022227</v>
      </c>
      <c r="Q28" s="60">
        <v>3932383</v>
      </c>
      <c r="R28" s="60">
        <v>7731898</v>
      </c>
      <c r="S28" s="60">
        <v>6276883</v>
      </c>
      <c r="T28" s="60">
        <v>3021223</v>
      </c>
      <c r="U28" s="60">
        <v>7164276</v>
      </c>
      <c r="V28" s="60">
        <v>16462382</v>
      </c>
      <c r="W28" s="60">
        <v>56963911</v>
      </c>
      <c r="X28" s="60">
        <v>106367120</v>
      </c>
      <c r="Y28" s="60">
        <v>-49403209</v>
      </c>
      <c r="Z28" s="140">
        <v>-46.45</v>
      </c>
      <c r="AA28" s="155">
        <v>106367120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62639414</v>
      </c>
      <c r="D32" s="210">
        <f>SUM(D28:D31)</f>
        <v>0</v>
      </c>
      <c r="E32" s="211">
        <f t="shared" si="5"/>
        <v>80317120</v>
      </c>
      <c r="F32" s="77">
        <f t="shared" si="5"/>
        <v>106367120</v>
      </c>
      <c r="G32" s="77">
        <f t="shared" si="5"/>
        <v>2104067</v>
      </c>
      <c r="H32" s="77">
        <f t="shared" si="5"/>
        <v>2451755</v>
      </c>
      <c r="I32" s="77">
        <f t="shared" si="5"/>
        <v>11567024</v>
      </c>
      <c r="J32" s="77">
        <f t="shared" si="5"/>
        <v>16122846</v>
      </c>
      <c r="K32" s="77">
        <f t="shared" si="5"/>
        <v>2423786</v>
      </c>
      <c r="L32" s="77">
        <f t="shared" si="5"/>
        <v>5759050</v>
      </c>
      <c r="M32" s="77">
        <f t="shared" si="5"/>
        <v>8463949</v>
      </c>
      <c r="N32" s="77">
        <f t="shared" si="5"/>
        <v>16646785</v>
      </c>
      <c r="O32" s="77">
        <f t="shared" si="5"/>
        <v>777288</v>
      </c>
      <c r="P32" s="77">
        <f t="shared" si="5"/>
        <v>3022227</v>
      </c>
      <c r="Q32" s="77">
        <f t="shared" si="5"/>
        <v>3932383</v>
      </c>
      <c r="R32" s="77">
        <f t="shared" si="5"/>
        <v>7731898</v>
      </c>
      <c r="S32" s="77">
        <f t="shared" si="5"/>
        <v>6276883</v>
      </c>
      <c r="T32" s="77">
        <f t="shared" si="5"/>
        <v>3021223</v>
      </c>
      <c r="U32" s="77">
        <f t="shared" si="5"/>
        <v>7164276</v>
      </c>
      <c r="V32" s="77">
        <f t="shared" si="5"/>
        <v>16462382</v>
      </c>
      <c r="W32" s="77">
        <f t="shared" si="5"/>
        <v>56963911</v>
      </c>
      <c r="X32" s="77">
        <f t="shared" si="5"/>
        <v>106367120</v>
      </c>
      <c r="Y32" s="77">
        <f t="shared" si="5"/>
        <v>-49403209</v>
      </c>
      <c r="Z32" s="212">
        <f>+IF(X32&lt;&gt;0,+(Y32/X32)*100,0)</f>
        <v>-46.44594024920483</v>
      </c>
      <c r="AA32" s="79">
        <f>SUM(AA28:AA31)</f>
        <v>106367120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7684454</v>
      </c>
      <c r="D34" s="155"/>
      <c r="E34" s="156"/>
      <c r="F34" s="60"/>
      <c r="G34" s="60"/>
      <c r="H34" s="60"/>
      <c r="I34" s="60">
        <v>263338</v>
      </c>
      <c r="J34" s="60">
        <v>263338</v>
      </c>
      <c r="K34" s="60">
        <v>101549</v>
      </c>
      <c r="L34" s="60">
        <v>381679</v>
      </c>
      <c r="M34" s="60">
        <v>940938</v>
      </c>
      <c r="N34" s="60">
        <v>1424166</v>
      </c>
      <c r="O34" s="60"/>
      <c r="P34" s="60"/>
      <c r="Q34" s="60">
        <v>436511</v>
      </c>
      <c r="R34" s="60">
        <v>436511</v>
      </c>
      <c r="S34" s="60">
        <v>-1733867</v>
      </c>
      <c r="T34" s="60"/>
      <c r="U34" s="60"/>
      <c r="V34" s="60">
        <v>-1733867</v>
      </c>
      <c r="W34" s="60">
        <v>390148</v>
      </c>
      <c r="X34" s="60"/>
      <c r="Y34" s="60">
        <v>390148</v>
      </c>
      <c r="Z34" s="140"/>
      <c r="AA34" s="62"/>
    </row>
    <row r="35" spans="1:27" ht="13.5">
      <c r="A35" s="237" t="s">
        <v>53</v>
      </c>
      <c r="B35" s="136"/>
      <c r="C35" s="155">
        <v>23809448</v>
      </c>
      <c r="D35" s="155"/>
      <c r="E35" s="156">
        <v>85312727</v>
      </c>
      <c r="F35" s="60">
        <v>106091481</v>
      </c>
      <c r="G35" s="60">
        <v>342115</v>
      </c>
      <c r="H35" s="60">
        <v>1079717</v>
      </c>
      <c r="I35" s="60">
        <v>403326</v>
      </c>
      <c r="J35" s="60">
        <v>1825158</v>
      </c>
      <c r="K35" s="60">
        <v>1553004</v>
      </c>
      <c r="L35" s="60">
        <v>2722682</v>
      </c>
      <c r="M35" s="60">
        <v>2384152</v>
      </c>
      <c r="N35" s="60">
        <v>6659838</v>
      </c>
      <c r="O35" s="60">
        <v>2968510</v>
      </c>
      <c r="P35" s="60">
        <v>227468</v>
      </c>
      <c r="Q35" s="60">
        <v>8593412</v>
      </c>
      <c r="R35" s="60">
        <v>11789390</v>
      </c>
      <c r="S35" s="60">
        <v>6706432</v>
      </c>
      <c r="T35" s="60">
        <v>1959572</v>
      </c>
      <c r="U35" s="60">
        <v>8157162</v>
      </c>
      <c r="V35" s="60">
        <v>16823166</v>
      </c>
      <c r="W35" s="60">
        <v>37097552</v>
      </c>
      <c r="X35" s="60">
        <v>106091481</v>
      </c>
      <c r="Y35" s="60">
        <v>-68993929</v>
      </c>
      <c r="Z35" s="140">
        <v>-65.03</v>
      </c>
      <c r="AA35" s="62">
        <v>106091481</v>
      </c>
    </row>
    <row r="36" spans="1:27" ht="13.5">
      <c r="A36" s="238" t="s">
        <v>139</v>
      </c>
      <c r="B36" s="149"/>
      <c r="C36" s="222">
        <f aca="true" t="shared" si="6" ref="C36:Y36">SUM(C32:C35)</f>
        <v>94133316</v>
      </c>
      <c r="D36" s="222">
        <f>SUM(D32:D35)</f>
        <v>0</v>
      </c>
      <c r="E36" s="218">
        <f t="shared" si="6"/>
        <v>165629847</v>
      </c>
      <c r="F36" s="220">
        <f t="shared" si="6"/>
        <v>212458601</v>
      </c>
      <c r="G36" s="220">
        <f t="shared" si="6"/>
        <v>2446182</v>
      </c>
      <c r="H36" s="220">
        <f t="shared" si="6"/>
        <v>3531472</v>
      </c>
      <c r="I36" s="220">
        <f t="shared" si="6"/>
        <v>12233688</v>
      </c>
      <c r="J36" s="220">
        <f t="shared" si="6"/>
        <v>18211342</v>
      </c>
      <c r="K36" s="220">
        <f t="shared" si="6"/>
        <v>4078339</v>
      </c>
      <c r="L36" s="220">
        <f t="shared" si="6"/>
        <v>8863411</v>
      </c>
      <c r="M36" s="220">
        <f t="shared" si="6"/>
        <v>11789039</v>
      </c>
      <c r="N36" s="220">
        <f t="shared" si="6"/>
        <v>24730789</v>
      </c>
      <c r="O36" s="220">
        <f t="shared" si="6"/>
        <v>3745798</v>
      </c>
      <c r="P36" s="220">
        <f t="shared" si="6"/>
        <v>3249695</v>
      </c>
      <c r="Q36" s="220">
        <f t="shared" si="6"/>
        <v>12962306</v>
      </c>
      <c r="R36" s="220">
        <f t="shared" si="6"/>
        <v>19957799</v>
      </c>
      <c r="S36" s="220">
        <f t="shared" si="6"/>
        <v>11249448</v>
      </c>
      <c r="T36" s="220">
        <f t="shared" si="6"/>
        <v>4980795</v>
      </c>
      <c r="U36" s="220">
        <f t="shared" si="6"/>
        <v>15321438</v>
      </c>
      <c r="V36" s="220">
        <f t="shared" si="6"/>
        <v>31551681</v>
      </c>
      <c r="W36" s="220">
        <f t="shared" si="6"/>
        <v>94451611</v>
      </c>
      <c r="X36" s="220">
        <f t="shared" si="6"/>
        <v>212458601</v>
      </c>
      <c r="Y36" s="220">
        <f t="shared" si="6"/>
        <v>-118006990</v>
      </c>
      <c r="Z36" s="221">
        <f>+IF(X36&lt;&gt;0,+(Y36/X36)*100,0)</f>
        <v>-55.54352210010081</v>
      </c>
      <c r="AA36" s="239">
        <f>SUM(AA32:AA35)</f>
        <v>212458601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10876224</v>
      </c>
      <c r="D6" s="155"/>
      <c r="E6" s="59">
        <v>12342983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57358648</v>
      </c>
      <c r="D8" s="155"/>
      <c r="E8" s="59">
        <v>49761375</v>
      </c>
      <c r="F8" s="60">
        <v>49761375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49761375</v>
      </c>
      <c r="Y8" s="60">
        <v>-49761375</v>
      </c>
      <c r="Z8" s="140">
        <v>-100</v>
      </c>
      <c r="AA8" s="62">
        <v>49761375</v>
      </c>
    </row>
    <row r="9" spans="1:27" ht="13.5">
      <c r="A9" s="249" t="s">
        <v>146</v>
      </c>
      <c r="B9" s="182"/>
      <c r="C9" s="155">
        <v>199061732</v>
      </c>
      <c r="D9" s="155"/>
      <c r="E9" s="59">
        <v>99650882</v>
      </c>
      <c r="F9" s="60">
        <v>99650882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99650882</v>
      </c>
      <c r="Y9" s="60">
        <v>-99650882</v>
      </c>
      <c r="Z9" s="140">
        <v>-100</v>
      </c>
      <c r="AA9" s="62">
        <v>99650882</v>
      </c>
    </row>
    <row r="10" spans="1:27" ht="13.5">
      <c r="A10" s="249" t="s">
        <v>147</v>
      </c>
      <c r="B10" s="182"/>
      <c r="C10" s="155">
        <v>539730</v>
      </c>
      <c r="D10" s="155"/>
      <c r="E10" s="59">
        <v>2900263</v>
      </c>
      <c r="F10" s="60">
        <v>2900263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2900263</v>
      </c>
      <c r="Y10" s="159">
        <v>-2900263</v>
      </c>
      <c r="Z10" s="141">
        <v>-100</v>
      </c>
      <c r="AA10" s="225">
        <v>2900263</v>
      </c>
    </row>
    <row r="11" spans="1:27" ht="13.5">
      <c r="A11" s="249" t="s">
        <v>148</v>
      </c>
      <c r="B11" s="182"/>
      <c r="C11" s="155">
        <v>33245772</v>
      </c>
      <c r="D11" s="155"/>
      <c r="E11" s="59">
        <v>12334795</v>
      </c>
      <c r="F11" s="60">
        <v>12334795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12334795</v>
      </c>
      <c r="Y11" s="60">
        <v>-12334795</v>
      </c>
      <c r="Z11" s="140">
        <v>-100</v>
      </c>
      <c r="AA11" s="62">
        <v>12334795</v>
      </c>
    </row>
    <row r="12" spans="1:27" ht="13.5">
      <c r="A12" s="250" t="s">
        <v>56</v>
      </c>
      <c r="B12" s="251"/>
      <c r="C12" s="168">
        <f aca="true" t="shared" si="0" ref="C12:Y12">SUM(C6:C11)</f>
        <v>301082106</v>
      </c>
      <c r="D12" s="168">
        <f>SUM(D6:D11)</f>
        <v>0</v>
      </c>
      <c r="E12" s="72">
        <f t="shared" si="0"/>
        <v>176990298</v>
      </c>
      <c r="F12" s="73">
        <f t="shared" si="0"/>
        <v>164647315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164647315</v>
      </c>
      <c r="Y12" s="73">
        <f t="shared" si="0"/>
        <v>-164647315</v>
      </c>
      <c r="Z12" s="170">
        <f>+IF(X12&lt;&gt;0,+(Y12/X12)*100,0)</f>
        <v>-100</v>
      </c>
      <c r="AA12" s="74">
        <f>SUM(AA6:AA11)</f>
        <v>164647315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4953416</v>
      </c>
      <c r="D16" s="155"/>
      <c r="E16" s="59">
        <v>5895596</v>
      </c>
      <c r="F16" s="60">
        <v>5895596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5895596</v>
      </c>
      <c r="Y16" s="159">
        <v>-5895596</v>
      </c>
      <c r="Z16" s="141">
        <v>-100</v>
      </c>
      <c r="AA16" s="225">
        <v>5895596</v>
      </c>
    </row>
    <row r="17" spans="1:27" ht="13.5">
      <c r="A17" s="249" t="s">
        <v>152</v>
      </c>
      <c r="B17" s="182"/>
      <c r="C17" s="155">
        <v>188943792</v>
      </c>
      <c r="D17" s="155"/>
      <c r="E17" s="59">
        <v>208608792</v>
      </c>
      <c r="F17" s="60">
        <v>208608792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208608792</v>
      </c>
      <c r="Y17" s="60">
        <v>-208608792</v>
      </c>
      <c r="Z17" s="140">
        <v>-100</v>
      </c>
      <c r="AA17" s="62">
        <v>208608792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1551897721</v>
      </c>
      <c r="D19" s="155"/>
      <c r="E19" s="59">
        <v>1782054809</v>
      </c>
      <c r="F19" s="60">
        <v>1833907423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1833907423</v>
      </c>
      <c r="Y19" s="60">
        <v>-1833907423</v>
      </c>
      <c r="Z19" s="140">
        <v>-100</v>
      </c>
      <c r="AA19" s="62">
        <v>1833907423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131570</v>
      </c>
      <c r="D22" s="155"/>
      <c r="E22" s="59">
        <v>49645</v>
      </c>
      <c r="F22" s="60">
        <v>49645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49645</v>
      </c>
      <c r="Y22" s="60">
        <v>-49645</v>
      </c>
      <c r="Z22" s="140">
        <v>-100</v>
      </c>
      <c r="AA22" s="62">
        <v>49645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1745926499</v>
      </c>
      <c r="D24" s="168">
        <f>SUM(D15:D23)</f>
        <v>0</v>
      </c>
      <c r="E24" s="76">
        <f t="shared" si="1"/>
        <v>1996608842</v>
      </c>
      <c r="F24" s="77">
        <f t="shared" si="1"/>
        <v>2048461456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2048461456</v>
      </c>
      <c r="Y24" s="77">
        <f t="shared" si="1"/>
        <v>-2048461456</v>
      </c>
      <c r="Z24" s="212">
        <f>+IF(X24&lt;&gt;0,+(Y24/X24)*100,0)</f>
        <v>-100</v>
      </c>
      <c r="AA24" s="79">
        <f>SUM(AA15:AA23)</f>
        <v>2048461456</v>
      </c>
    </row>
    <row r="25" spans="1:27" ht="13.5">
      <c r="A25" s="250" t="s">
        <v>159</v>
      </c>
      <c r="B25" s="251"/>
      <c r="C25" s="168">
        <f aca="true" t="shared" si="2" ref="C25:Y25">+C12+C24</f>
        <v>2047008605</v>
      </c>
      <c r="D25" s="168">
        <f>+D12+D24</f>
        <v>0</v>
      </c>
      <c r="E25" s="72">
        <f t="shared" si="2"/>
        <v>2173599140</v>
      </c>
      <c r="F25" s="73">
        <f t="shared" si="2"/>
        <v>2213108771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2213108771</v>
      </c>
      <c r="Y25" s="73">
        <f t="shared" si="2"/>
        <v>-2213108771</v>
      </c>
      <c r="Z25" s="170">
        <f>+IF(X25&lt;&gt;0,+(Y25/X25)*100,0)</f>
        <v>-100</v>
      </c>
      <c r="AA25" s="74">
        <f>+AA12+AA24</f>
        <v>2213108771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13894733</v>
      </c>
      <c r="D30" s="155"/>
      <c r="E30" s="59">
        <v>11790493</v>
      </c>
      <c r="F30" s="60">
        <v>11790493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11790493</v>
      </c>
      <c r="Y30" s="60">
        <v>-11790493</v>
      </c>
      <c r="Z30" s="140">
        <v>-100</v>
      </c>
      <c r="AA30" s="62">
        <v>11790493</v>
      </c>
    </row>
    <row r="31" spans="1:27" ht="13.5">
      <c r="A31" s="249" t="s">
        <v>163</v>
      </c>
      <c r="B31" s="182"/>
      <c r="C31" s="155">
        <v>16229380</v>
      </c>
      <c r="D31" s="155"/>
      <c r="E31" s="59">
        <v>19380000</v>
      </c>
      <c r="F31" s="60">
        <v>19380000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19380000</v>
      </c>
      <c r="Y31" s="60">
        <v>-19380000</v>
      </c>
      <c r="Z31" s="140">
        <v>-100</v>
      </c>
      <c r="AA31" s="62">
        <v>19380000</v>
      </c>
    </row>
    <row r="32" spans="1:27" ht="13.5">
      <c r="A32" s="249" t="s">
        <v>164</v>
      </c>
      <c r="B32" s="182"/>
      <c r="C32" s="155">
        <v>176332819</v>
      </c>
      <c r="D32" s="155"/>
      <c r="E32" s="59">
        <v>139221154</v>
      </c>
      <c r="F32" s="60">
        <v>160190154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160190154</v>
      </c>
      <c r="Y32" s="60">
        <v>-160190154</v>
      </c>
      <c r="Z32" s="140">
        <v>-100</v>
      </c>
      <c r="AA32" s="62">
        <v>160190154</v>
      </c>
    </row>
    <row r="33" spans="1:27" ht="13.5">
      <c r="A33" s="249" t="s">
        <v>165</v>
      </c>
      <c r="B33" s="182"/>
      <c r="C33" s="155">
        <v>273487</v>
      </c>
      <c r="D33" s="155"/>
      <c r="E33" s="59">
        <v>2403820</v>
      </c>
      <c r="F33" s="60">
        <v>2403820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2403820</v>
      </c>
      <c r="Y33" s="60">
        <v>-2403820</v>
      </c>
      <c r="Z33" s="140">
        <v>-100</v>
      </c>
      <c r="AA33" s="62">
        <v>2403820</v>
      </c>
    </row>
    <row r="34" spans="1:27" ht="13.5">
      <c r="A34" s="250" t="s">
        <v>58</v>
      </c>
      <c r="B34" s="251"/>
      <c r="C34" s="168">
        <f aca="true" t="shared" si="3" ref="C34:Y34">SUM(C29:C33)</f>
        <v>206730419</v>
      </c>
      <c r="D34" s="168">
        <f>SUM(D29:D33)</f>
        <v>0</v>
      </c>
      <c r="E34" s="72">
        <f t="shared" si="3"/>
        <v>172795467</v>
      </c>
      <c r="F34" s="73">
        <f t="shared" si="3"/>
        <v>193764467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193764467</v>
      </c>
      <c r="Y34" s="73">
        <f t="shared" si="3"/>
        <v>-193764467</v>
      </c>
      <c r="Z34" s="170">
        <f>+IF(X34&lt;&gt;0,+(Y34/X34)*100,0)</f>
        <v>-100</v>
      </c>
      <c r="AA34" s="74">
        <f>SUM(AA29:AA33)</f>
        <v>193764467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122342559</v>
      </c>
      <c r="D37" s="155"/>
      <c r="E37" s="59">
        <v>124440214</v>
      </c>
      <c r="F37" s="60">
        <v>124440214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124440214</v>
      </c>
      <c r="Y37" s="60">
        <v>-124440214</v>
      </c>
      <c r="Z37" s="140">
        <v>-100</v>
      </c>
      <c r="AA37" s="62">
        <v>124440214</v>
      </c>
    </row>
    <row r="38" spans="1:27" ht="13.5">
      <c r="A38" s="249" t="s">
        <v>165</v>
      </c>
      <c r="B38" s="182"/>
      <c r="C38" s="155">
        <v>58413248</v>
      </c>
      <c r="D38" s="155"/>
      <c r="E38" s="59">
        <v>59285975</v>
      </c>
      <c r="F38" s="60">
        <v>59285975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59285975</v>
      </c>
      <c r="Y38" s="60">
        <v>-59285975</v>
      </c>
      <c r="Z38" s="140">
        <v>-100</v>
      </c>
      <c r="AA38" s="62">
        <v>59285975</v>
      </c>
    </row>
    <row r="39" spans="1:27" ht="13.5">
      <c r="A39" s="250" t="s">
        <v>59</v>
      </c>
      <c r="B39" s="253"/>
      <c r="C39" s="168">
        <f aca="true" t="shared" si="4" ref="C39:Y39">SUM(C37:C38)</f>
        <v>180755807</v>
      </c>
      <c r="D39" s="168">
        <f>SUM(D37:D38)</f>
        <v>0</v>
      </c>
      <c r="E39" s="76">
        <f t="shared" si="4"/>
        <v>183726189</v>
      </c>
      <c r="F39" s="77">
        <f t="shared" si="4"/>
        <v>183726189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183726189</v>
      </c>
      <c r="Y39" s="77">
        <f t="shared" si="4"/>
        <v>-183726189</v>
      </c>
      <c r="Z39" s="212">
        <f>+IF(X39&lt;&gt;0,+(Y39/X39)*100,0)</f>
        <v>-100</v>
      </c>
      <c r="AA39" s="79">
        <f>SUM(AA37:AA38)</f>
        <v>183726189</v>
      </c>
    </row>
    <row r="40" spans="1:27" ht="13.5">
      <c r="A40" s="250" t="s">
        <v>167</v>
      </c>
      <c r="B40" s="251"/>
      <c r="C40" s="168">
        <f aca="true" t="shared" si="5" ref="C40:Y40">+C34+C39</f>
        <v>387486226</v>
      </c>
      <c r="D40" s="168">
        <f>+D34+D39</f>
        <v>0</v>
      </c>
      <c r="E40" s="72">
        <f t="shared" si="5"/>
        <v>356521656</v>
      </c>
      <c r="F40" s="73">
        <f t="shared" si="5"/>
        <v>377490656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377490656</v>
      </c>
      <c r="Y40" s="73">
        <f t="shared" si="5"/>
        <v>-377490656</v>
      </c>
      <c r="Z40" s="170">
        <f>+IF(X40&lt;&gt;0,+(Y40/X40)*100,0)</f>
        <v>-100</v>
      </c>
      <c r="AA40" s="74">
        <f>+AA34+AA39</f>
        <v>377490656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1659522379</v>
      </c>
      <c r="D42" s="257">
        <f>+D25-D40</f>
        <v>0</v>
      </c>
      <c r="E42" s="258">
        <f t="shared" si="6"/>
        <v>1817077484</v>
      </c>
      <c r="F42" s="259">
        <f t="shared" si="6"/>
        <v>1835618115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1835618115</v>
      </c>
      <c r="Y42" s="259">
        <f t="shared" si="6"/>
        <v>-1835618115</v>
      </c>
      <c r="Z42" s="260">
        <f>+IF(X42&lt;&gt;0,+(Y42/X42)*100,0)</f>
        <v>-100</v>
      </c>
      <c r="AA42" s="261">
        <f>+AA25-AA40</f>
        <v>1835618115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1659522379</v>
      </c>
      <c r="D45" s="155"/>
      <c r="E45" s="59">
        <v>1817077484</v>
      </c>
      <c r="F45" s="60">
        <v>1835618115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1835618115</v>
      </c>
      <c r="Y45" s="60">
        <v>-1835618115</v>
      </c>
      <c r="Z45" s="139">
        <v>-100</v>
      </c>
      <c r="AA45" s="62">
        <v>1835618115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1659522379</v>
      </c>
      <c r="D48" s="217">
        <f>SUM(D45:D47)</f>
        <v>0</v>
      </c>
      <c r="E48" s="264">
        <f t="shared" si="7"/>
        <v>1817077484</v>
      </c>
      <c r="F48" s="219">
        <f t="shared" si="7"/>
        <v>1835618115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1835618115</v>
      </c>
      <c r="Y48" s="219">
        <f t="shared" si="7"/>
        <v>-1835618115</v>
      </c>
      <c r="Z48" s="265">
        <f>+IF(X48&lt;&gt;0,+(Y48/X48)*100,0)</f>
        <v>-100</v>
      </c>
      <c r="AA48" s="232">
        <f>SUM(AA45:AA47)</f>
        <v>1835618115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356030043</v>
      </c>
      <c r="D6" s="155"/>
      <c r="E6" s="59">
        <v>562410127</v>
      </c>
      <c r="F6" s="60">
        <v>601157741</v>
      </c>
      <c r="G6" s="60">
        <v>46405915</v>
      </c>
      <c r="H6" s="60">
        <v>68762590</v>
      </c>
      <c r="I6" s="60">
        <v>56644775</v>
      </c>
      <c r="J6" s="60">
        <v>171813280</v>
      </c>
      <c r="K6" s="60">
        <v>52984057</v>
      </c>
      <c r="L6" s="60">
        <v>48626250</v>
      </c>
      <c r="M6" s="60">
        <v>44184729</v>
      </c>
      <c r="N6" s="60">
        <v>145795036</v>
      </c>
      <c r="O6" s="60">
        <v>45871625</v>
      </c>
      <c r="P6" s="60">
        <v>40836308</v>
      </c>
      <c r="Q6" s="60">
        <v>48738563</v>
      </c>
      <c r="R6" s="60">
        <v>135446496</v>
      </c>
      <c r="S6" s="60">
        <v>69150240</v>
      </c>
      <c r="T6" s="60">
        <v>99633247</v>
      </c>
      <c r="U6" s="60">
        <v>112270577</v>
      </c>
      <c r="V6" s="60">
        <v>281054064</v>
      </c>
      <c r="W6" s="60">
        <v>734108876</v>
      </c>
      <c r="X6" s="60">
        <v>601157741</v>
      </c>
      <c r="Y6" s="60">
        <v>132951135</v>
      </c>
      <c r="Z6" s="140">
        <v>22.12</v>
      </c>
      <c r="AA6" s="62">
        <v>601157741</v>
      </c>
    </row>
    <row r="7" spans="1:27" ht="13.5">
      <c r="A7" s="249" t="s">
        <v>178</v>
      </c>
      <c r="B7" s="182"/>
      <c r="C7" s="155">
        <v>220476365</v>
      </c>
      <c r="D7" s="155"/>
      <c r="E7" s="59">
        <v>268273459</v>
      </c>
      <c r="F7" s="60">
        <v>268273459</v>
      </c>
      <c r="G7" s="60">
        <v>89784000</v>
      </c>
      <c r="H7" s="60">
        <v>1574000</v>
      </c>
      <c r="I7" s="60">
        <v>2000000</v>
      </c>
      <c r="J7" s="60">
        <v>93358000</v>
      </c>
      <c r="K7" s="60">
        <v>1200000</v>
      </c>
      <c r="L7" s="60">
        <v>1513000</v>
      </c>
      <c r="M7" s="60">
        <v>54280000</v>
      </c>
      <c r="N7" s="60">
        <v>56993000</v>
      </c>
      <c r="O7" s="60">
        <v>3993517</v>
      </c>
      <c r="P7" s="60">
        <v>580228</v>
      </c>
      <c r="Q7" s="60">
        <v>55870380</v>
      </c>
      <c r="R7" s="60">
        <v>60444125</v>
      </c>
      <c r="S7" s="60">
        <v>38000000</v>
      </c>
      <c r="T7" s="60">
        <v>68458</v>
      </c>
      <c r="U7" s="60">
        <v>14309053</v>
      </c>
      <c r="V7" s="60">
        <v>52377511</v>
      </c>
      <c r="W7" s="60">
        <v>263172636</v>
      </c>
      <c r="X7" s="60">
        <v>268273459</v>
      </c>
      <c r="Y7" s="60">
        <v>-5100823</v>
      </c>
      <c r="Z7" s="140">
        <v>-1.9</v>
      </c>
      <c r="AA7" s="62">
        <v>268273459</v>
      </c>
    </row>
    <row r="8" spans="1:27" ht="13.5">
      <c r="A8" s="249" t="s">
        <v>179</v>
      </c>
      <c r="B8" s="182"/>
      <c r="C8" s="155">
        <v>62639514</v>
      </c>
      <c r="D8" s="155"/>
      <c r="E8" s="59">
        <v>84317120</v>
      </c>
      <c r="F8" s="60">
        <v>104667000</v>
      </c>
      <c r="G8" s="60">
        <v>2851000</v>
      </c>
      <c r="H8" s="60">
        <v>25602000</v>
      </c>
      <c r="I8" s="60">
        <v>3421700</v>
      </c>
      <c r="J8" s="60">
        <v>31874700</v>
      </c>
      <c r="K8" s="60"/>
      <c r="L8" s="60">
        <v>35210000</v>
      </c>
      <c r="M8" s="60"/>
      <c r="N8" s="60">
        <v>35210000</v>
      </c>
      <c r="O8" s="60"/>
      <c r="P8" s="60">
        <v>18077000</v>
      </c>
      <c r="Q8" s="60">
        <v>13082571</v>
      </c>
      <c r="R8" s="60">
        <v>31159571</v>
      </c>
      <c r="S8" s="60"/>
      <c r="T8" s="60"/>
      <c r="U8" s="60">
        <v>2422549</v>
      </c>
      <c r="V8" s="60">
        <v>2422549</v>
      </c>
      <c r="W8" s="60">
        <v>100666820</v>
      </c>
      <c r="X8" s="60">
        <v>104667000</v>
      </c>
      <c r="Y8" s="60">
        <v>-4000180</v>
      </c>
      <c r="Z8" s="140">
        <v>-3.82</v>
      </c>
      <c r="AA8" s="62">
        <v>104667000</v>
      </c>
    </row>
    <row r="9" spans="1:27" ht="13.5">
      <c r="A9" s="249" t="s">
        <v>180</v>
      </c>
      <c r="B9" s="182"/>
      <c r="C9" s="155">
        <v>12632802</v>
      </c>
      <c r="D9" s="155"/>
      <c r="E9" s="59">
        <v>19001000</v>
      </c>
      <c r="F9" s="60">
        <v>19001000</v>
      </c>
      <c r="G9" s="60"/>
      <c r="H9" s="60">
        <v>95690</v>
      </c>
      <c r="I9" s="60">
        <v>563137</v>
      </c>
      <c r="J9" s="60">
        <v>658827</v>
      </c>
      <c r="K9" s="60"/>
      <c r="L9" s="60"/>
      <c r="M9" s="60"/>
      <c r="N9" s="60"/>
      <c r="O9" s="60"/>
      <c r="P9" s="60"/>
      <c r="Q9" s="60">
        <v>1304430</v>
      </c>
      <c r="R9" s="60">
        <v>1304430</v>
      </c>
      <c r="S9" s="60">
        <v>93249</v>
      </c>
      <c r="T9" s="60">
        <v>120124</v>
      </c>
      <c r="U9" s="60">
        <v>286064</v>
      </c>
      <c r="V9" s="60">
        <v>499437</v>
      </c>
      <c r="W9" s="60">
        <v>2462694</v>
      </c>
      <c r="X9" s="60">
        <v>19001000</v>
      </c>
      <c r="Y9" s="60">
        <v>-16538306</v>
      </c>
      <c r="Z9" s="140">
        <v>-87.04</v>
      </c>
      <c r="AA9" s="62">
        <v>19001000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-552029540</v>
      </c>
      <c r="D12" s="155"/>
      <c r="E12" s="59">
        <v>-806924092</v>
      </c>
      <c r="F12" s="60">
        <v>-730051972</v>
      </c>
      <c r="G12" s="60">
        <v>-116729739</v>
      </c>
      <c r="H12" s="60">
        <v>-71771854</v>
      </c>
      <c r="I12" s="60">
        <v>-72837344</v>
      </c>
      <c r="J12" s="60">
        <v>-261338937</v>
      </c>
      <c r="K12" s="60">
        <v>-64402010</v>
      </c>
      <c r="L12" s="60">
        <v>-59963350</v>
      </c>
      <c r="M12" s="60">
        <v>-61495385</v>
      </c>
      <c r="N12" s="60">
        <v>-185860745</v>
      </c>
      <c r="O12" s="60">
        <v>-58863763</v>
      </c>
      <c r="P12" s="60">
        <v>-51331107</v>
      </c>
      <c r="Q12" s="60">
        <v>-65146173</v>
      </c>
      <c r="R12" s="60">
        <v>-175341043</v>
      </c>
      <c r="S12" s="60">
        <v>-102380185</v>
      </c>
      <c r="T12" s="60">
        <v>-97344559</v>
      </c>
      <c r="U12" s="60">
        <v>-79120457</v>
      </c>
      <c r="V12" s="60">
        <v>-278845201</v>
      </c>
      <c r="W12" s="60">
        <v>-901385926</v>
      </c>
      <c r="X12" s="60">
        <v>-730051972</v>
      </c>
      <c r="Y12" s="60">
        <v>-171333954</v>
      </c>
      <c r="Z12" s="140">
        <v>23.47</v>
      </c>
      <c r="AA12" s="62">
        <v>-730051972</v>
      </c>
    </row>
    <row r="13" spans="1:27" ht="13.5">
      <c r="A13" s="249" t="s">
        <v>40</v>
      </c>
      <c r="B13" s="182"/>
      <c r="C13" s="155">
        <v>-16330760</v>
      </c>
      <c r="D13" s="155"/>
      <c r="E13" s="59">
        <v>-11931595</v>
      </c>
      <c r="F13" s="60">
        <v>-11931595</v>
      </c>
      <c r="G13" s="60">
        <v>-122205</v>
      </c>
      <c r="H13" s="60"/>
      <c r="I13" s="60">
        <v>-592213</v>
      </c>
      <c r="J13" s="60">
        <v>-714418</v>
      </c>
      <c r="K13" s="60">
        <v>-222646</v>
      </c>
      <c r="L13" s="60">
        <v>-214851</v>
      </c>
      <c r="M13" s="60">
        <v>-4570010</v>
      </c>
      <c r="N13" s="60">
        <v>-5007507</v>
      </c>
      <c r="O13" s="60">
        <v>-220848</v>
      </c>
      <c r="P13" s="60"/>
      <c r="Q13" s="60">
        <v>-102232</v>
      </c>
      <c r="R13" s="60">
        <v>-323080</v>
      </c>
      <c r="S13" s="60">
        <v>-211950</v>
      </c>
      <c r="T13" s="60">
        <v>-31310</v>
      </c>
      <c r="U13" s="60">
        <v>-4958641</v>
      </c>
      <c r="V13" s="60">
        <v>-5201901</v>
      </c>
      <c r="W13" s="60">
        <v>-11246906</v>
      </c>
      <c r="X13" s="60">
        <v>-11931595</v>
      </c>
      <c r="Y13" s="60">
        <v>684689</v>
      </c>
      <c r="Z13" s="140">
        <v>-5.74</v>
      </c>
      <c r="AA13" s="62">
        <v>-11931595</v>
      </c>
    </row>
    <row r="14" spans="1:27" ht="13.5">
      <c r="A14" s="249" t="s">
        <v>42</v>
      </c>
      <c r="B14" s="182"/>
      <c r="C14" s="155">
        <v>-23481039</v>
      </c>
      <c r="D14" s="155"/>
      <c r="E14" s="59">
        <v>-31548695</v>
      </c>
      <c r="F14" s="60">
        <v>-42274695</v>
      </c>
      <c r="G14" s="60">
        <v>-1172541</v>
      </c>
      <c r="H14" s="60">
        <v>-2815816</v>
      </c>
      <c r="I14" s="60">
        <v>-1992723</v>
      </c>
      <c r="J14" s="60">
        <v>-5981080</v>
      </c>
      <c r="K14" s="60">
        <v>-3063899</v>
      </c>
      <c r="L14" s="60">
        <v>-3634548</v>
      </c>
      <c r="M14" s="60">
        <v>-716681</v>
      </c>
      <c r="N14" s="60">
        <v>-7415128</v>
      </c>
      <c r="O14" s="60">
        <v>-1650088</v>
      </c>
      <c r="P14" s="60">
        <v>-1354301</v>
      </c>
      <c r="Q14" s="60">
        <v>-1623739</v>
      </c>
      <c r="R14" s="60">
        <v>-4628128</v>
      </c>
      <c r="S14" s="60">
        <v>-3344600</v>
      </c>
      <c r="T14" s="60">
        <v>-5388312</v>
      </c>
      <c r="U14" s="60">
        <v>-19080265</v>
      </c>
      <c r="V14" s="60">
        <v>-27813177</v>
      </c>
      <c r="W14" s="60">
        <v>-45837513</v>
      </c>
      <c r="X14" s="60">
        <v>-42274695</v>
      </c>
      <c r="Y14" s="60">
        <v>-3562818</v>
      </c>
      <c r="Z14" s="140">
        <v>8.43</v>
      </c>
      <c r="AA14" s="62">
        <v>-42274695</v>
      </c>
    </row>
    <row r="15" spans="1:27" ht="13.5">
      <c r="A15" s="250" t="s">
        <v>184</v>
      </c>
      <c r="B15" s="251"/>
      <c r="C15" s="168">
        <f aca="true" t="shared" si="0" ref="C15:Y15">SUM(C6:C14)</f>
        <v>59937385</v>
      </c>
      <c r="D15" s="168">
        <f>SUM(D6:D14)</f>
        <v>0</v>
      </c>
      <c r="E15" s="72">
        <f t="shared" si="0"/>
        <v>83597324</v>
      </c>
      <c r="F15" s="73">
        <f t="shared" si="0"/>
        <v>208840938</v>
      </c>
      <c r="G15" s="73">
        <f t="shared" si="0"/>
        <v>21016430</v>
      </c>
      <c r="H15" s="73">
        <f t="shared" si="0"/>
        <v>21446610</v>
      </c>
      <c r="I15" s="73">
        <f t="shared" si="0"/>
        <v>-12792668</v>
      </c>
      <c r="J15" s="73">
        <f t="shared" si="0"/>
        <v>29670372</v>
      </c>
      <c r="K15" s="73">
        <f t="shared" si="0"/>
        <v>-13504498</v>
      </c>
      <c r="L15" s="73">
        <f t="shared" si="0"/>
        <v>21536501</v>
      </c>
      <c r="M15" s="73">
        <f t="shared" si="0"/>
        <v>31682653</v>
      </c>
      <c r="N15" s="73">
        <f t="shared" si="0"/>
        <v>39714656</v>
      </c>
      <c r="O15" s="73">
        <f t="shared" si="0"/>
        <v>-10869557</v>
      </c>
      <c r="P15" s="73">
        <f t="shared" si="0"/>
        <v>6808128</v>
      </c>
      <c r="Q15" s="73">
        <f t="shared" si="0"/>
        <v>52123800</v>
      </c>
      <c r="R15" s="73">
        <f t="shared" si="0"/>
        <v>48062371</v>
      </c>
      <c r="S15" s="73">
        <f t="shared" si="0"/>
        <v>1306754</v>
      </c>
      <c r="T15" s="73">
        <f t="shared" si="0"/>
        <v>-2942352</v>
      </c>
      <c r="U15" s="73">
        <f t="shared" si="0"/>
        <v>26128880</v>
      </c>
      <c r="V15" s="73">
        <f t="shared" si="0"/>
        <v>24493282</v>
      </c>
      <c r="W15" s="73">
        <f t="shared" si="0"/>
        <v>141940681</v>
      </c>
      <c r="X15" s="73">
        <f t="shared" si="0"/>
        <v>208840938</v>
      </c>
      <c r="Y15" s="73">
        <f t="shared" si="0"/>
        <v>-66900257</v>
      </c>
      <c r="Z15" s="170">
        <f>+IF(X15&lt;&gt;0,+(Y15/X15)*100,0)</f>
        <v>-32.03407226604201</v>
      </c>
      <c r="AA15" s="74">
        <f>SUM(AA6:AA14)</f>
        <v>208840938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18009823</v>
      </c>
      <c r="D19" s="155"/>
      <c r="E19" s="59">
        <v>2300000</v>
      </c>
      <c r="F19" s="60">
        <v>2300000</v>
      </c>
      <c r="G19" s="159"/>
      <c r="H19" s="159"/>
      <c r="I19" s="159"/>
      <c r="J19" s="60"/>
      <c r="K19" s="159">
        <v>300</v>
      </c>
      <c r="L19" s="159"/>
      <c r="M19" s="60"/>
      <c r="N19" s="159">
        <v>300</v>
      </c>
      <c r="O19" s="159"/>
      <c r="P19" s="159"/>
      <c r="Q19" s="60"/>
      <c r="R19" s="159"/>
      <c r="S19" s="159">
        <v>50</v>
      </c>
      <c r="T19" s="60">
        <v>3121193</v>
      </c>
      <c r="U19" s="159"/>
      <c r="V19" s="159">
        <v>3121243</v>
      </c>
      <c r="W19" s="159">
        <v>3121543</v>
      </c>
      <c r="X19" s="60">
        <v>2300000</v>
      </c>
      <c r="Y19" s="159">
        <v>821543</v>
      </c>
      <c r="Z19" s="141">
        <v>35.72</v>
      </c>
      <c r="AA19" s="225">
        <v>2300000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-1100000</v>
      </c>
      <c r="F22" s="60">
        <v>-1100000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-1100000</v>
      </c>
      <c r="Y22" s="60">
        <v>1100000</v>
      </c>
      <c r="Z22" s="140">
        <v>-100</v>
      </c>
      <c r="AA22" s="62">
        <v>-1100000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-95914413</v>
      </c>
      <c r="D24" s="155"/>
      <c r="E24" s="59">
        <v>-85312727</v>
      </c>
      <c r="F24" s="60">
        <v>-210775561</v>
      </c>
      <c r="G24" s="60">
        <v>-29342489</v>
      </c>
      <c r="H24" s="60">
        <v>-3531472</v>
      </c>
      <c r="I24" s="60">
        <v>-12233687</v>
      </c>
      <c r="J24" s="60">
        <v>-45107648</v>
      </c>
      <c r="K24" s="60">
        <v>-4078339</v>
      </c>
      <c r="L24" s="60">
        <v>-8863410</v>
      </c>
      <c r="M24" s="60">
        <v>-11789039</v>
      </c>
      <c r="N24" s="60">
        <v>-24730788</v>
      </c>
      <c r="O24" s="60">
        <v>-3745798</v>
      </c>
      <c r="P24" s="60">
        <v>-3249694</v>
      </c>
      <c r="Q24" s="60">
        <v>-22067387</v>
      </c>
      <c r="R24" s="60">
        <v>-29062879</v>
      </c>
      <c r="S24" s="60">
        <v>-11249448</v>
      </c>
      <c r="T24" s="60">
        <v>-4980794</v>
      </c>
      <c r="U24" s="60">
        <v>-6204908</v>
      </c>
      <c r="V24" s="60">
        <v>-22435150</v>
      </c>
      <c r="W24" s="60">
        <v>-121336465</v>
      </c>
      <c r="X24" s="60">
        <v>-210775561</v>
      </c>
      <c r="Y24" s="60">
        <v>89439096</v>
      </c>
      <c r="Z24" s="140">
        <v>-42.43</v>
      </c>
      <c r="AA24" s="62">
        <v>-210775561</v>
      </c>
    </row>
    <row r="25" spans="1:27" ht="13.5">
      <c r="A25" s="250" t="s">
        <v>191</v>
      </c>
      <c r="B25" s="251"/>
      <c r="C25" s="168">
        <f aca="true" t="shared" si="1" ref="C25:Y25">SUM(C19:C24)</f>
        <v>-77904590</v>
      </c>
      <c r="D25" s="168">
        <f>SUM(D19:D24)</f>
        <v>0</v>
      </c>
      <c r="E25" s="72">
        <f t="shared" si="1"/>
        <v>-84112727</v>
      </c>
      <c r="F25" s="73">
        <f t="shared" si="1"/>
        <v>-209575561</v>
      </c>
      <c r="G25" s="73">
        <f t="shared" si="1"/>
        <v>-29342489</v>
      </c>
      <c r="H25" s="73">
        <f t="shared" si="1"/>
        <v>-3531472</v>
      </c>
      <c r="I25" s="73">
        <f t="shared" si="1"/>
        <v>-12233687</v>
      </c>
      <c r="J25" s="73">
        <f t="shared" si="1"/>
        <v>-45107648</v>
      </c>
      <c r="K25" s="73">
        <f t="shared" si="1"/>
        <v>-4078039</v>
      </c>
      <c r="L25" s="73">
        <f t="shared" si="1"/>
        <v>-8863410</v>
      </c>
      <c r="M25" s="73">
        <f t="shared" si="1"/>
        <v>-11789039</v>
      </c>
      <c r="N25" s="73">
        <f t="shared" si="1"/>
        <v>-24730488</v>
      </c>
      <c r="O25" s="73">
        <f t="shared" si="1"/>
        <v>-3745798</v>
      </c>
      <c r="P25" s="73">
        <f t="shared" si="1"/>
        <v>-3249694</v>
      </c>
      <c r="Q25" s="73">
        <f t="shared" si="1"/>
        <v>-22067387</v>
      </c>
      <c r="R25" s="73">
        <f t="shared" si="1"/>
        <v>-29062879</v>
      </c>
      <c r="S25" s="73">
        <f t="shared" si="1"/>
        <v>-11249398</v>
      </c>
      <c r="T25" s="73">
        <f t="shared" si="1"/>
        <v>-1859601</v>
      </c>
      <c r="U25" s="73">
        <f t="shared" si="1"/>
        <v>-6204908</v>
      </c>
      <c r="V25" s="73">
        <f t="shared" si="1"/>
        <v>-19313907</v>
      </c>
      <c r="W25" s="73">
        <f t="shared" si="1"/>
        <v>-118214922</v>
      </c>
      <c r="X25" s="73">
        <f t="shared" si="1"/>
        <v>-209575561</v>
      </c>
      <c r="Y25" s="73">
        <f t="shared" si="1"/>
        <v>91360639</v>
      </c>
      <c r="Z25" s="170">
        <f>+IF(X25&lt;&gt;0,+(Y25/X25)*100,0)</f>
        <v>-43.5931740151706</v>
      </c>
      <c r="AA25" s="74">
        <f>SUM(AA19:AA24)</f>
        <v>-209575561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380000</v>
      </c>
      <c r="F31" s="60">
        <v>380000</v>
      </c>
      <c r="G31" s="60">
        <v>25110</v>
      </c>
      <c r="H31" s="159">
        <v>19985</v>
      </c>
      <c r="I31" s="159">
        <v>37800</v>
      </c>
      <c r="J31" s="159">
        <v>82895</v>
      </c>
      <c r="K31" s="60">
        <v>29700</v>
      </c>
      <c r="L31" s="60">
        <v>13515</v>
      </c>
      <c r="M31" s="60">
        <v>17955</v>
      </c>
      <c r="N31" s="60">
        <v>61170</v>
      </c>
      <c r="O31" s="159">
        <v>37360</v>
      </c>
      <c r="P31" s="159">
        <v>18020</v>
      </c>
      <c r="Q31" s="159">
        <v>18883</v>
      </c>
      <c r="R31" s="60">
        <v>74263</v>
      </c>
      <c r="S31" s="60">
        <v>19135</v>
      </c>
      <c r="T31" s="60">
        <v>17265</v>
      </c>
      <c r="U31" s="60">
        <v>67358</v>
      </c>
      <c r="V31" s="159">
        <v>103758</v>
      </c>
      <c r="W31" s="159">
        <v>322086</v>
      </c>
      <c r="X31" s="159">
        <v>380000</v>
      </c>
      <c r="Y31" s="60">
        <v>-57914</v>
      </c>
      <c r="Z31" s="140">
        <v>-15.24</v>
      </c>
      <c r="AA31" s="62">
        <v>380000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-21434175</v>
      </c>
      <c r="D33" s="155"/>
      <c r="E33" s="59">
        <v>-10521600</v>
      </c>
      <c r="F33" s="60">
        <v>-10521601</v>
      </c>
      <c r="G33" s="60">
        <v>-197502</v>
      </c>
      <c r="H33" s="60">
        <v>-92716</v>
      </c>
      <c r="I33" s="60">
        <v>-103624</v>
      </c>
      <c r="J33" s="60">
        <v>-393842</v>
      </c>
      <c r="K33" s="60">
        <v>-97138</v>
      </c>
      <c r="L33" s="60">
        <v>-104856</v>
      </c>
      <c r="M33" s="60">
        <v>-4837608</v>
      </c>
      <c r="N33" s="60">
        <v>-5039602</v>
      </c>
      <c r="O33" s="60">
        <v>-98859</v>
      </c>
      <c r="P33" s="60"/>
      <c r="Q33" s="60"/>
      <c r="R33" s="60">
        <v>-98859</v>
      </c>
      <c r="S33" s="60">
        <v>-107757</v>
      </c>
      <c r="T33" s="60">
        <v>-101381</v>
      </c>
      <c r="U33" s="60">
        <v>-5360587</v>
      </c>
      <c r="V33" s="60">
        <v>-5569725</v>
      </c>
      <c r="W33" s="60">
        <v>-11102028</v>
      </c>
      <c r="X33" s="60">
        <v>-10521601</v>
      </c>
      <c r="Y33" s="60">
        <v>-580427</v>
      </c>
      <c r="Z33" s="140">
        <v>5.52</v>
      </c>
      <c r="AA33" s="62">
        <v>-10521601</v>
      </c>
    </row>
    <row r="34" spans="1:27" ht="13.5">
      <c r="A34" s="250" t="s">
        <v>197</v>
      </c>
      <c r="B34" s="251"/>
      <c r="C34" s="168">
        <f aca="true" t="shared" si="2" ref="C34:Y34">SUM(C29:C33)</f>
        <v>-21434175</v>
      </c>
      <c r="D34" s="168">
        <f>SUM(D29:D33)</f>
        <v>0</v>
      </c>
      <c r="E34" s="72">
        <f t="shared" si="2"/>
        <v>-10141600</v>
      </c>
      <c r="F34" s="73">
        <f t="shared" si="2"/>
        <v>-10141601</v>
      </c>
      <c r="G34" s="73">
        <f t="shared" si="2"/>
        <v>-172392</v>
      </c>
      <c r="H34" s="73">
        <f t="shared" si="2"/>
        <v>-72731</v>
      </c>
      <c r="I34" s="73">
        <f t="shared" si="2"/>
        <v>-65824</v>
      </c>
      <c r="J34" s="73">
        <f t="shared" si="2"/>
        <v>-310947</v>
      </c>
      <c r="K34" s="73">
        <f t="shared" si="2"/>
        <v>-67438</v>
      </c>
      <c r="L34" s="73">
        <f t="shared" si="2"/>
        <v>-91341</v>
      </c>
      <c r="M34" s="73">
        <f t="shared" si="2"/>
        <v>-4819653</v>
      </c>
      <c r="N34" s="73">
        <f t="shared" si="2"/>
        <v>-4978432</v>
      </c>
      <c r="O34" s="73">
        <f t="shared" si="2"/>
        <v>-61499</v>
      </c>
      <c r="P34" s="73">
        <f t="shared" si="2"/>
        <v>18020</v>
      </c>
      <c r="Q34" s="73">
        <f t="shared" si="2"/>
        <v>18883</v>
      </c>
      <c r="R34" s="73">
        <f t="shared" si="2"/>
        <v>-24596</v>
      </c>
      <c r="S34" s="73">
        <f t="shared" si="2"/>
        <v>-88622</v>
      </c>
      <c r="T34" s="73">
        <f t="shared" si="2"/>
        <v>-84116</v>
      </c>
      <c r="U34" s="73">
        <f t="shared" si="2"/>
        <v>-5293229</v>
      </c>
      <c r="V34" s="73">
        <f t="shared" si="2"/>
        <v>-5465967</v>
      </c>
      <c r="W34" s="73">
        <f t="shared" si="2"/>
        <v>-10779942</v>
      </c>
      <c r="X34" s="73">
        <f t="shared" si="2"/>
        <v>-10141601</v>
      </c>
      <c r="Y34" s="73">
        <f t="shared" si="2"/>
        <v>-638341</v>
      </c>
      <c r="Z34" s="170">
        <f>+IF(X34&lt;&gt;0,+(Y34/X34)*100,0)</f>
        <v>6.294282332740166</v>
      </c>
      <c r="AA34" s="74">
        <f>SUM(AA29:AA33)</f>
        <v>-10141601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-39401380</v>
      </c>
      <c r="D36" s="153">
        <f>+D15+D25+D34</f>
        <v>0</v>
      </c>
      <c r="E36" s="99">
        <f t="shared" si="3"/>
        <v>-10657003</v>
      </c>
      <c r="F36" s="100">
        <f t="shared" si="3"/>
        <v>-10876224</v>
      </c>
      <c r="G36" s="100">
        <f t="shared" si="3"/>
        <v>-8498451</v>
      </c>
      <c r="H36" s="100">
        <f t="shared" si="3"/>
        <v>17842407</v>
      </c>
      <c r="I36" s="100">
        <f t="shared" si="3"/>
        <v>-25092179</v>
      </c>
      <c r="J36" s="100">
        <f t="shared" si="3"/>
        <v>-15748223</v>
      </c>
      <c r="K36" s="100">
        <f t="shared" si="3"/>
        <v>-17649975</v>
      </c>
      <c r="L36" s="100">
        <f t="shared" si="3"/>
        <v>12581750</v>
      </c>
      <c r="M36" s="100">
        <f t="shared" si="3"/>
        <v>15073961</v>
      </c>
      <c r="N36" s="100">
        <f t="shared" si="3"/>
        <v>10005736</v>
      </c>
      <c r="O36" s="100">
        <f t="shared" si="3"/>
        <v>-14676854</v>
      </c>
      <c r="P36" s="100">
        <f t="shared" si="3"/>
        <v>3576454</v>
      </c>
      <c r="Q36" s="100">
        <f t="shared" si="3"/>
        <v>30075296</v>
      </c>
      <c r="R36" s="100">
        <f t="shared" si="3"/>
        <v>18974896</v>
      </c>
      <c r="S36" s="100">
        <f t="shared" si="3"/>
        <v>-10031266</v>
      </c>
      <c r="T36" s="100">
        <f t="shared" si="3"/>
        <v>-4886069</v>
      </c>
      <c r="U36" s="100">
        <f t="shared" si="3"/>
        <v>14630743</v>
      </c>
      <c r="V36" s="100">
        <f t="shared" si="3"/>
        <v>-286592</v>
      </c>
      <c r="W36" s="100">
        <f t="shared" si="3"/>
        <v>12945817</v>
      </c>
      <c r="X36" s="100">
        <f t="shared" si="3"/>
        <v>-10876224</v>
      </c>
      <c r="Y36" s="100">
        <f t="shared" si="3"/>
        <v>23822041</v>
      </c>
      <c r="Z36" s="137">
        <f>+IF(X36&lt;&gt;0,+(Y36/X36)*100,0)</f>
        <v>-219.02859852831278</v>
      </c>
      <c r="AA36" s="102">
        <f>+AA15+AA25+AA34</f>
        <v>-10876224</v>
      </c>
    </row>
    <row r="37" spans="1:27" ht="13.5">
      <c r="A37" s="249" t="s">
        <v>199</v>
      </c>
      <c r="B37" s="182"/>
      <c r="C37" s="153">
        <v>50277604</v>
      </c>
      <c r="D37" s="153"/>
      <c r="E37" s="99">
        <v>23000000</v>
      </c>
      <c r="F37" s="100">
        <v>10876224</v>
      </c>
      <c r="G37" s="100">
        <v>10876224</v>
      </c>
      <c r="H37" s="100">
        <v>2377773</v>
      </c>
      <c r="I37" s="100">
        <v>20220180</v>
      </c>
      <c r="J37" s="100">
        <v>10876224</v>
      </c>
      <c r="K37" s="100">
        <v>-4871999</v>
      </c>
      <c r="L37" s="100">
        <v>-22521974</v>
      </c>
      <c r="M37" s="100">
        <v>-9940224</v>
      </c>
      <c r="N37" s="100">
        <v>-4871999</v>
      </c>
      <c r="O37" s="100">
        <v>5133737</v>
      </c>
      <c r="P37" s="100">
        <v>-9543117</v>
      </c>
      <c r="Q37" s="100">
        <v>-5966663</v>
      </c>
      <c r="R37" s="100">
        <v>5133737</v>
      </c>
      <c r="S37" s="100">
        <v>24108633</v>
      </c>
      <c r="T37" s="100">
        <v>14077367</v>
      </c>
      <c r="U37" s="100">
        <v>9191298</v>
      </c>
      <c r="V37" s="100">
        <v>24108633</v>
      </c>
      <c r="W37" s="100">
        <v>10876224</v>
      </c>
      <c r="X37" s="100">
        <v>10876224</v>
      </c>
      <c r="Y37" s="100"/>
      <c r="Z37" s="137"/>
      <c r="AA37" s="102">
        <v>10876224</v>
      </c>
    </row>
    <row r="38" spans="1:27" ht="13.5">
      <c r="A38" s="269" t="s">
        <v>200</v>
      </c>
      <c r="B38" s="256"/>
      <c r="C38" s="257">
        <v>10876224</v>
      </c>
      <c r="D38" s="257"/>
      <c r="E38" s="258">
        <v>12342997</v>
      </c>
      <c r="F38" s="259"/>
      <c r="G38" s="259">
        <v>2377773</v>
      </c>
      <c r="H38" s="259">
        <v>20220180</v>
      </c>
      <c r="I38" s="259">
        <v>-4871999</v>
      </c>
      <c r="J38" s="259">
        <v>-4871999</v>
      </c>
      <c r="K38" s="259">
        <v>-22521974</v>
      </c>
      <c r="L38" s="259">
        <v>-9940224</v>
      </c>
      <c r="M38" s="259">
        <v>5133737</v>
      </c>
      <c r="N38" s="259">
        <v>5133737</v>
      </c>
      <c r="O38" s="259">
        <v>-9543117</v>
      </c>
      <c r="P38" s="259">
        <v>-5966663</v>
      </c>
      <c r="Q38" s="259">
        <v>24108633</v>
      </c>
      <c r="R38" s="259">
        <v>-9543117</v>
      </c>
      <c r="S38" s="259">
        <v>14077367</v>
      </c>
      <c r="T38" s="259">
        <v>9191298</v>
      </c>
      <c r="U38" s="259">
        <v>23822041</v>
      </c>
      <c r="V38" s="259">
        <v>23822041</v>
      </c>
      <c r="W38" s="259">
        <v>23822041</v>
      </c>
      <c r="X38" s="259"/>
      <c r="Y38" s="259">
        <v>23822041</v>
      </c>
      <c r="Z38" s="260"/>
      <c r="AA38" s="261"/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94133316</v>
      </c>
      <c r="D5" s="200">
        <f t="shared" si="0"/>
        <v>0</v>
      </c>
      <c r="E5" s="106">
        <f t="shared" si="0"/>
        <v>151789847</v>
      </c>
      <c r="F5" s="106">
        <f t="shared" si="0"/>
        <v>212458601</v>
      </c>
      <c r="G5" s="106">
        <f t="shared" si="0"/>
        <v>2372795</v>
      </c>
      <c r="H5" s="106">
        <f t="shared" si="0"/>
        <v>3302756</v>
      </c>
      <c r="I5" s="106">
        <f t="shared" si="0"/>
        <v>12087723</v>
      </c>
      <c r="J5" s="106">
        <f t="shared" si="0"/>
        <v>17763274</v>
      </c>
      <c r="K5" s="106">
        <f t="shared" si="0"/>
        <v>3383738</v>
      </c>
      <c r="L5" s="106">
        <f t="shared" si="0"/>
        <v>8210998</v>
      </c>
      <c r="M5" s="106">
        <f t="shared" si="0"/>
        <v>11226849</v>
      </c>
      <c r="N5" s="106">
        <f t="shared" si="0"/>
        <v>22821585</v>
      </c>
      <c r="O5" s="106">
        <f t="shared" si="0"/>
        <v>2840702</v>
      </c>
      <c r="P5" s="106">
        <f t="shared" si="0"/>
        <v>3121959</v>
      </c>
      <c r="Q5" s="106">
        <f t="shared" si="0"/>
        <v>12708106</v>
      </c>
      <c r="R5" s="106">
        <f t="shared" si="0"/>
        <v>18670767</v>
      </c>
      <c r="S5" s="106">
        <f t="shared" si="0"/>
        <v>11121988</v>
      </c>
      <c r="T5" s="106">
        <f t="shared" si="0"/>
        <v>4377795</v>
      </c>
      <c r="U5" s="106">
        <f t="shared" si="0"/>
        <v>15767365</v>
      </c>
      <c r="V5" s="106">
        <f t="shared" si="0"/>
        <v>31267148</v>
      </c>
      <c r="W5" s="106">
        <f t="shared" si="0"/>
        <v>90522774</v>
      </c>
      <c r="X5" s="106">
        <f t="shared" si="0"/>
        <v>212458601</v>
      </c>
      <c r="Y5" s="106">
        <f t="shared" si="0"/>
        <v>-121935827</v>
      </c>
      <c r="Z5" s="201">
        <f>+IF(X5&lt;&gt;0,+(Y5/X5)*100,0)</f>
        <v>-57.39274683447624</v>
      </c>
      <c r="AA5" s="199">
        <f>SUM(AA11:AA18)</f>
        <v>212458601</v>
      </c>
    </row>
    <row r="6" spans="1:27" ht="13.5">
      <c r="A6" s="291" t="s">
        <v>204</v>
      </c>
      <c r="B6" s="142"/>
      <c r="C6" s="62">
        <v>70795021</v>
      </c>
      <c r="D6" s="156"/>
      <c r="E6" s="60">
        <v>93403347</v>
      </c>
      <c r="F6" s="60">
        <v>131875397</v>
      </c>
      <c r="G6" s="60">
        <v>2041593</v>
      </c>
      <c r="H6" s="60">
        <v>2451755</v>
      </c>
      <c r="I6" s="60">
        <v>11830362</v>
      </c>
      <c r="J6" s="60">
        <v>16323710</v>
      </c>
      <c r="K6" s="60">
        <v>2640658</v>
      </c>
      <c r="L6" s="60">
        <v>7796784</v>
      </c>
      <c r="M6" s="60">
        <v>8994020</v>
      </c>
      <c r="N6" s="60">
        <v>19431462</v>
      </c>
      <c r="O6" s="60">
        <v>2200627</v>
      </c>
      <c r="P6" s="60">
        <v>3022227</v>
      </c>
      <c r="Q6" s="60">
        <v>7329220</v>
      </c>
      <c r="R6" s="60">
        <v>12552074</v>
      </c>
      <c r="S6" s="60">
        <v>11041646</v>
      </c>
      <c r="T6" s="60">
        <v>4284016</v>
      </c>
      <c r="U6" s="60">
        <v>13869692</v>
      </c>
      <c r="V6" s="60">
        <v>29195354</v>
      </c>
      <c r="W6" s="60">
        <v>77502600</v>
      </c>
      <c r="X6" s="60">
        <v>131875397</v>
      </c>
      <c r="Y6" s="60">
        <v>-54372797</v>
      </c>
      <c r="Z6" s="140">
        <v>-41.23</v>
      </c>
      <c r="AA6" s="155">
        <v>131875397</v>
      </c>
    </row>
    <row r="7" spans="1:27" ht="13.5">
      <c r="A7" s="291" t="s">
        <v>205</v>
      </c>
      <c r="B7" s="142"/>
      <c r="C7" s="62">
        <v>14872361</v>
      </c>
      <c r="D7" s="156"/>
      <c r="E7" s="60">
        <v>34660000</v>
      </c>
      <c r="F7" s="60">
        <v>27160000</v>
      </c>
      <c r="G7" s="60"/>
      <c r="H7" s="60">
        <v>805666</v>
      </c>
      <c r="I7" s="60">
        <v>143541</v>
      </c>
      <c r="J7" s="60">
        <v>949207</v>
      </c>
      <c r="K7" s="60">
        <v>723991</v>
      </c>
      <c r="L7" s="60">
        <v>348822</v>
      </c>
      <c r="M7" s="60">
        <v>928215</v>
      </c>
      <c r="N7" s="60">
        <v>2001028</v>
      </c>
      <c r="O7" s="60">
        <v>626499</v>
      </c>
      <c r="P7" s="60">
        <v>68290</v>
      </c>
      <c r="Q7" s="60">
        <v>366530</v>
      </c>
      <c r="R7" s="60">
        <v>1061319</v>
      </c>
      <c r="S7" s="60">
        <v>32408</v>
      </c>
      <c r="T7" s="60">
        <v>33110</v>
      </c>
      <c r="U7" s="60">
        <v>1885945</v>
      </c>
      <c r="V7" s="60">
        <v>1951463</v>
      </c>
      <c r="W7" s="60">
        <v>5963017</v>
      </c>
      <c r="X7" s="60">
        <v>27160000</v>
      </c>
      <c r="Y7" s="60">
        <v>-21196983</v>
      </c>
      <c r="Z7" s="140">
        <v>-78.04</v>
      </c>
      <c r="AA7" s="155">
        <v>27160000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100000</v>
      </c>
      <c r="F10" s="60">
        <v>100000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100000</v>
      </c>
      <c r="Y10" s="60">
        <v>-100000</v>
      </c>
      <c r="Z10" s="140">
        <v>-100</v>
      </c>
      <c r="AA10" s="155">
        <v>100000</v>
      </c>
    </row>
    <row r="11" spans="1:27" ht="13.5">
      <c r="A11" s="292" t="s">
        <v>209</v>
      </c>
      <c r="B11" s="142"/>
      <c r="C11" s="293">
        <f aca="true" t="shared" si="1" ref="C11:Y11">SUM(C6:C10)</f>
        <v>85667382</v>
      </c>
      <c r="D11" s="294">
        <f t="shared" si="1"/>
        <v>0</v>
      </c>
      <c r="E11" s="295">
        <f t="shared" si="1"/>
        <v>128163347</v>
      </c>
      <c r="F11" s="295">
        <f t="shared" si="1"/>
        <v>159135397</v>
      </c>
      <c r="G11" s="295">
        <f t="shared" si="1"/>
        <v>2041593</v>
      </c>
      <c r="H11" s="295">
        <f t="shared" si="1"/>
        <v>3257421</v>
      </c>
      <c r="I11" s="295">
        <f t="shared" si="1"/>
        <v>11973903</v>
      </c>
      <c r="J11" s="295">
        <f t="shared" si="1"/>
        <v>17272917</v>
      </c>
      <c r="K11" s="295">
        <f t="shared" si="1"/>
        <v>3364649</v>
      </c>
      <c r="L11" s="295">
        <f t="shared" si="1"/>
        <v>8145606</v>
      </c>
      <c r="M11" s="295">
        <f t="shared" si="1"/>
        <v>9922235</v>
      </c>
      <c r="N11" s="295">
        <f t="shared" si="1"/>
        <v>21432490</v>
      </c>
      <c r="O11" s="295">
        <f t="shared" si="1"/>
        <v>2827126</v>
      </c>
      <c r="P11" s="295">
        <f t="shared" si="1"/>
        <v>3090517</v>
      </c>
      <c r="Q11" s="295">
        <f t="shared" si="1"/>
        <v>7695750</v>
      </c>
      <c r="R11" s="295">
        <f t="shared" si="1"/>
        <v>13613393</v>
      </c>
      <c r="S11" s="295">
        <f t="shared" si="1"/>
        <v>11074054</v>
      </c>
      <c r="T11" s="295">
        <f t="shared" si="1"/>
        <v>4317126</v>
      </c>
      <c r="U11" s="295">
        <f t="shared" si="1"/>
        <v>15755637</v>
      </c>
      <c r="V11" s="295">
        <f t="shared" si="1"/>
        <v>31146817</v>
      </c>
      <c r="W11" s="295">
        <f t="shared" si="1"/>
        <v>83465617</v>
      </c>
      <c r="X11" s="295">
        <f t="shared" si="1"/>
        <v>159135397</v>
      </c>
      <c r="Y11" s="295">
        <f t="shared" si="1"/>
        <v>-75669780</v>
      </c>
      <c r="Z11" s="296">
        <f>+IF(X11&lt;&gt;0,+(Y11/X11)*100,0)</f>
        <v>-47.550564755872635</v>
      </c>
      <c r="AA11" s="297">
        <f>SUM(AA6:AA10)</f>
        <v>159135397</v>
      </c>
    </row>
    <row r="12" spans="1:27" ht="13.5">
      <c r="A12" s="298" t="s">
        <v>210</v>
      </c>
      <c r="B12" s="136"/>
      <c r="C12" s="62">
        <v>601661</v>
      </c>
      <c r="D12" s="156"/>
      <c r="E12" s="60">
        <v>14042000</v>
      </c>
      <c r="F12" s="60">
        <v>18792000</v>
      </c>
      <c r="G12" s="60">
        <v>172772</v>
      </c>
      <c r="H12" s="60"/>
      <c r="I12" s="60">
        <v>16900</v>
      </c>
      <c r="J12" s="60">
        <v>189672</v>
      </c>
      <c r="K12" s="60"/>
      <c r="L12" s="60"/>
      <c r="M12" s="60">
        <v>390147</v>
      </c>
      <c r="N12" s="60">
        <v>390147</v>
      </c>
      <c r="O12" s="60"/>
      <c r="P12" s="60"/>
      <c r="Q12" s="60">
        <v>9868</v>
      </c>
      <c r="R12" s="60">
        <v>9868</v>
      </c>
      <c r="S12" s="60">
        <v>47934</v>
      </c>
      <c r="T12" s="60">
        <v>4650</v>
      </c>
      <c r="U12" s="60">
        <v>2160</v>
      </c>
      <c r="V12" s="60">
        <v>54744</v>
      </c>
      <c r="W12" s="60">
        <v>644431</v>
      </c>
      <c r="X12" s="60">
        <v>18792000</v>
      </c>
      <c r="Y12" s="60">
        <v>-18147569</v>
      </c>
      <c r="Z12" s="140">
        <v>-96.57</v>
      </c>
      <c r="AA12" s="155">
        <v>18792000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>
        <v>1000000</v>
      </c>
      <c r="F14" s="60"/>
      <c r="G14" s="60"/>
      <c r="H14" s="60"/>
      <c r="I14" s="60"/>
      <c r="J14" s="60"/>
      <c r="K14" s="60"/>
      <c r="L14" s="60"/>
      <c r="M14" s="60">
        <v>877193</v>
      </c>
      <c r="N14" s="60">
        <v>877193</v>
      </c>
      <c r="O14" s="60"/>
      <c r="P14" s="60"/>
      <c r="Q14" s="60">
        <v>5000000</v>
      </c>
      <c r="R14" s="60">
        <v>5000000</v>
      </c>
      <c r="S14" s="60"/>
      <c r="T14" s="60"/>
      <c r="U14" s="60"/>
      <c r="V14" s="60"/>
      <c r="W14" s="60">
        <v>5877193</v>
      </c>
      <c r="X14" s="60"/>
      <c r="Y14" s="60">
        <v>5877193</v>
      </c>
      <c r="Z14" s="140"/>
      <c r="AA14" s="155"/>
    </row>
    <row r="15" spans="1:27" ht="13.5">
      <c r="A15" s="298" t="s">
        <v>213</v>
      </c>
      <c r="B15" s="136" t="s">
        <v>138</v>
      </c>
      <c r="C15" s="62">
        <v>7864273</v>
      </c>
      <c r="D15" s="156"/>
      <c r="E15" s="60">
        <v>8584500</v>
      </c>
      <c r="F15" s="60">
        <v>34531204</v>
      </c>
      <c r="G15" s="60">
        <v>158430</v>
      </c>
      <c r="H15" s="60">
        <v>45335</v>
      </c>
      <c r="I15" s="60">
        <v>96920</v>
      </c>
      <c r="J15" s="60">
        <v>300685</v>
      </c>
      <c r="K15" s="60">
        <v>19089</v>
      </c>
      <c r="L15" s="60">
        <v>65392</v>
      </c>
      <c r="M15" s="60">
        <v>37274</v>
      </c>
      <c r="N15" s="60">
        <v>121755</v>
      </c>
      <c r="O15" s="60">
        <v>13576</v>
      </c>
      <c r="P15" s="60">
        <v>31442</v>
      </c>
      <c r="Q15" s="60">
        <v>2488</v>
      </c>
      <c r="R15" s="60">
        <v>47506</v>
      </c>
      <c r="S15" s="60"/>
      <c r="T15" s="60">
        <v>56019</v>
      </c>
      <c r="U15" s="60">
        <v>9568</v>
      </c>
      <c r="V15" s="60">
        <v>65587</v>
      </c>
      <c r="W15" s="60">
        <v>535533</v>
      </c>
      <c r="X15" s="60">
        <v>34531204</v>
      </c>
      <c r="Y15" s="60">
        <v>-33995671</v>
      </c>
      <c r="Z15" s="140">
        <v>-98.45</v>
      </c>
      <c r="AA15" s="155">
        <v>34531204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13840000</v>
      </c>
      <c r="F20" s="100">
        <f t="shared" si="2"/>
        <v>0</v>
      </c>
      <c r="G20" s="100">
        <f t="shared" si="2"/>
        <v>73387</v>
      </c>
      <c r="H20" s="100">
        <f t="shared" si="2"/>
        <v>228716</v>
      </c>
      <c r="I20" s="100">
        <f t="shared" si="2"/>
        <v>145965</v>
      </c>
      <c r="J20" s="100">
        <f t="shared" si="2"/>
        <v>448068</v>
      </c>
      <c r="K20" s="100">
        <f t="shared" si="2"/>
        <v>694601</v>
      </c>
      <c r="L20" s="100">
        <f t="shared" si="2"/>
        <v>652413</v>
      </c>
      <c r="M20" s="100">
        <f t="shared" si="2"/>
        <v>562190</v>
      </c>
      <c r="N20" s="100">
        <f t="shared" si="2"/>
        <v>1909204</v>
      </c>
      <c r="O20" s="100">
        <f t="shared" si="2"/>
        <v>905096</v>
      </c>
      <c r="P20" s="100">
        <f t="shared" si="2"/>
        <v>127736</v>
      </c>
      <c r="Q20" s="100">
        <f t="shared" si="2"/>
        <v>254200</v>
      </c>
      <c r="R20" s="100">
        <f t="shared" si="2"/>
        <v>1287032</v>
      </c>
      <c r="S20" s="100">
        <f t="shared" si="2"/>
        <v>127460</v>
      </c>
      <c r="T20" s="100">
        <f t="shared" si="2"/>
        <v>603000</v>
      </c>
      <c r="U20" s="100">
        <f t="shared" si="2"/>
        <v>-445927</v>
      </c>
      <c r="V20" s="100">
        <f t="shared" si="2"/>
        <v>284533</v>
      </c>
      <c r="W20" s="100">
        <f t="shared" si="2"/>
        <v>3928837</v>
      </c>
      <c r="X20" s="100">
        <f t="shared" si="2"/>
        <v>0</v>
      </c>
      <c r="Y20" s="100">
        <f t="shared" si="2"/>
        <v>3928837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>
        <v>9500000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>
        <v>3800000</v>
      </c>
      <c r="F22" s="60"/>
      <c r="G22" s="60">
        <v>73387</v>
      </c>
      <c r="H22" s="60">
        <v>228716</v>
      </c>
      <c r="I22" s="60">
        <v>145965</v>
      </c>
      <c r="J22" s="60">
        <v>448068</v>
      </c>
      <c r="K22" s="60">
        <v>694601</v>
      </c>
      <c r="L22" s="60">
        <v>652413</v>
      </c>
      <c r="M22" s="60">
        <v>562190</v>
      </c>
      <c r="N22" s="60">
        <v>1909204</v>
      </c>
      <c r="O22" s="60">
        <v>738984</v>
      </c>
      <c r="P22" s="60">
        <v>126365</v>
      </c>
      <c r="Q22" s="60">
        <v>204931</v>
      </c>
      <c r="R22" s="60">
        <v>1070280</v>
      </c>
      <c r="S22" s="60">
        <v>127460</v>
      </c>
      <c r="T22" s="60">
        <v>106275</v>
      </c>
      <c r="U22" s="60">
        <v>-445927</v>
      </c>
      <c r="V22" s="60">
        <v>-212192</v>
      </c>
      <c r="W22" s="60">
        <v>3215360</v>
      </c>
      <c r="X22" s="60"/>
      <c r="Y22" s="60">
        <v>3215360</v>
      </c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13300000</v>
      </c>
      <c r="F26" s="295">
        <f t="shared" si="3"/>
        <v>0</v>
      </c>
      <c r="G26" s="295">
        <f t="shared" si="3"/>
        <v>73387</v>
      </c>
      <c r="H26" s="295">
        <f t="shared" si="3"/>
        <v>228716</v>
      </c>
      <c r="I26" s="295">
        <f t="shared" si="3"/>
        <v>145965</v>
      </c>
      <c r="J26" s="295">
        <f t="shared" si="3"/>
        <v>448068</v>
      </c>
      <c r="K26" s="295">
        <f t="shared" si="3"/>
        <v>694601</v>
      </c>
      <c r="L26" s="295">
        <f t="shared" si="3"/>
        <v>652413</v>
      </c>
      <c r="M26" s="295">
        <f t="shared" si="3"/>
        <v>562190</v>
      </c>
      <c r="N26" s="295">
        <f t="shared" si="3"/>
        <v>1909204</v>
      </c>
      <c r="O26" s="295">
        <f t="shared" si="3"/>
        <v>738984</v>
      </c>
      <c r="P26" s="295">
        <f t="shared" si="3"/>
        <v>126365</v>
      </c>
      <c r="Q26" s="295">
        <f t="shared" si="3"/>
        <v>204931</v>
      </c>
      <c r="R26" s="295">
        <f t="shared" si="3"/>
        <v>1070280</v>
      </c>
      <c r="S26" s="295">
        <f t="shared" si="3"/>
        <v>127460</v>
      </c>
      <c r="T26" s="295">
        <f t="shared" si="3"/>
        <v>106275</v>
      </c>
      <c r="U26" s="295">
        <f t="shared" si="3"/>
        <v>-445927</v>
      </c>
      <c r="V26" s="295">
        <f t="shared" si="3"/>
        <v>-212192</v>
      </c>
      <c r="W26" s="295">
        <f t="shared" si="3"/>
        <v>3215360</v>
      </c>
      <c r="X26" s="295">
        <f t="shared" si="3"/>
        <v>0</v>
      </c>
      <c r="Y26" s="295">
        <f t="shared" si="3"/>
        <v>3215360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540000</v>
      </c>
      <c r="F30" s="60"/>
      <c r="G30" s="60"/>
      <c r="H30" s="60"/>
      <c r="I30" s="60"/>
      <c r="J30" s="60"/>
      <c r="K30" s="60"/>
      <c r="L30" s="60"/>
      <c r="M30" s="60"/>
      <c r="N30" s="60"/>
      <c r="O30" s="60">
        <v>166112</v>
      </c>
      <c r="P30" s="60">
        <v>1371</v>
      </c>
      <c r="Q30" s="60">
        <v>49269</v>
      </c>
      <c r="R30" s="60">
        <v>216752</v>
      </c>
      <c r="S30" s="60"/>
      <c r="T30" s="60">
        <v>496725</v>
      </c>
      <c r="U30" s="60"/>
      <c r="V30" s="60">
        <v>496725</v>
      </c>
      <c r="W30" s="60">
        <v>713477</v>
      </c>
      <c r="X30" s="60"/>
      <c r="Y30" s="60">
        <v>713477</v>
      </c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70795021</v>
      </c>
      <c r="D36" s="156">
        <f t="shared" si="4"/>
        <v>0</v>
      </c>
      <c r="E36" s="60">
        <f t="shared" si="4"/>
        <v>102903347</v>
      </c>
      <c r="F36" s="60">
        <f t="shared" si="4"/>
        <v>131875397</v>
      </c>
      <c r="G36" s="60">
        <f t="shared" si="4"/>
        <v>2041593</v>
      </c>
      <c r="H36" s="60">
        <f t="shared" si="4"/>
        <v>2451755</v>
      </c>
      <c r="I36" s="60">
        <f t="shared" si="4"/>
        <v>11830362</v>
      </c>
      <c r="J36" s="60">
        <f t="shared" si="4"/>
        <v>16323710</v>
      </c>
      <c r="K36" s="60">
        <f t="shared" si="4"/>
        <v>2640658</v>
      </c>
      <c r="L36" s="60">
        <f t="shared" si="4"/>
        <v>7796784</v>
      </c>
      <c r="M36" s="60">
        <f t="shared" si="4"/>
        <v>8994020</v>
      </c>
      <c r="N36" s="60">
        <f t="shared" si="4"/>
        <v>19431462</v>
      </c>
      <c r="O36" s="60">
        <f t="shared" si="4"/>
        <v>2200627</v>
      </c>
      <c r="P36" s="60">
        <f t="shared" si="4"/>
        <v>3022227</v>
      </c>
      <c r="Q36" s="60">
        <f t="shared" si="4"/>
        <v>7329220</v>
      </c>
      <c r="R36" s="60">
        <f t="shared" si="4"/>
        <v>12552074</v>
      </c>
      <c r="S36" s="60">
        <f t="shared" si="4"/>
        <v>11041646</v>
      </c>
      <c r="T36" s="60">
        <f t="shared" si="4"/>
        <v>4284016</v>
      </c>
      <c r="U36" s="60">
        <f t="shared" si="4"/>
        <v>13869692</v>
      </c>
      <c r="V36" s="60">
        <f t="shared" si="4"/>
        <v>29195354</v>
      </c>
      <c r="W36" s="60">
        <f t="shared" si="4"/>
        <v>77502600</v>
      </c>
      <c r="X36" s="60">
        <f t="shared" si="4"/>
        <v>131875397</v>
      </c>
      <c r="Y36" s="60">
        <f t="shared" si="4"/>
        <v>-54372797</v>
      </c>
      <c r="Z36" s="140">
        <f aca="true" t="shared" si="5" ref="Z36:Z49">+IF(X36&lt;&gt;0,+(Y36/X36)*100,0)</f>
        <v>-41.23043284563534</v>
      </c>
      <c r="AA36" s="155">
        <f>AA6+AA21</f>
        <v>131875397</v>
      </c>
    </row>
    <row r="37" spans="1:27" ht="13.5">
      <c r="A37" s="291" t="s">
        <v>205</v>
      </c>
      <c r="B37" s="142"/>
      <c r="C37" s="62">
        <f t="shared" si="4"/>
        <v>14872361</v>
      </c>
      <c r="D37" s="156">
        <f t="shared" si="4"/>
        <v>0</v>
      </c>
      <c r="E37" s="60">
        <f t="shared" si="4"/>
        <v>38460000</v>
      </c>
      <c r="F37" s="60">
        <f t="shared" si="4"/>
        <v>27160000</v>
      </c>
      <c r="G37" s="60">
        <f t="shared" si="4"/>
        <v>73387</v>
      </c>
      <c r="H37" s="60">
        <f t="shared" si="4"/>
        <v>1034382</v>
      </c>
      <c r="I37" s="60">
        <f t="shared" si="4"/>
        <v>289506</v>
      </c>
      <c r="J37" s="60">
        <f t="shared" si="4"/>
        <v>1397275</v>
      </c>
      <c r="K37" s="60">
        <f t="shared" si="4"/>
        <v>1418592</v>
      </c>
      <c r="L37" s="60">
        <f t="shared" si="4"/>
        <v>1001235</v>
      </c>
      <c r="M37" s="60">
        <f t="shared" si="4"/>
        <v>1490405</v>
      </c>
      <c r="N37" s="60">
        <f t="shared" si="4"/>
        <v>3910232</v>
      </c>
      <c r="O37" s="60">
        <f t="shared" si="4"/>
        <v>1365483</v>
      </c>
      <c r="P37" s="60">
        <f t="shared" si="4"/>
        <v>194655</v>
      </c>
      <c r="Q37" s="60">
        <f t="shared" si="4"/>
        <v>571461</v>
      </c>
      <c r="R37" s="60">
        <f t="shared" si="4"/>
        <v>2131599</v>
      </c>
      <c r="S37" s="60">
        <f t="shared" si="4"/>
        <v>159868</v>
      </c>
      <c r="T37" s="60">
        <f t="shared" si="4"/>
        <v>139385</v>
      </c>
      <c r="U37" s="60">
        <f t="shared" si="4"/>
        <v>1440018</v>
      </c>
      <c r="V37" s="60">
        <f t="shared" si="4"/>
        <v>1739271</v>
      </c>
      <c r="W37" s="60">
        <f t="shared" si="4"/>
        <v>9178377</v>
      </c>
      <c r="X37" s="60">
        <f t="shared" si="4"/>
        <v>27160000</v>
      </c>
      <c r="Y37" s="60">
        <f t="shared" si="4"/>
        <v>-17981623</v>
      </c>
      <c r="Z37" s="140">
        <f t="shared" si="5"/>
        <v>-66.20627025036819</v>
      </c>
      <c r="AA37" s="155">
        <f>AA7+AA22</f>
        <v>27160000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100000</v>
      </c>
      <c r="F40" s="60">
        <f t="shared" si="4"/>
        <v>100000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100000</v>
      </c>
      <c r="Y40" s="60">
        <f t="shared" si="4"/>
        <v>-100000</v>
      </c>
      <c r="Z40" s="140">
        <f t="shared" si="5"/>
        <v>-100</v>
      </c>
      <c r="AA40" s="155">
        <f>AA10+AA25</f>
        <v>100000</v>
      </c>
    </row>
    <row r="41" spans="1:27" ht="13.5">
      <c r="A41" s="292" t="s">
        <v>209</v>
      </c>
      <c r="B41" s="142"/>
      <c r="C41" s="293">
        <f aca="true" t="shared" si="6" ref="C41:Y41">SUM(C36:C40)</f>
        <v>85667382</v>
      </c>
      <c r="D41" s="294">
        <f t="shared" si="6"/>
        <v>0</v>
      </c>
      <c r="E41" s="295">
        <f t="shared" si="6"/>
        <v>141463347</v>
      </c>
      <c r="F41" s="295">
        <f t="shared" si="6"/>
        <v>159135397</v>
      </c>
      <c r="G41" s="295">
        <f t="shared" si="6"/>
        <v>2114980</v>
      </c>
      <c r="H41" s="295">
        <f t="shared" si="6"/>
        <v>3486137</v>
      </c>
      <c r="I41" s="295">
        <f t="shared" si="6"/>
        <v>12119868</v>
      </c>
      <c r="J41" s="295">
        <f t="shared" si="6"/>
        <v>17720985</v>
      </c>
      <c r="K41" s="295">
        <f t="shared" si="6"/>
        <v>4059250</v>
      </c>
      <c r="L41" s="295">
        <f t="shared" si="6"/>
        <v>8798019</v>
      </c>
      <c r="M41" s="295">
        <f t="shared" si="6"/>
        <v>10484425</v>
      </c>
      <c r="N41" s="295">
        <f t="shared" si="6"/>
        <v>23341694</v>
      </c>
      <c r="O41" s="295">
        <f t="shared" si="6"/>
        <v>3566110</v>
      </c>
      <c r="P41" s="295">
        <f t="shared" si="6"/>
        <v>3216882</v>
      </c>
      <c r="Q41" s="295">
        <f t="shared" si="6"/>
        <v>7900681</v>
      </c>
      <c r="R41" s="295">
        <f t="shared" si="6"/>
        <v>14683673</v>
      </c>
      <c r="S41" s="295">
        <f t="shared" si="6"/>
        <v>11201514</v>
      </c>
      <c r="T41" s="295">
        <f t="shared" si="6"/>
        <v>4423401</v>
      </c>
      <c r="U41" s="295">
        <f t="shared" si="6"/>
        <v>15309710</v>
      </c>
      <c r="V41" s="295">
        <f t="shared" si="6"/>
        <v>30934625</v>
      </c>
      <c r="W41" s="295">
        <f t="shared" si="6"/>
        <v>86680977</v>
      </c>
      <c r="X41" s="295">
        <f t="shared" si="6"/>
        <v>159135397</v>
      </c>
      <c r="Y41" s="295">
        <f t="shared" si="6"/>
        <v>-72454420</v>
      </c>
      <c r="Z41" s="296">
        <f t="shared" si="5"/>
        <v>-45.53004634160683</v>
      </c>
      <c r="AA41" s="297">
        <f>SUM(AA36:AA40)</f>
        <v>159135397</v>
      </c>
    </row>
    <row r="42" spans="1:27" ht="13.5">
      <c r="A42" s="298" t="s">
        <v>210</v>
      </c>
      <c r="B42" s="136"/>
      <c r="C42" s="95">
        <f aca="true" t="shared" si="7" ref="C42:Y48">C12+C27</f>
        <v>601661</v>
      </c>
      <c r="D42" s="129">
        <f t="shared" si="7"/>
        <v>0</v>
      </c>
      <c r="E42" s="54">
        <f t="shared" si="7"/>
        <v>14042000</v>
      </c>
      <c r="F42" s="54">
        <f t="shared" si="7"/>
        <v>18792000</v>
      </c>
      <c r="G42" s="54">
        <f t="shared" si="7"/>
        <v>172772</v>
      </c>
      <c r="H42" s="54">
        <f t="shared" si="7"/>
        <v>0</v>
      </c>
      <c r="I42" s="54">
        <f t="shared" si="7"/>
        <v>16900</v>
      </c>
      <c r="J42" s="54">
        <f t="shared" si="7"/>
        <v>189672</v>
      </c>
      <c r="K42" s="54">
        <f t="shared" si="7"/>
        <v>0</v>
      </c>
      <c r="L42" s="54">
        <f t="shared" si="7"/>
        <v>0</v>
      </c>
      <c r="M42" s="54">
        <f t="shared" si="7"/>
        <v>390147</v>
      </c>
      <c r="N42" s="54">
        <f t="shared" si="7"/>
        <v>390147</v>
      </c>
      <c r="O42" s="54">
        <f t="shared" si="7"/>
        <v>0</v>
      </c>
      <c r="P42" s="54">
        <f t="shared" si="7"/>
        <v>0</v>
      </c>
      <c r="Q42" s="54">
        <f t="shared" si="7"/>
        <v>9868</v>
      </c>
      <c r="R42" s="54">
        <f t="shared" si="7"/>
        <v>9868</v>
      </c>
      <c r="S42" s="54">
        <f t="shared" si="7"/>
        <v>47934</v>
      </c>
      <c r="T42" s="54">
        <f t="shared" si="7"/>
        <v>4650</v>
      </c>
      <c r="U42" s="54">
        <f t="shared" si="7"/>
        <v>2160</v>
      </c>
      <c r="V42" s="54">
        <f t="shared" si="7"/>
        <v>54744</v>
      </c>
      <c r="W42" s="54">
        <f t="shared" si="7"/>
        <v>644431</v>
      </c>
      <c r="X42" s="54">
        <f t="shared" si="7"/>
        <v>18792000</v>
      </c>
      <c r="Y42" s="54">
        <f t="shared" si="7"/>
        <v>-18147569</v>
      </c>
      <c r="Z42" s="184">
        <f t="shared" si="5"/>
        <v>-96.57071626223926</v>
      </c>
      <c r="AA42" s="130">
        <f aca="true" t="shared" si="8" ref="AA42:AA48">AA12+AA27</f>
        <v>18792000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1000000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877193</v>
      </c>
      <c r="N44" s="54">
        <f t="shared" si="7"/>
        <v>877193</v>
      </c>
      <c r="O44" s="54">
        <f t="shared" si="7"/>
        <v>0</v>
      </c>
      <c r="P44" s="54">
        <f t="shared" si="7"/>
        <v>0</v>
      </c>
      <c r="Q44" s="54">
        <f t="shared" si="7"/>
        <v>5000000</v>
      </c>
      <c r="R44" s="54">
        <f t="shared" si="7"/>
        <v>5000000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5877193</v>
      </c>
      <c r="X44" s="54">
        <f t="shared" si="7"/>
        <v>0</v>
      </c>
      <c r="Y44" s="54">
        <f t="shared" si="7"/>
        <v>5877193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7864273</v>
      </c>
      <c r="D45" s="129">
        <f t="shared" si="7"/>
        <v>0</v>
      </c>
      <c r="E45" s="54">
        <f t="shared" si="7"/>
        <v>9124500</v>
      </c>
      <c r="F45" s="54">
        <f t="shared" si="7"/>
        <v>34531204</v>
      </c>
      <c r="G45" s="54">
        <f t="shared" si="7"/>
        <v>158430</v>
      </c>
      <c r="H45" s="54">
        <f t="shared" si="7"/>
        <v>45335</v>
      </c>
      <c r="I45" s="54">
        <f t="shared" si="7"/>
        <v>96920</v>
      </c>
      <c r="J45" s="54">
        <f t="shared" si="7"/>
        <v>300685</v>
      </c>
      <c r="K45" s="54">
        <f t="shared" si="7"/>
        <v>19089</v>
      </c>
      <c r="L45" s="54">
        <f t="shared" si="7"/>
        <v>65392</v>
      </c>
      <c r="M45" s="54">
        <f t="shared" si="7"/>
        <v>37274</v>
      </c>
      <c r="N45" s="54">
        <f t="shared" si="7"/>
        <v>121755</v>
      </c>
      <c r="O45" s="54">
        <f t="shared" si="7"/>
        <v>179688</v>
      </c>
      <c r="P45" s="54">
        <f t="shared" si="7"/>
        <v>32813</v>
      </c>
      <c r="Q45" s="54">
        <f t="shared" si="7"/>
        <v>51757</v>
      </c>
      <c r="R45" s="54">
        <f t="shared" si="7"/>
        <v>264258</v>
      </c>
      <c r="S45" s="54">
        <f t="shared" si="7"/>
        <v>0</v>
      </c>
      <c r="T45" s="54">
        <f t="shared" si="7"/>
        <v>552744</v>
      </c>
      <c r="U45" s="54">
        <f t="shared" si="7"/>
        <v>9568</v>
      </c>
      <c r="V45" s="54">
        <f t="shared" si="7"/>
        <v>562312</v>
      </c>
      <c r="W45" s="54">
        <f t="shared" si="7"/>
        <v>1249010</v>
      </c>
      <c r="X45" s="54">
        <f t="shared" si="7"/>
        <v>34531204</v>
      </c>
      <c r="Y45" s="54">
        <f t="shared" si="7"/>
        <v>-33282194</v>
      </c>
      <c r="Z45" s="184">
        <f t="shared" si="5"/>
        <v>-96.382952647698</v>
      </c>
      <c r="AA45" s="130">
        <f t="shared" si="8"/>
        <v>34531204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94133316</v>
      </c>
      <c r="D49" s="218">
        <f t="shared" si="9"/>
        <v>0</v>
      </c>
      <c r="E49" s="220">
        <f t="shared" si="9"/>
        <v>165629847</v>
      </c>
      <c r="F49" s="220">
        <f t="shared" si="9"/>
        <v>212458601</v>
      </c>
      <c r="G49" s="220">
        <f t="shared" si="9"/>
        <v>2446182</v>
      </c>
      <c r="H49" s="220">
        <f t="shared" si="9"/>
        <v>3531472</v>
      </c>
      <c r="I49" s="220">
        <f t="shared" si="9"/>
        <v>12233688</v>
      </c>
      <c r="J49" s="220">
        <f t="shared" si="9"/>
        <v>18211342</v>
      </c>
      <c r="K49" s="220">
        <f t="shared" si="9"/>
        <v>4078339</v>
      </c>
      <c r="L49" s="220">
        <f t="shared" si="9"/>
        <v>8863411</v>
      </c>
      <c r="M49" s="220">
        <f t="shared" si="9"/>
        <v>11789039</v>
      </c>
      <c r="N49" s="220">
        <f t="shared" si="9"/>
        <v>24730789</v>
      </c>
      <c r="O49" s="220">
        <f t="shared" si="9"/>
        <v>3745798</v>
      </c>
      <c r="P49" s="220">
        <f t="shared" si="9"/>
        <v>3249695</v>
      </c>
      <c r="Q49" s="220">
        <f t="shared" si="9"/>
        <v>12962306</v>
      </c>
      <c r="R49" s="220">
        <f t="shared" si="9"/>
        <v>19957799</v>
      </c>
      <c r="S49" s="220">
        <f t="shared" si="9"/>
        <v>11249448</v>
      </c>
      <c r="T49" s="220">
        <f t="shared" si="9"/>
        <v>4980795</v>
      </c>
      <c r="U49" s="220">
        <f t="shared" si="9"/>
        <v>15321438</v>
      </c>
      <c r="V49" s="220">
        <f t="shared" si="9"/>
        <v>31551681</v>
      </c>
      <c r="W49" s="220">
        <f t="shared" si="9"/>
        <v>94451611</v>
      </c>
      <c r="X49" s="220">
        <f t="shared" si="9"/>
        <v>212458601</v>
      </c>
      <c r="Y49" s="220">
        <f t="shared" si="9"/>
        <v>-118006990</v>
      </c>
      <c r="Z49" s="221">
        <f t="shared" si="5"/>
        <v>-55.54352210010081</v>
      </c>
      <c r="AA49" s="222">
        <f>SUM(AA41:AA48)</f>
        <v>212458601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91867350</v>
      </c>
      <c r="D51" s="129">
        <f t="shared" si="10"/>
        <v>0</v>
      </c>
      <c r="E51" s="54">
        <f t="shared" si="10"/>
        <v>100111875</v>
      </c>
      <c r="F51" s="54">
        <f t="shared" si="10"/>
        <v>5023860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5023860</v>
      </c>
      <c r="Y51" s="54">
        <f t="shared" si="10"/>
        <v>-5023860</v>
      </c>
      <c r="Z51" s="184">
        <f>+IF(X51&lt;&gt;0,+(Y51/X51)*100,0)</f>
        <v>-100</v>
      </c>
      <c r="AA51" s="130">
        <f>SUM(AA57:AA61)</f>
        <v>5023860</v>
      </c>
    </row>
    <row r="52" spans="1:27" ht="13.5">
      <c r="A52" s="310" t="s">
        <v>204</v>
      </c>
      <c r="B52" s="142"/>
      <c r="C52" s="62">
        <v>24557929</v>
      </c>
      <c r="D52" s="156"/>
      <c r="E52" s="60">
        <v>24108685</v>
      </c>
      <c r="F52" s="60">
        <v>1523860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1523860</v>
      </c>
      <c r="Y52" s="60">
        <v>-1523860</v>
      </c>
      <c r="Z52" s="140">
        <v>-100</v>
      </c>
      <c r="AA52" s="155">
        <v>1523860</v>
      </c>
    </row>
    <row r="53" spans="1:27" ht="13.5">
      <c r="A53" s="310" t="s">
        <v>205</v>
      </c>
      <c r="B53" s="142"/>
      <c r="C53" s="62">
        <v>30288141</v>
      </c>
      <c r="D53" s="156"/>
      <c r="E53" s="60">
        <v>30759510</v>
      </c>
      <c r="F53" s="60">
        <v>3500000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3500000</v>
      </c>
      <c r="Y53" s="60">
        <v>-3500000</v>
      </c>
      <c r="Z53" s="140">
        <v>-100</v>
      </c>
      <c r="AA53" s="155">
        <v>3500000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>
        <v>41308</v>
      </c>
      <c r="D56" s="156"/>
      <c r="E56" s="60">
        <v>54900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54887378</v>
      </c>
      <c r="D57" s="294">
        <f t="shared" si="11"/>
        <v>0</v>
      </c>
      <c r="E57" s="295">
        <f t="shared" si="11"/>
        <v>54923095</v>
      </c>
      <c r="F57" s="295">
        <f t="shared" si="11"/>
        <v>5023860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5023860</v>
      </c>
      <c r="Y57" s="295">
        <f t="shared" si="11"/>
        <v>-5023860</v>
      </c>
      <c r="Z57" s="296">
        <f>+IF(X57&lt;&gt;0,+(Y57/X57)*100,0)</f>
        <v>-100</v>
      </c>
      <c r="AA57" s="297">
        <f>SUM(AA52:AA56)</f>
        <v>5023860</v>
      </c>
    </row>
    <row r="58" spans="1:27" ht="13.5">
      <c r="A58" s="311" t="s">
        <v>210</v>
      </c>
      <c r="B58" s="136"/>
      <c r="C58" s="62">
        <v>3444353</v>
      </c>
      <c r="D58" s="156"/>
      <c r="E58" s="60">
        <v>3644043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33535619</v>
      </c>
      <c r="D61" s="156"/>
      <c r="E61" s="60">
        <v>41544737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>
        <v>51804420</v>
      </c>
      <c r="E65" s="60">
        <v>55116277</v>
      </c>
      <c r="F65" s="60">
        <v>55116277</v>
      </c>
      <c r="G65" s="60"/>
      <c r="H65" s="60"/>
      <c r="I65" s="60">
        <v>4317035</v>
      </c>
      <c r="J65" s="60">
        <v>4317035</v>
      </c>
      <c r="K65" s="60">
        <v>4317035</v>
      </c>
      <c r="L65" s="60">
        <v>4317035</v>
      </c>
      <c r="M65" s="60">
        <v>4317035</v>
      </c>
      <c r="N65" s="60">
        <v>12951105</v>
      </c>
      <c r="O65" s="60">
        <v>4317035</v>
      </c>
      <c r="P65" s="60">
        <v>4317035</v>
      </c>
      <c r="Q65" s="60">
        <v>4317035</v>
      </c>
      <c r="R65" s="60">
        <v>12951105</v>
      </c>
      <c r="S65" s="60">
        <v>4317035</v>
      </c>
      <c r="T65" s="60">
        <v>4317035</v>
      </c>
      <c r="U65" s="60">
        <v>4317025</v>
      </c>
      <c r="V65" s="60">
        <v>12951095</v>
      </c>
      <c r="W65" s="60">
        <v>43170340</v>
      </c>
      <c r="X65" s="60">
        <v>55116277</v>
      </c>
      <c r="Y65" s="60">
        <v>-11945937</v>
      </c>
      <c r="Z65" s="140">
        <v>-21.67</v>
      </c>
      <c r="AA65" s="155"/>
    </row>
    <row r="66" spans="1:27" ht="13.5">
      <c r="A66" s="311" t="s">
        <v>223</v>
      </c>
      <c r="B66" s="316"/>
      <c r="C66" s="273"/>
      <c r="D66" s="274">
        <v>1616344</v>
      </c>
      <c r="E66" s="275">
        <v>1845536</v>
      </c>
      <c r="F66" s="275">
        <v>1845536</v>
      </c>
      <c r="G66" s="275">
        <v>52071</v>
      </c>
      <c r="H66" s="275">
        <v>218484</v>
      </c>
      <c r="I66" s="275">
        <v>38076</v>
      </c>
      <c r="J66" s="275">
        <v>308631</v>
      </c>
      <c r="K66" s="275">
        <v>180663</v>
      </c>
      <c r="L66" s="275">
        <v>130714</v>
      </c>
      <c r="M66" s="275">
        <v>170764</v>
      </c>
      <c r="N66" s="275">
        <v>482141</v>
      </c>
      <c r="O66" s="275">
        <v>141146</v>
      </c>
      <c r="P66" s="275">
        <v>259919</v>
      </c>
      <c r="Q66" s="275">
        <v>58165</v>
      </c>
      <c r="R66" s="275">
        <v>459230</v>
      </c>
      <c r="S66" s="275">
        <v>123458</v>
      </c>
      <c r="T66" s="275">
        <v>128506</v>
      </c>
      <c r="U66" s="275">
        <v>252304</v>
      </c>
      <c r="V66" s="275">
        <v>504268</v>
      </c>
      <c r="W66" s="275">
        <v>1754270</v>
      </c>
      <c r="X66" s="275">
        <v>1845536</v>
      </c>
      <c r="Y66" s="275">
        <v>-91266</v>
      </c>
      <c r="Z66" s="140">
        <v>-4.95</v>
      </c>
      <c r="AA66" s="277"/>
    </row>
    <row r="67" spans="1:27" ht="13.5">
      <c r="A67" s="311" t="s">
        <v>224</v>
      </c>
      <c r="B67" s="316"/>
      <c r="C67" s="62"/>
      <c r="D67" s="156">
        <v>20767789</v>
      </c>
      <c r="E67" s="60">
        <v>14458753</v>
      </c>
      <c r="F67" s="60">
        <v>14458753</v>
      </c>
      <c r="G67" s="60">
        <v>43764</v>
      </c>
      <c r="H67" s="60">
        <v>775010</v>
      </c>
      <c r="I67" s="60">
        <v>5226938</v>
      </c>
      <c r="J67" s="60">
        <v>6045712</v>
      </c>
      <c r="K67" s="60">
        <v>3881522</v>
      </c>
      <c r="L67" s="60">
        <v>3049867</v>
      </c>
      <c r="M67" s="60">
        <v>848617</v>
      </c>
      <c r="N67" s="60">
        <v>7780006</v>
      </c>
      <c r="O67" s="60">
        <v>2100839</v>
      </c>
      <c r="P67" s="60">
        <v>825283</v>
      </c>
      <c r="Q67" s="60">
        <v>454727</v>
      </c>
      <c r="R67" s="60">
        <v>3380849</v>
      </c>
      <c r="S67" s="60">
        <v>2849120</v>
      </c>
      <c r="T67" s="60">
        <v>644133</v>
      </c>
      <c r="U67" s="60">
        <v>2138708</v>
      </c>
      <c r="V67" s="60">
        <v>5631961</v>
      </c>
      <c r="W67" s="60">
        <v>22838528</v>
      </c>
      <c r="X67" s="60">
        <v>14458753</v>
      </c>
      <c r="Y67" s="60">
        <v>8379775</v>
      </c>
      <c r="Z67" s="140">
        <v>57.96</v>
      </c>
      <c r="AA67" s="155"/>
    </row>
    <row r="68" spans="1:27" ht="13.5">
      <c r="A68" s="311" t="s">
        <v>43</v>
      </c>
      <c r="B68" s="316"/>
      <c r="C68" s="62">
        <v>91867351</v>
      </c>
      <c r="D68" s="156">
        <v>17884402</v>
      </c>
      <c r="E68" s="60">
        <v>28691309</v>
      </c>
      <c r="F68" s="60">
        <v>28691309</v>
      </c>
      <c r="G68" s="60">
        <v>309903</v>
      </c>
      <c r="H68" s="60">
        <v>2243525</v>
      </c>
      <c r="I68" s="60"/>
      <c r="J68" s="60">
        <v>2553428</v>
      </c>
      <c r="K68" s="60">
        <v>45144</v>
      </c>
      <c r="L68" s="60"/>
      <c r="M68" s="60">
        <v>56963</v>
      </c>
      <c r="N68" s="60">
        <v>102107</v>
      </c>
      <c r="O68" s="60">
        <v>3610937</v>
      </c>
      <c r="P68" s="60">
        <v>40761</v>
      </c>
      <c r="Q68" s="60">
        <v>2460266</v>
      </c>
      <c r="R68" s="60">
        <v>6111964</v>
      </c>
      <c r="S68" s="60">
        <v>1861775</v>
      </c>
      <c r="T68" s="60">
        <v>1621148</v>
      </c>
      <c r="U68" s="60">
        <v>2239652</v>
      </c>
      <c r="V68" s="60">
        <v>5722575</v>
      </c>
      <c r="W68" s="60">
        <v>14490074</v>
      </c>
      <c r="X68" s="60">
        <v>28691309</v>
      </c>
      <c r="Y68" s="60">
        <v>-14201235</v>
      </c>
      <c r="Z68" s="140">
        <v>-49.5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91867351</v>
      </c>
      <c r="D69" s="218">
        <f t="shared" si="12"/>
        <v>92072955</v>
      </c>
      <c r="E69" s="220">
        <f t="shared" si="12"/>
        <v>100111875</v>
      </c>
      <c r="F69" s="220">
        <f t="shared" si="12"/>
        <v>100111875</v>
      </c>
      <c r="G69" s="220">
        <f t="shared" si="12"/>
        <v>405738</v>
      </c>
      <c r="H69" s="220">
        <f t="shared" si="12"/>
        <v>3237019</v>
      </c>
      <c r="I69" s="220">
        <f t="shared" si="12"/>
        <v>9582049</v>
      </c>
      <c r="J69" s="220">
        <f t="shared" si="12"/>
        <v>13224806</v>
      </c>
      <c r="K69" s="220">
        <f t="shared" si="12"/>
        <v>8424364</v>
      </c>
      <c r="L69" s="220">
        <f t="shared" si="12"/>
        <v>7497616</v>
      </c>
      <c r="M69" s="220">
        <f t="shared" si="12"/>
        <v>5393379</v>
      </c>
      <c r="N69" s="220">
        <f t="shared" si="12"/>
        <v>21315359</v>
      </c>
      <c r="O69" s="220">
        <f t="shared" si="12"/>
        <v>10169957</v>
      </c>
      <c r="P69" s="220">
        <f t="shared" si="12"/>
        <v>5442998</v>
      </c>
      <c r="Q69" s="220">
        <f t="shared" si="12"/>
        <v>7290193</v>
      </c>
      <c r="R69" s="220">
        <f t="shared" si="12"/>
        <v>22903148</v>
      </c>
      <c r="S69" s="220">
        <f t="shared" si="12"/>
        <v>9151388</v>
      </c>
      <c r="T69" s="220">
        <f t="shared" si="12"/>
        <v>6710822</v>
      </c>
      <c r="U69" s="220">
        <f t="shared" si="12"/>
        <v>8947689</v>
      </c>
      <c r="V69" s="220">
        <f t="shared" si="12"/>
        <v>24809899</v>
      </c>
      <c r="W69" s="220">
        <f t="shared" si="12"/>
        <v>82253212</v>
      </c>
      <c r="X69" s="220">
        <f t="shared" si="12"/>
        <v>100111875</v>
      </c>
      <c r="Y69" s="220">
        <f t="shared" si="12"/>
        <v>-17858663</v>
      </c>
      <c r="Z69" s="221">
        <f>+IF(X69&lt;&gt;0,+(Y69/X69)*100,0)</f>
        <v>-17.838705947720985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85667382</v>
      </c>
      <c r="D5" s="357">
        <f t="shared" si="0"/>
        <v>0</v>
      </c>
      <c r="E5" s="356">
        <f t="shared" si="0"/>
        <v>128163347</v>
      </c>
      <c r="F5" s="358">
        <f t="shared" si="0"/>
        <v>159135397</v>
      </c>
      <c r="G5" s="358">
        <f t="shared" si="0"/>
        <v>2041593</v>
      </c>
      <c r="H5" s="356">
        <f t="shared" si="0"/>
        <v>3257421</v>
      </c>
      <c r="I5" s="356">
        <f t="shared" si="0"/>
        <v>11973903</v>
      </c>
      <c r="J5" s="358">
        <f t="shared" si="0"/>
        <v>17272917</v>
      </c>
      <c r="K5" s="358">
        <f t="shared" si="0"/>
        <v>3364649</v>
      </c>
      <c r="L5" s="356">
        <f t="shared" si="0"/>
        <v>8145606</v>
      </c>
      <c r="M5" s="356">
        <f t="shared" si="0"/>
        <v>9922235</v>
      </c>
      <c r="N5" s="358">
        <f t="shared" si="0"/>
        <v>21432490</v>
      </c>
      <c r="O5" s="358">
        <f t="shared" si="0"/>
        <v>2827126</v>
      </c>
      <c r="P5" s="356">
        <f t="shared" si="0"/>
        <v>3090517</v>
      </c>
      <c r="Q5" s="356">
        <f t="shared" si="0"/>
        <v>7695750</v>
      </c>
      <c r="R5" s="358">
        <f t="shared" si="0"/>
        <v>13613393</v>
      </c>
      <c r="S5" s="358">
        <f t="shared" si="0"/>
        <v>11074054</v>
      </c>
      <c r="T5" s="356">
        <f t="shared" si="0"/>
        <v>4317126</v>
      </c>
      <c r="U5" s="356">
        <f t="shared" si="0"/>
        <v>15755637</v>
      </c>
      <c r="V5" s="358">
        <f t="shared" si="0"/>
        <v>31146817</v>
      </c>
      <c r="W5" s="358">
        <f t="shared" si="0"/>
        <v>83465617</v>
      </c>
      <c r="X5" s="356">
        <f t="shared" si="0"/>
        <v>159135397</v>
      </c>
      <c r="Y5" s="358">
        <f t="shared" si="0"/>
        <v>-75669780</v>
      </c>
      <c r="Z5" s="359">
        <f>+IF(X5&lt;&gt;0,+(Y5/X5)*100,0)</f>
        <v>-47.550564755872635</v>
      </c>
      <c r="AA5" s="360">
        <f>+AA6+AA8+AA11+AA13+AA15</f>
        <v>159135397</v>
      </c>
    </row>
    <row r="6" spans="1:27" ht="13.5">
      <c r="A6" s="361" t="s">
        <v>204</v>
      </c>
      <c r="B6" s="142"/>
      <c r="C6" s="60">
        <f>+C7</f>
        <v>70795021</v>
      </c>
      <c r="D6" s="340">
        <f aca="true" t="shared" si="1" ref="D6:AA6">+D7</f>
        <v>0</v>
      </c>
      <c r="E6" s="60">
        <f t="shared" si="1"/>
        <v>93403347</v>
      </c>
      <c r="F6" s="59">
        <f t="shared" si="1"/>
        <v>131875397</v>
      </c>
      <c r="G6" s="59">
        <f t="shared" si="1"/>
        <v>2041593</v>
      </c>
      <c r="H6" s="60">
        <f t="shared" si="1"/>
        <v>2451755</v>
      </c>
      <c r="I6" s="60">
        <f t="shared" si="1"/>
        <v>11830362</v>
      </c>
      <c r="J6" s="59">
        <f t="shared" si="1"/>
        <v>16323710</v>
      </c>
      <c r="K6" s="59">
        <f t="shared" si="1"/>
        <v>2640658</v>
      </c>
      <c r="L6" s="60">
        <f t="shared" si="1"/>
        <v>7796784</v>
      </c>
      <c r="M6" s="60">
        <f t="shared" si="1"/>
        <v>8994020</v>
      </c>
      <c r="N6" s="59">
        <f t="shared" si="1"/>
        <v>19431462</v>
      </c>
      <c r="O6" s="59">
        <f t="shared" si="1"/>
        <v>2200627</v>
      </c>
      <c r="P6" s="60">
        <f t="shared" si="1"/>
        <v>3022227</v>
      </c>
      <c r="Q6" s="60">
        <f t="shared" si="1"/>
        <v>7329220</v>
      </c>
      <c r="R6" s="59">
        <f t="shared" si="1"/>
        <v>12552074</v>
      </c>
      <c r="S6" s="59">
        <f t="shared" si="1"/>
        <v>11041646</v>
      </c>
      <c r="T6" s="60">
        <f t="shared" si="1"/>
        <v>4284016</v>
      </c>
      <c r="U6" s="60">
        <f t="shared" si="1"/>
        <v>13869692</v>
      </c>
      <c r="V6" s="59">
        <f t="shared" si="1"/>
        <v>29195354</v>
      </c>
      <c r="W6" s="59">
        <f t="shared" si="1"/>
        <v>77502600</v>
      </c>
      <c r="X6" s="60">
        <f t="shared" si="1"/>
        <v>131875397</v>
      </c>
      <c r="Y6" s="59">
        <f t="shared" si="1"/>
        <v>-54372797</v>
      </c>
      <c r="Z6" s="61">
        <f>+IF(X6&lt;&gt;0,+(Y6/X6)*100,0)</f>
        <v>-41.23043284563534</v>
      </c>
      <c r="AA6" s="62">
        <f t="shared" si="1"/>
        <v>131875397</v>
      </c>
    </row>
    <row r="7" spans="1:27" ht="13.5">
      <c r="A7" s="291" t="s">
        <v>228</v>
      </c>
      <c r="B7" s="142"/>
      <c r="C7" s="60">
        <v>70795021</v>
      </c>
      <c r="D7" s="340"/>
      <c r="E7" s="60">
        <v>93403347</v>
      </c>
      <c r="F7" s="59">
        <v>131875397</v>
      </c>
      <c r="G7" s="59">
        <v>2041593</v>
      </c>
      <c r="H7" s="60">
        <v>2451755</v>
      </c>
      <c r="I7" s="60">
        <v>11830362</v>
      </c>
      <c r="J7" s="59">
        <v>16323710</v>
      </c>
      <c r="K7" s="59">
        <v>2640658</v>
      </c>
      <c r="L7" s="60">
        <v>7796784</v>
      </c>
      <c r="M7" s="60">
        <v>8994020</v>
      </c>
      <c r="N7" s="59">
        <v>19431462</v>
      </c>
      <c r="O7" s="59">
        <v>2200627</v>
      </c>
      <c r="P7" s="60">
        <v>3022227</v>
      </c>
      <c r="Q7" s="60">
        <v>7329220</v>
      </c>
      <c r="R7" s="59">
        <v>12552074</v>
      </c>
      <c r="S7" s="59">
        <v>11041646</v>
      </c>
      <c r="T7" s="60">
        <v>4284016</v>
      </c>
      <c r="U7" s="60">
        <v>13869692</v>
      </c>
      <c r="V7" s="59">
        <v>29195354</v>
      </c>
      <c r="W7" s="59">
        <v>77502600</v>
      </c>
      <c r="X7" s="60">
        <v>131875397</v>
      </c>
      <c r="Y7" s="59">
        <v>-54372797</v>
      </c>
      <c r="Z7" s="61">
        <v>-41.23</v>
      </c>
      <c r="AA7" s="62">
        <v>131875397</v>
      </c>
    </row>
    <row r="8" spans="1:27" ht="13.5">
      <c r="A8" s="361" t="s">
        <v>205</v>
      </c>
      <c r="B8" s="142"/>
      <c r="C8" s="60">
        <f aca="true" t="shared" si="2" ref="C8:Y8">SUM(C9:C10)</f>
        <v>14872361</v>
      </c>
      <c r="D8" s="340">
        <f t="shared" si="2"/>
        <v>0</v>
      </c>
      <c r="E8" s="60">
        <f t="shared" si="2"/>
        <v>34660000</v>
      </c>
      <c r="F8" s="59">
        <f t="shared" si="2"/>
        <v>27160000</v>
      </c>
      <c r="G8" s="59">
        <f t="shared" si="2"/>
        <v>0</v>
      </c>
      <c r="H8" s="60">
        <f t="shared" si="2"/>
        <v>805666</v>
      </c>
      <c r="I8" s="60">
        <f t="shared" si="2"/>
        <v>143541</v>
      </c>
      <c r="J8" s="59">
        <f t="shared" si="2"/>
        <v>949207</v>
      </c>
      <c r="K8" s="59">
        <f t="shared" si="2"/>
        <v>723991</v>
      </c>
      <c r="L8" s="60">
        <f t="shared" si="2"/>
        <v>348822</v>
      </c>
      <c r="M8" s="60">
        <f t="shared" si="2"/>
        <v>928215</v>
      </c>
      <c r="N8" s="59">
        <f t="shared" si="2"/>
        <v>2001028</v>
      </c>
      <c r="O8" s="59">
        <f t="shared" si="2"/>
        <v>626499</v>
      </c>
      <c r="P8" s="60">
        <f t="shared" si="2"/>
        <v>68290</v>
      </c>
      <c r="Q8" s="60">
        <f t="shared" si="2"/>
        <v>366530</v>
      </c>
      <c r="R8" s="59">
        <f t="shared" si="2"/>
        <v>1061319</v>
      </c>
      <c r="S8" s="59">
        <f t="shared" si="2"/>
        <v>32408</v>
      </c>
      <c r="T8" s="60">
        <f t="shared" si="2"/>
        <v>33110</v>
      </c>
      <c r="U8" s="60">
        <f t="shared" si="2"/>
        <v>1885945</v>
      </c>
      <c r="V8" s="59">
        <f t="shared" si="2"/>
        <v>1951463</v>
      </c>
      <c r="W8" s="59">
        <f t="shared" si="2"/>
        <v>5963017</v>
      </c>
      <c r="X8" s="60">
        <f t="shared" si="2"/>
        <v>27160000</v>
      </c>
      <c r="Y8" s="59">
        <f t="shared" si="2"/>
        <v>-21196983</v>
      </c>
      <c r="Z8" s="61">
        <f>+IF(X8&lt;&gt;0,+(Y8/X8)*100,0)</f>
        <v>-78.04485640648012</v>
      </c>
      <c r="AA8" s="62">
        <f>SUM(AA9:AA10)</f>
        <v>27160000</v>
      </c>
    </row>
    <row r="9" spans="1:27" ht="13.5">
      <c r="A9" s="291" t="s">
        <v>229</v>
      </c>
      <c r="B9" s="142"/>
      <c r="C9" s="60">
        <v>14872361</v>
      </c>
      <c r="D9" s="340"/>
      <c r="E9" s="60">
        <v>32160000</v>
      </c>
      <c r="F9" s="59">
        <v>26160000</v>
      </c>
      <c r="G9" s="59"/>
      <c r="H9" s="60">
        <v>805666</v>
      </c>
      <c r="I9" s="60">
        <v>143541</v>
      </c>
      <c r="J9" s="59">
        <v>949207</v>
      </c>
      <c r="K9" s="59">
        <v>723991</v>
      </c>
      <c r="L9" s="60">
        <v>348822</v>
      </c>
      <c r="M9" s="60">
        <v>928215</v>
      </c>
      <c r="N9" s="59">
        <v>2001028</v>
      </c>
      <c r="O9" s="59">
        <v>626499</v>
      </c>
      <c r="P9" s="60">
        <v>68290</v>
      </c>
      <c r="Q9" s="60">
        <v>366530</v>
      </c>
      <c r="R9" s="59">
        <v>1061319</v>
      </c>
      <c r="S9" s="59">
        <v>32408</v>
      </c>
      <c r="T9" s="60">
        <v>33110</v>
      </c>
      <c r="U9" s="60">
        <v>1885945</v>
      </c>
      <c r="V9" s="59">
        <v>1951463</v>
      </c>
      <c r="W9" s="59">
        <v>5963017</v>
      </c>
      <c r="X9" s="60">
        <v>26160000</v>
      </c>
      <c r="Y9" s="59">
        <v>-20196983</v>
      </c>
      <c r="Z9" s="61">
        <v>-77.21</v>
      </c>
      <c r="AA9" s="62">
        <v>26160000</v>
      </c>
    </row>
    <row r="10" spans="1:27" ht="13.5">
      <c r="A10" s="291" t="s">
        <v>230</v>
      </c>
      <c r="B10" s="142"/>
      <c r="C10" s="60"/>
      <c r="D10" s="340"/>
      <c r="E10" s="60">
        <v>2500000</v>
      </c>
      <c r="F10" s="59">
        <v>1000000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1000000</v>
      </c>
      <c r="Y10" s="59">
        <v>-1000000</v>
      </c>
      <c r="Z10" s="61">
        <v>-100</v>
      </c>
      <c r="AA10" s="62">
        <v>1000000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100000</v>
      </c>
      <c r="F15" s="59">
        <f t="shared" si="5"/>
        <v>100000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100000</v>
      </c>
      <c r="Y15" s="59">
        <f t="shared" si="5"/>
        <v>-100000</v>
      </c>
      <c r="Z15" s="61">
        <f>+IF(X15&lt;&gt;0,+(Y15/X15)*100,0)</f>
        <v>-100</v>
      </c>
      <c r="AA15" s="62">
        <f>SUM(AA16:AA20)</f>
        <v>100000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100000</v>
      </c>
      <c r="F20" s="59">
        <v>100000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100000</v>
      </c>
      <c r="Y20" s="59">
        <v>-100000</v>
      </c>
      <c r="Z20" s="61">
        <v>-100</v>
      </c>
      <c r="AA20" s="62">
        <v>100000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601661</v>
      </c>
      <c r="D22" s="344">
        <f t="shared" si="6"/>
        <v>0</v>
      </c>
      <c r="E22" s="343">
        <f t="shared" si="6"/>
        <v>14042000</v>
      </c>
      <c r="F22" s="345">
        <f t="shared" si="6"/>
        <v>18792000</v>
      </c>
      <c r="G22" s="345">
        <f t="shared" si="6"/>
        <v>172772</v>
      </c>
      <c r="H22" s="343">
        <f t="shared" si="6"/>
        <v>0</v>
      </c>
      <c r="I22" s="343">
        <f t="shared" si="6"/>
        <v>16900</v>
      </c>
      <c r="J22" s="345">
        <f t="shared" si="6"/>
        <v>189672</v>
      </c>
      <c r="K22" s="345">
        <f t="shared" si="6"/>
        <v>0</v>
      </c>
      <c r="L22" s="343">
        <f t="shared" si="6"/>
        <v>0</v>
      </c>
      <c r="M22" s="343">
        <f t="shared" si="6"/>
        <v>390147</v>
      </c>
      <c r="N22" s="345">
        <f t="shared" si="6"/>
        <v>390147</v>
      </c>
      <c r="O22" s="345">
        <f t="shared" si="6"/>
        <v>0</v>
      </c>
      <c r="P22" s="343">
        <f t="shared" si="6"/>
        <v>0</v>
      </c>
      <c r="Q22" s="343">
        <f t="shared" si="6"/>
        <v>9868</v>
      </c>
      <c r="R22" s="345">
        <f t="shared" si="6"/>
        <v>9868</v>
      </c>
      <c r="S22" s="345">
        <f t="shared" si="6"/>
        <v>47934</v>
      </c>
      <c r="T22" s="343">
        <f t="shared" si="6"/>
        <v>4650</v>
      </c>
      <c r="U22" s="343">
        <f t="shared" si="6"/>
        <v>2160</v>
      </c>
      <c r="V22" s="345">
        <f t="shared" si="6"/>
        <v>54744</v>
      </c>
      <c r="W22" s="345">
        <f t="shared" si="6"/>
        <v>644431</v>
      </c>
      <c r="X22" s="343">
        <f t="shared" si="6"/>
        <v>18792000</v>
      </c>
      <c r="Y22" s="345">
        <f t="shared" si="6"/>
        <v>-18147569</v>
      </c>
      <c r="Z22" s="336">
        <f>+IF(X22&lt;&gt;0,+(Y22/X22)*100,0)</f>
        <v>-96.57071626223926</v>
      </c>
      <c r="AA22" s="350">
        <f>SUM(AA23:AA32)</f>
        <v>18792000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9000000</v>
      </c>
      <c r="F24" s="59">
        <v>9000000</v>
      </c>
      <c r="G24" s="59">
        <v>172772</v>
      </c>
      <c r="H24" s="60"/>
      <c r="I24" s="60"/>
      <c r="J24" s="59">
        <v>172772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172772</v>
      </c>
      <c r="X24" s="60">
        <v>9000000</v>
      </c>
      <c r="Y24" s="59">
        <v>-8827228</v>
      </c>
      <c r="Z24" s="61">
        <v>-98.08</v>
      </c>
      <c r="AA24" s="62">
        <v>9000000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3792000</v>
      </c>
      <c r="F27" s="59">
        <v>3792000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3792000</v>
      </c>
      <c r="Y27" s="59">
        <v>-3792000</v>
      </c>
      <c r="Z27" s="61">
        <v>-100</v>
      </c>
      <c r="AA27" s="62">
        <v>3792000</v>
      </c>
    </row>
    <row r="28" spans="1:27" ht="13.5">
      <c r="A28" s="361" t="s">
        <v>241</v>
      </c>
      <c r="B28" s="147"/>
      <c r="C28" s="275">
        <v>601661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>
        <v>390147</v>
      </c>
      <c r="N28" s="342">
        <v>390147</v>
      </c>
      <c r="O28" s="342"/>
      <c r="P28" s="275"/>
      <c r="Q28" s="275"/>
      <c r="R28" s="342"/>
      <c r="S28" s="342"/>
      <c r="T28" s="275"/>
      <c r="U28" s="275"/>
      <c r="V28" s="342"/>
      <c r="W28" s="342">
        <v>390147</v>
      </c>
      <c r="X28" s="275"/>
      <c r="Y28" s="342">
        <v>390147</v>
      </c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1250000</v>
      </c>
      <c r="F32" s="59">
        <v>6000000</v>
      </c>
      <c r="G32" s="59"/>
      <c r="H32" s="60"/>
      <c r="I32" s="60">
        <v>16900</v>
      </c>
      <c r="J32" s="59">
        <v>16900</v>
      </c>
      <c r="K32" s="59"/>
      <c r="L32" s="60"/>
      <c r="M32" s="60"/>
      <c r="N32" s="59"/>
      <c r="O32" s="59"/>
      <c r="P32" s="60"/>
      <c r="Q32" s="60">
        <v>9868</v>
      </c>
      <c r="R32" s="59">
        <v>9868</v>
      </c>
      <c r="S32" s="59">
        <v>47934</v>
      </c>
      <c r="T32" s="60">
        <v>4650</v>
      </c>
      <c r="U32" s="60">
        <v>2160</v>
      </c>
      <c r="V32" s="59">
        <v>54744</v>
      </c>
      <c r="W32" s="59">
        <v>81512</v>
      </c>
      <c r="X32" s="60">
        <v>6000000</v>
      </c>
      <c r="Y32" s="59">
        <v>-5918488</v>
      </c>
      <c r="Z32" s="61">
        <v>-98.64</v>
      </c>
      <c r="AA32" s="62">
        <v>6000000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1000000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877193</v>
      </c>
      <c r="N37" s="345">
        <f t="shared" si="8"/>
        <v>877193</v>
      </c>
      <c r="O37" s="345">
        <f t="shared" si="8"/>
        <v>0</v>
      </c>
      <c r="P37" s="343">
        <f t="shared" si="8"/>
        <v>0</v>
      </c>
      <c r="Q37" s="343">
        <f t="shared" si="8"/>
        <v>5000000</v>
      </c>
      <c r="R37" s="345">
        <f t="shared" si="8"/>
        <v>5000000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5877193</v>
      </c>
      <c r="X37" s="343">
        <f t="shared" si="8"/>
        <v>0</v>
      </c>
      <c r="Y37" s="345">
        <f t="shared" si="8"/>
        <v>5877193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>
        <v>1000000</v>
      </c>
      <c r="F38" s="59"/>
      <c r="G38" s="59"/>
      <c r="H38" s="60"/>
      <c r="I38" s="60"/>
      <c r="J38" s="59"/>
      <c r="K38" s="59"/>
      <c r="L38" s="60"/>
      <c r="M38" s="60">
        <v>877193</v>
      </c>
      <c r="N38" s="59">
        <v>877193</v>
      </c>
      <c r="O38" s="59"/>
      <c r="P38" s="60"/>
      <c r="Q38" s="60">
        <v>5000000</v>
      </c>
      <c r="R38" s="59">
        <v>5000000</v>
      </c>
      <c r="S38" s="59"/>
      <c r="T38" s="60"/>
      <c r="U38" s="60"/>
      <c r="V38" s="59"/>
      <c r="W38" s="59">
        <v>5877193</v>
      </c>
      <c r="X38" s="60"/>
      <c r="Y38" s="59">
        <v>5877193</v>
      </c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7864273</v>
      </c>
      <c r="D40" s="344">
        <f t="shared" si="9"/>
        <v>0</v>
      </c>
      <c r="E40" s="343">
        <f t="shared" si="9"/>
        <v>8584500</v>
      </c>
      <c r="F40" s="345">
        <f t="shared" si="9"/>
        <v>34531204</v>
      </c>
      <c r="G40" s="345">
        <f t="shared" si="9"/>
        <v>158430</v>
      </c>
      <c r="H40" s="343">
        <f t="shared" si="9"/>
        <v>45335</v>
      </c>
      <c r="I40" s="343">
        <f t="shared" si="9"/>
        <v>96920</v>
      </c>
      <c r="J40" s="345">
        <f t="shared" si="9"/>
        <v>300685</v>
      </c>
      <c r="K40" s="345">
        <f t="shared" si="9"/>
        <v>19089</v>
      </c>
      <c r="L40" s="343">
        <f t="shared" si="9"/>
        <v>65392</v>
      </c>
      <c r="M40" s="343">
        <f t="shared" si="9"/>
        <v>37274</v>
      </c>
      <c r="N40" s="345">
        <f t="shared" si="9"/>
        <v>121755</v>
      </c>
      <c r="O40" s="345">
        <f t="shared" si="9"/>
        <v>13576</v>
      </c>
      <c r="P40" s="343">
        <f t="shared" si="9"/>
        <v>31442</v>
      </c>
      <c r="Q40" s="343">
        <f t="shared" si="9"/>
        <v>2488</v>
      </c>
      <c r="R40" s="345">
        <f t="shared" si="9"/>
        <v>47506</v>
      </c>
      <c r="S40" s="345">
        <f t="shared" si="9"/>
        <v>0</v>
      </c>
      <c r="T40" s="343">
        <f t="shared" si="9"/>
        <v>56019</v>
      </c>
      <c r="U40" s="343">
        <f t="shared" si="9"/>
        <v>9568</v>
      </c>
      <c r="V40" s="345">
        <f t="shared" si="9"/>
        <v>65587</v>
      </c>
      <c r="W40" s="345">
        <f t="shared" si="9"/>
        <v>535533</v>
      </c>
      <c r="X40" s="343">
        <f t="shared" si="9"/>
        <v>34531204</v>
      </c>
      <c r="Y40" s="345">
        <f t="shared" si="9"/>
        <v>-33995671</v>
      </c>
      <c r="Z40" s="336">
        <f>+IF(X40&lt;&gt;0,+(Y40/X40)*100,0)</f>
        <v>-98.44913313766875</v>
      </c>
      <c r="AA40" s="350">
        <f>SUM(AA41:AA49)</f>
        <v>34531204</v>
      </c>
    </row>
    <row r="41" spans="1:27" ht="13.5">
      <c r="A41" s="361" t="s">
        <v>247</v>
      </c>
      <c r="B41" s="142"/>
      <c r="C41" s="362">
        <v>3058969</v>
      </c>
      <c r="D41" s="363"/>
      <c r="E41" s="362">
        <v>480000</v>
      </c>
      <c r="F41" s="364">
        <v>2136704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2136704</v>
      </c>
      <c r="Y41" s="364">
        <v>-2136704</v>
      </c>
      <c r="Z41" s="365">
        <v>-100</v>
      </c>
      <c r="AA41" s="366">
        <v>2136704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201943</v>
      </c>
      <c r="D43" s="369"/>
      <c r="E43" s="305">
        <v>5000000</v>
      </c>
      <c r="F43" s="370">
        <v>26750000</v>
      </c>
      <c r="G43" s="370"/>
      <c r="H43" s="305">
        <v>32150</v>
      </c>
      <c r="I43" s="305">
        <v>10920</v>
      </c>
      <c r="J43" s="370">
        <v>43070</v>
      </c>
      <c r="K43" s="370">
        <v>9621</v>
      </c>
      <c r="L43" s="305">
        <v>58537</v>
      </c>
      <c r="M43" s="305">
        <v>20720</v>
      </c>
      <c r="N43" s="370">
        <v>88878</v>
      </c>
      <c r="O43" s="370">
        <v>10738</v>
      </c>
      <c r="P43" s="305">
        <v>3211</v>
      </c>
      <c r="Q43" s="305">
        <v>916</v>
      </c>
      <c r="R43" s="370">
        <v>14865</v>
      </c>
      <c r="S43" s="370"/>
      <c r="T43" s="305"/>
      <c r="U43" s="305"/>
      <c r="V43" s="370"/>
      <c r="W43" s="370">
        <v>146813</v>
      </c>
      <c r="X43" s="305">
        <v>26750000</v>
      </c>
      <c r="Y43" s="370">
        <v>-26603187</v>
      </c>
      <c r="Z43" s="371">
        <v>-99.45</v>
      </c>
      <c r="AA43" s="303">
        <v>26750000</v>
      </c>
    </row>
    <row r="44" spans="1:27" ht="13.5">
      <c r="A44" s="361" t="s">
        <v>250</v>
      </c>
      <c r="B44" s="136"/>
      <c r="C44" s="60">
        <v>3782892</v>
      </c>
      <c r="D44" s="368"/>
      <c r="E44" s="54">
        <v>2604500</v>
      </c>
      <c r="F44" s="53">
        <v>494500</v>
      </c>
      <c r="G44" s="53">
        <v>158430</v>
      </c>
      <c r="H44" s="54">
        <v>13185</v>
      </c>
      <c r="I44" s="54">
        <v>86000</v>
      </c>
      <c r="J44" s="53">
        <v>257615</v>
      </c>
      <c r="K44" s="53">
        <v>9468</v>
      </c>
      <c r="L44" s="54">
        <v>6855</v>
      </c>
      <c r="M44" s="54">
        <v>16554</v>
      </c>
      <c r="N44" s="53">
        <v>32877</v>
      </c>
      <c r="O44" s="53">
        <v>2838</v>
      </c>
      <c r="P44" s="54">
        <v>28231</v>
      </c>
      <c r="Q44" s="54">
        <v>1572</v>
      </c>
      <c r="R44" s="53">
        <v>32641</v>
      </c>
      <c r="S44" s="53"/>
      <c r="T44" s="54">
        <v>56019</v>
      </c>
      <c r="U44" s="54">
        <v>1668</v>
      </c>
      <c r="V44" s="53">
        <v>57687</v>
      </c>
      <c r="W44" s="53">
        <v>380820</v>
      </c>
      <c r="X44" s="54">
        <v>494500</v>
      </c>
      <c r="Y44" s="53">
        <v>-113680</v>
      </c>
      <c r="Z44" s="94">
        <v>-22.99</v>
      </c>
      <c r="AA44" s="95">
        <v>494500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820469</v>
      </c>
      <c r="D49" s="368"/>
      <c r="E49" s="54">
        <v>500000</v>
      </c>
      <c r="F49" s="53">
        <v>5150000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>
        <v>7900</v>
      </c>
      <c r="V49" s="53">
        <v>7900</v>
      </c>
      <c r="W49" s="53">
        <v>7900</v>
      </c>
      <c r="X49" s="54">
        <v>5150000</v>
      </c>
      <c r="Y49" s="53">
        <v>-5142100</v>
      </c>
      <c r="Z49" s="94">
        <v>-99.85</v>
      </c>
      <c r="AA49" s="95">
        <v>5150000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94133316</v>
      </c>
      <c r="D60" s="346">
        <f t="shared" si="14"/>
        <v>0</v>
      </c>
      <c r="E60" s="219">
        <f t="shared" si="14"/>
        <v>151789847</v>
      </c>
      <c r="F60" s="264">
        <f t="shared" si="14"/>
        <v>212458601</v>
      </c>
      <c r="G60" s="264">
        <f t="shared" si="14"/>
        <v>2372795</v>
      </c>
      <c r="H60" s="219">
        <f t="shared" si="14"/>
        <v>3302756</v>
      </c>
      <c r="I60" s="219">
        <f t="shared" si="14"/>
        <v>12087723</v>
      </c>
      <c r="J60" s="264">
        <f t="shared" si="14"/>
        <v>17763274</v>
      </c>
      <c r="K60" s="264">
        <f t="shared" si="14"/>
        <v>3383738</v>
      </c>
      <c r="L60" s="219">
        <f t="shared" si="14"/>
        <v>8210998</v>
      </c>
      <c r="M60" s="219">
        <f t="shared" si="14"/>
        <v>11226849</v>
      </c>
      <c r="N60" s="264">
        <f t="shared" si="14"/>
        <v>22821585</v>
      </c>
      <c r="O60" s="264">
        <f t="shared" si="14"/>
        <v>2840702</v>
      </c>
      <c r="P60" s="219">
        <f t="shared" si="14"/>
        <v>3121959</v>
      </c>
      <c r="Q60" s="219">
        <f t="shared" si="14"/>
        <v>12708106</v>
      </c>
      <c r="R60" s="264">
        <f t="shared" si="14"/>
        <v>18670767</v>
      </c>
      <c r="S60" s="264">
        <f t="shared" si="14"/>
        <v>11121988</v>
      </c>
      <c r="T60" s="219">
        <f t="shared" si="14"/>
        <v>4377795</v>
      </c>
      <c r="U60" s="219">
        <f t="shared" si="14"/>
        <v>15767365</v>
      </c>
      <c r="V60" s="264">
        <f t="shared" si="14"/>
        <v>31267148</v>
      </c>
      <c r="W60" s="264">
        <f t="shared" si="14"/>
        <v>90522774</v>
      </c>
      <c r="X60" s="219">
        <f t="shared" si="14"/>
        <v>212458601</v>
      </c>
      <c r="Y60" s="264">
        <f t="shared" si="14"/>
        <v>-121935827</v>
      </c>
      <c r="Z60" s="337">
        <f>+IF(X60&lt;&gt;0,+(Y60/X60)*100,0)</f>
        <v>-57.39274683447624</v>
      </c>
      <c r="AA60" s="232">
        <f>+AA57+AA54+AA51+AA40+AA37+AA34+AA22+AA5</f>
        <v>212458601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13300000</v>
      </c>
      <c r="F5" s="358">
        <f t="shared" si="0"/>
        <v>0</v>
      </c>
      <c r="G5" s="358">
        <f t="shared" si="0"/>
        <v>73387</v>
      </c>
      <c r="H5" s="356">
        <f t="shared" si="0"/>
        <v>228716</v>
      </c>
      <c r="I5" s="356">
        <f t="shared" si="0"/>
        <v>145965</v>
      </c>
      <c r="J5" s="358">
        <f t="shared" si="0"/>
        <v>448068</v>
      </c>
      <c r="K5" s="358">
        <f t="shared" si="0"/>
        <v>694601</v>
      </c>
      <c r="L5" s="356">
        <f t="shared" si="0"/>
        <v>652413</v>
      </c>
      <c r="M5" s="356">
        <f t="shared" si="0"/>
        <v>562190</v>
      </c>
      <c r="N5" s="358">
        <f t="shared" si="0"/>
        <v>1909204</v>
      </c>
      <c r="O5" s="358">
        <f t="shared" si="0"/>
        <v>738984</v>
      </c>
      <c r="P5" s="356">
        <f t="shared" si="0"/>
        <v>126365</v>
      </c>
      <c r="Q5" s="356">
        <f t="shared" si="0"/>
        <v>204931</v>
      </c>
      <c r="R5" s="358">
        <f t="shared" si="0"/>
        <v>1070280</v>
      </c>
      <c r="S5" s="358">
        <f t="shared" si="0"/>
        <v>127460</v>
      </c>
      <c r="T5" s="356">
        <f t="shared" si="0"/>
        <v>106275</v>
      </c>
      <c r="U5" s="356">
        <f t="shared" si="0"/>
        <v>-445927</v>
      </c>
      <c r="V5" s="358">
        <f t="shared" si="0"/>
        <v>-212192</v>
      </c>
      <c r="W5" s="358">
        <f t="shared" si="0"/>
        <v>3215360</v>
      </c>
      <c r="X5" s="356">
        <f t="shared" si="0"/>
        <v>0</v>
      </c>
      <c r="Y5" s="358">
        <f t="shared" si="0"/>
        <v>3215360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9500000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9500000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3800000</v>
      </c>
      <c r="F8" s="59">
        <f t="shared" si="2"/>
        <v>0</v>
      </c>
      <c r="G8" s="59">
        <f t="shared" si="2"/>
        <v>73387</v>
      </c>
      <c r="H8" s="60">
        <f t="shared" si="2"/>
        <v>228716</v>
      </c>
      <c r="I8" s="60">
        <f t="shared" si="2"/>
        <v>145965</v>
      </c>
      <c r="J8" s="59">
        <f t="shared" si="2"/>
        <v>448068</v>
      </c>
      <c r="K8" s="59">
        <f t="shared" si="2"/>
        <v>694601</v>
      </c>
      <c r="L8" s="60">
        <f t="shared" si="2"/>
        <v>652413</v>
      </c>
      <c r="M8" s="60">
        <f t="shared" si="2"/>
        <v>562190</v>
      </c>
      <c r="N8" s="59">
        <f t="shared" si="2"/>
        <v>1909204</v>
      </c>
      <c r="O8" s="59">
        <f t="shared" si="2"/>
        <v>738984</v>
      </c>
      <c r="P8" s="60">
        <f t="shared" si="2"/>
        <v>126365</v>
      </c>
      <c r="Q8" s="60">
        <f t="shared" si="2"/>
        <v>204931</v>
      </c>
      <c r="R8" s="59">
        <f t="shared" si="2"/>
        <v>1070280</v>
      </c>
      <c r="S8" s="59">
        <f t="shared" si="2"/>
        <v>127460</v>
      </c>
      <c r="T8" s="60">
        <f t="shared" si="2"/>
        <v>106275</v>
      </c>
      <c r="U8" s="60">
        <f t="shared" si="2"/>
        <v>-445927</v>
      </c>
      <c r="V8" s="59">
        <f t="shared" si="2"/>
        <v>-212192</v>
      </c>
      <c r="W8" s="59">
        <f t="shared" si="2"/>
        <v>3215360</v>
      </c>
      <c r="X8" s="60">
        <f t="shared" si="2"/>
        <v>0</v>
      </c>
      <c r="Y8" s="59">
        <f t="shared" si="2"/>
        <v>3215360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3800000</v>
      </c>
      <c r="F9" s="59"/>
      <c r="G9" s="59">
        <v>73387</v>
      </c>
      <c r="H9" s="60">
        <v>228716</v>
      </c>
      <c r="I9" s="60">
        <v>145965</v>
      </c>
      <c r="J9" s="59">
        <v>448068</v>
      </c>
      <c r="K9" s="59">
        <v>694601</v>
      </c>
      <c r="L9" s="60">
        <v>652413</v>
      </c>
      <c r="M9" s="60">
        <v>562190</v>
      </c>
      <c r="N9" s="59">
        <v>1909204</v>
      </c>
      <c r="O9" s="59">
        <v>738984</v>
      </c>
      <c r="P9" s="60">
        <v>126365</v>
      </c>
      <c r="Q9" s="60">
        <v>204931</v>
      </c>
      <c r="R9" s="59">
        <v>1070280</v>
      </c>
      <c r="S9" s="59">
        <v>127460</v>
      </c>
      <c r="T9" s="60">
        <v>106275</v>
      </c>
      <c r="U9" s="60">
        <v>-445927</v>
      </c>
      <c r="V9" s="59">
        <v>-212192</v>
      </c>
      <c r="W9" s="59">
        <v>3215360</v>
      </c>
      <c r="X9" s="60"/>
      <c r="Y9" s="59">
        <v>3215360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540000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166112</v>
      </c>
      <c r="P40" s="343">
        <f t="shared" si="9"/>
        <v>1371</v>
      </c>
      <c r="Q40" s="343">
        <f t="shared" si="9"/>
        <v>49269</v>
      </c>
      <c r="R40" s="345">
        <f t="shared" si="9"/>
        <v>216752</v>
      </c>
      <c r="S40" s="345">
        <f t="shared" si="9"/>
        <v>0</v>
      </c>
      <c r="T40" s="343">
        <f t="shared" si="9"/>
        <v>496725</v>
      </c>
      <c r="U40" s="343">
        <f t="shared" si="9"/>
        <v>0</v>
      </c>
      <c r="V40" s="345">
        <f t="shared" si="9"/>
        <v>496725</v>
      </c>
      <c r="W40" s="345">
        <f t="shared" si="9"/>
        <v>713477</v>
      </c>
      <c r="X40" s="343">
        <f t="shared" si="9"/>
        <v>0</v>
      </c>
      <c r="Y40" s="345">
        <f t="shared" si="9"/>
        <v>713477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540000</v>
      </c>
      <c r="F49" s="53"/>
      <c r="G49" s="53"/>
      <c r="H49" s="54"/>
      <c r="I49" s="54"/>
      <c r="J49" s="53"/>
      <c r="K49" s="53"/>
      <c r="L49" s="54"/>
      <c r="M49" s="54"/>
      <c r="N49" s="53"/>
      <c r="O49" s="53">
        <v>166112</v>
      </c>
      <c r="P49" s="54">
        <v>1371</v>
      </c>
      <c r="Q49" s="54">
        <v>49269</v>
      </c>
      <c r="R49" s="53">
        <v>216752</v>
      </c>
      <c r="S49" s="53"/>
      <c r="T49" s="54">
        <v>496725</v>
      </c>
      <c r="U49" s="54"/>
      <c r="V49" s="53">
        <v>496725</v>
      </c>
      <c r="W49" s="53">
        <v>713477</v>
      </c>
      <c r="X49" s="54"/>
      <c r="Y49" s="53">
        <v>713477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13840000</v>
      </c>
      <c r="F60" s="264">
        <f t="shared" si="14"/>
        <v>0</v>
      </c>
      <c r="G60" s="264">
        <f t="shared" si="14"/>
        <v>73387</v>
      </c>
      <c r="H60" s="219">
        <f t="shared" si="14"/>
        <v>228716</v>
      </c>
      <c r="I60" s="219">
        <f t="shared" si="14"/>
        <v>145965</v>
      </c>
      <c r="J60" s="264">
        <f t="shared" si="14"/>
        <v>448068</v>
      </c>
      <c r="K60" s="264">
        <f t="shared" si="14"/>
        <v>694601</v>
      </c>
      <c r="L60" s="219">
        <f t="shared" si="14"/>
        <v>652413</v>
      </c>
      <c r="M60" s="219">
        <f t="shared" si="14"/>
        <v>562190</v>
      </c>
      <c r="N60" s="264">
        <f t="shared" si="14"/>
        <v>1909204</v>
      </c>
      <c r="O60" s="264">
        <f t="shared" si="14"/>
        <v>905096</v>
      </c>
      <c r="P60" s="219">
        <f t="shared" si="14"/>
        <v>127736</v>
      </c>
      <c r="Q60" s="219">
        <f t="shared" si="14"/>
        <v>254200</v>
      </c>
      <c r="R60" s="264">
        <f t="shared" si="14"/>
        <v>1287032</v>
      </c>
      <c r="S60" s="264">
        <f t="shared" si="14"/>
        <v>127460</v>
      </c>
      <c r="T60" s="219">
        <f t="shared" si="14"/>
        <v>603000</v>
      </c>
      <c r="U60" s="219">
        <f t="shared" si="14"/>
        <v>-445927</v>
      </c>
      <c r="V60" s="264">
        <f t="shared" si="14"/>
        <v>284533</v>
      </c>
      <c r="W60" s="264">
        <f t="shared" si="14"/>
        <v>3928837</v>
      </c>
      <c r="X60" s="219">
        <f t="shared" si="14"/>
        <v>0</v>
      </c>
      <c r="Y60" s="264">
        <f t="shared" si="14"/>
        <v>3928837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2014-08-06T09:49:44Z</dcterms:created>
  <dcterms:modified xsi:type="dcterms:W3CDTF">2014-08-06T09:49:48Z</dcterms:modified>
  <cp:category/>
  <cp:version/>
  <cp:contentType/>
  <cp:contentStatus/>
</cp:coreProperties>
</file>