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<sst xmlns="http://schemas.openxmlformats.org/spreadsheetml/2006/main" count="855" uniqueCount="302">
  <si>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Polokwane(LIM354)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</si>
  <si>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</si>
  <si>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</si>
  <si>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</si>
  <si>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</si>
  <si>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</si>
  <si>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</si>
  <si>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</si>
  <si>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</si>
  <si>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</si>
  <si>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</si>
  <si>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</si>
  <si>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</si>
  <si>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</si>
  <si>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</si>
  <si>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</si>
  <si>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</si>
  <si>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</si>
  <si>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</si>
  <si>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</si>
  <si>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</si>
  <si>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</si>
  <si>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</si>
  <si>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</si>
  <si>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</si>
  <si>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</si>
  <si>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</si>
  <si>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</si>
  <si>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</si>
  <si>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</si>
  <si>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</si>
  <si>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</si>
  <si>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</si>
  <si>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</si>
  <si>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</si>
  <si>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</si>
  <si>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</si>
  <si>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</si>
  <si>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</si>
  <si>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</si>
  <si>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</si>
  <si>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</si>
  <si>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</si>
  <si>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</si>
  <si>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</si>
  <si>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</si>
  <si>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</si>
  <si>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</si>
  <si>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</si>
  <si>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</si>
  <si>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</si>
  <si>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</si>
  <si>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</si>
  <si>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</si>
  <si>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</si>
  <si>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</si>
  <si>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</si>
  <si>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</si>
  <si>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</si>
  <si>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</si>
  <si>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</si>
  <si>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</si>
  <si>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</si>
  <si>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</si>
  <si>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</si>
  <si>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</si>
  <si>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</si>
  <si>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</si>
  <si>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</si>
  <si>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</si>
  <si>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Polokwane(LIM354)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</si>
  <si>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</si>
  <si>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</si>
  <si>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</si>
  <si>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</si>
  <si>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</si>
  <si>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</si>
  <si>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</si>
  <si>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</si>
  <si>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</si>
  <si>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</si>
  <si>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</si>
  <si>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</si>
  <si>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</si>
  <si>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</si>
  <si>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</si>
  <si>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</si>
  <si>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</si>
  <si>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</si>
  <si>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</si>
  <si>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</si>
  <si>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</si>
  <si>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</si>
  <si>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</si>
  <si>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</si>
  <si>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</si>
  <si>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</si>
  <si>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</si>
  <si>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</si>
  <si>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</si>
  <si>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Polokwane(LIM354)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</si>
  <si>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</si>
  <si>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</si>
  <si>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</si>
  <si>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</si>
  <si>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</si>
  <si>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</si>
  <si>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</si>
  <si>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</si>
  <si>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</si>
  <si>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</si>
  <si>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</si>
  <si>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</si>
  <si>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</si>
  <si>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</si>
  <si>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</si>
  <si>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</si>
  <si>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</si>
  <si>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</si>
  <si>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</si>
  <si>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</si>
  <si>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</si>
  <si>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</si>
  <si>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</si>
  <si>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</si>
  <si>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</si>
  <si>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</si>
  <si>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</si>
  <si>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</si>
  <si>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Polokwane(LIM354)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</si>
  <si>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</si>
  <si>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</si>
  <si>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</si>
  <si>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</si>
  <si>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</si>
  <si>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</si>
  <si>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</si>
  <si>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</si>
  <si>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</si>
  <si>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</si>
  <si>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Polokwane(LIM354)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</si>
  <si>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</si>
  <si>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</si>
  <si>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</si>
  <si>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</si>
  <si>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</si>
  <si>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</si>
  <si>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</si>
  <si>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</si>
  <si>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</si>
  <si>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</si>
  <si>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</si>
  <si>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</si>
  <si>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</si>
  <si>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</si>
  <si>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</si>
  <si>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</si>
  <si>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</si>
  <si>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</si>
  <si>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</si>
  <si>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</si>
  <si>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</si>
  <si>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</si>
  <si>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</si>
  <si>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</si>
  <si>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</si>
  <si>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</si>
  <si>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</si>
  <si>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</si>
  <si>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</si>
  <si>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</si>
  <si>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</si>
  <si>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</si>
  <si>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</si>
  <si>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Polokwane(LIM354)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</si>
  <si>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</si>
  <si>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</si>
  <si>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</si>
  <si>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</si>
  <si>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</si>
  <si>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</si>
  <si>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</si>
  <si>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</si>
  <si>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</si>
  <si>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</si>
  <si>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</si>
  <si>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</si>
  <si>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</si>
  <si>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</si>
  <si>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</si>
  <si>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</si>
  <si>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</si>
  <si>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</si>
  <si>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</si>
  <si>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</si>
  <si>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</si>
  <si>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</si>
  <si>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</si>
  <si>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</si>
  <si>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</si>
  <si>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</si>
  <si>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Polokwane(LIM354)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</si>
  <si>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</si>
  <si>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</si>
  <si>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</si>
  <si>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</si>
  <si>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</si>
  <si>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</si>
  <si>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</si>
  <si>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</si>
  <si>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</si>
  <si>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</si>
  <si>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</si>
  <si>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</si>
  <si>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</si>
  <si>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</si>
  <si>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</si>
  <si>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</si>
  <si>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</si>
  <si>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</si>
  <si>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</si>
  <si>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</si>
  <si>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</si>
  <si>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</si>
  <si>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</si>
  <si>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</si>
  <si>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Polokwane(LIM354)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</si>
  <si>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</si>
  <si>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</si>
  <si>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</si>
  <si>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</si>
  <si>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</si>
  <si>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</si>
  <si>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</si>
  <si>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</si>
  <si>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</si>
  <si>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</si>
  <si>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</si>
  <si>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</si>
  <si>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</si>
  <si>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</si>
  <si>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</si>
  <si>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</si>
  <si>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</si>
  <si>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</si>
  <si>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</si>
  <si>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</si>
  <si>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</si>
  <si>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</si>
  <si>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</si>
  <si>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</si>
  <si>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</si>
  <si>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</si>
  <si>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</si>
  <si>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</si>
  <si>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</si>
  <si>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</si>
  <si>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</si>
  <si>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</si>
  <si>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</si>
  <si>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</si>
  <si>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</si>
  <si>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Polokwane(LIM354)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</si>
  <si>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</si>
  <si>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</si>
  <si>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Limpopo: Polokwane(LIM354)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</si>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</sst>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254720916</v>
      </c>
      <c r="C5" s="19">
        <v>0</v>
      </c>
      <c r="D5" s="59">
        <v>279863000</v>
      </c>
      <c r="E5" s="60">
        <v>279863000</v>
      </c>
      <c r="F5" s="60">
        <v>22735281</v>
      </c>
      <c r="G5" s="60">
        <v>22775658</v>
      </c>
      <c r="H5" s="60">
        <v>22797702</v>
      </c>
      <c r="I5" s="60">
        <v>68308641</v>
      </c>
      <c r="J5" s="60">
        <v>22741365</v>
      </c>
      <c r="K5" s="60">
        <v>22880908</v>
      </c>
      <c r="L5" s="60">
        <v>22782013</v>
      </c>
      <c r="M5" s="60">
        <v>68404286</v>
      </c>
      <c r="N5" s="60">
        <v>23189574</v>
      </c>
      <c r="O5" s="60">
        <v>40104247</v>
      </c>
      <c r="P5" s="60">
        <v>24132103</v>
      </c>
      <c r="Q5" s="60">
        <v>87425924</v>
      </c>
      <c r="R5" s="60">
        <v>24371206</v>
      </c>
      <c r="S5" s="60">
        <v>24173327</v>
      </c>
      <c r="T5" s="60">
        <v>24161273</v>
      </c>
      <c r="U5" s="60">
        <v>72705806</v>
      </c>
      <c r="V5" s="60">
        <v>296844657</v>
      </c>
      <c r="W5" s="60">
        <v>279863000</v>
      </c>
      <c r="X5" s="60">
        <v>16981657</v>
      </c>
      <c r="Y5" s="61">
        <v>6.07</v>
      </c>
      <c r="Z5" s="62">
        <v>279863000</v>
      </c>
    </row>
    <row r="6" spans="1:26" ht="13.5">
      <c r="A6" s="58" t="s">
        <v>32</v>
      </c>
      <c r="B6" s="19">
        <v>867519756</v>
      </c>
      <c r="C6" s="19">
        <v>0</v>
      </c>
      <c r="D6" s="59">
        <v>1091701888</v>
      </c>
      <c r="E6" s="60">
        <v>1091702000</v>
      </c>
      <c r="F6" s="60">
        <v>65032422</v>
      </c>
      <c r="G6" s="60">
        <v>79966614</v>
      </c>
      <c r="H6" s="60">
        <v>112588732</v>
      </c>
      <c r="I6" s="60">
        <v>257587768</v>
      </c>
      <c r="J6" s="60">
        <v>48011367</v>
      </c>
      <c r="K6" s="60">
        <v>100683855</v>
      </c>
      <c r="L6" s="60">
        <v>67039284</v>
      </c>
      <c r="M6" s="60">
        <v>215734506</v>
      </c>
      <c r="N6" s="60">
        <v>89635304</v>
      </c>
      <c r="O6" s="60">
        <v>25132790</v>
      </c>
      <c r="P6" s="60">
        <v>65770237</v>
      </c>
      <c r="Q6" s="60">
        <v>180538331</v>
      </c>
      <c r="R6" s="60">
        <v>101445093</v>
      </c>
      <c r="S6" s="60">
        <v>72398813</v>
      </c>
      <c r="T6" s="60">
        <v>91579116</v>
      </c>
      <c r="U6" s="60">
        <v>265423022</v>
      </c>
      <c r="V6" s="60">
        <v>919283627</v>
      </c>
      <c r="W6" s="60">
        <v>1091702000</v>
      </c>
      <c r="X6" s="60">
        <v>-172418373</v>
      </c>
      <c r="Y6" s="61">
        <v>-15.79</v>
      </c>
      <c r="Z6" s="62">
        <v>1091702000</v>
      </c>
    </row>
    <row r="7" spans="1:26" ht="13.5">
      <c r="A7" s="58" t="s">
        <v>33</v>
      </c>
      <c r="B7" s="19">
        <v>23016680</v>
      </c>
      <c r="C7" s="19">
        <v>0</v>
      </c>
      <c r="D7" s="59">
        <v>12500000</v>
      </c>
      <c r="E7" s="60">
        <v>12500000</v>
      </c>
      <c r="F7" s="60">
        <v>0</v>
      </c>
      <c r="G7" s="60">
        <v>-882552</v>
      </c>
      <c r="H7" s="60">
        <v>0</v>
      </c>
      <c r="I7" s="60">
        <v>-882552</v>
      </c>
      <c r="J7" s="60">
        <v>5272027</v>
      </c>
      <c r="K7" s="60">
        <v>2705920</v>
      </c>
      <c r="L7" s="60">
        <v>225492</v>
      </c>
      <c r="M7" s="60">
        <v>8203439</v>
      </c>
      <c r="N7" s="60">
        <v>3143115</v>
      </c>
      <c r="O7" s="60">
        <v>2551539</v>
      </c>
      <c r="P7" s="60">
        <v>388618</v>
      </c>
      <c r="Q7" s="60">
        <v>6083272</v>
      </c>
      <c r="R7" s="60">
        <v>4328460</v>
      </c>
      <c r="S7" s="60">
        <v>2000395</v>
      </c>
      <c r="T7" s="60">
        <v>2844072</v>
      </c>
      <c r="U7" s="60">
        <v>9172927</v>
      </c>
      <c r="V7" s="60">
        <v>22577086</v>
      </c>
      <c r="W7" s="60">
        <v>12500000</v>
      </c>
      <c r="X7" s="60">
        <v>10077086</v>
      </c>
      <c r="Y7" s="61">
        <v>80.62</v>
      </c>
      <c r="Z7" s="62">
        <v>12500000</v>
      </c>
    </row>
    <row r="8" spans="1:26" ht="13.5">
      <c r="A8" s="58" t="s">
        <v>34</v>
      </c>
      <c r="B8" s="19">
        <v>501274579</v>
      </c>
      <c r="C8" s="19">
        <v>0</v>
      </c>
      <c r="D8" s="59">
        <v>486936000</v>
      </c>
      <c r="E8" s="60">
        <v>564357700</v>
      </c>
      <c r="F8" s="60">
        <v>168572000</v>
      </c>
      <c r="G8" s="60">
        <v>4736000</v>
      </c>
      <c r="H8" s="60">
        <v>0</v>
      </c>
      <c r="I8" s="60">
        <v>173308000</v>
      </c>
      <c r="J8" s="60">
        <v>0</v>
      </c>
      <c r="K8" s="60">
        <v>140047000</v>
      </c>
      <c r="L8" s="60">
        <v>0</v>
      </c>
      <c r="M8" s="60">
        <v>140047000</v>
      </c>
      <c r="N8" s="60">
        <v>1200000</v>
      </c>
      <c r="O8" s="60">
        <v>29884000</v>
      </c>
      <c r="P8" s="60">
        <v>103998000</v>
      </c>
      <c r="Q8" s="60">
        <v>135082000</v>
      </c>
      <c r="R8" s="60">
        <v>0</v>
      </c>
      <c r="S8" s="60">
        <v>0</v>
      </c>
      <c r="T8" s="60">
        <v>-110000</v>
      </c>
      <c r="U8" s="60">
        <v>-110000</v>
      </c>
      <c r="V8" s="60">
        <v>448327000</v>
      </c>
      <c r="W8" s="60">
        <v>564357700</v>
      </c>
      <c r="X8" s="60">
        <v>-116030700</v>
      </c>
      <c r="Y8" s="61">
        <v>-20.56</v>
      </c>
      <c r="Z8" s="62">
        <v>564357700</v>
      </c>
    </row>
    <row r="9" spans="1:26" ht="13.5">
      <c r="A9" s="58" t="s">
        <v>35</v>
      </c>
      <c r="B9" s="19">
        <v>126526434</v>
      </c>
      <c r="C9" s="19">
        <v>0</v>
      </c>
      <c r="D9" s="59">
        <v>98532112</v>
      </c>
      <c r="E9" s="60">
        <v>120531693</v>
      </c>
      <c r="F9" s="60">
        <v>7607353</v>
      </c>
      <c r="G9" s="60">
        <v>7617309</v>
      </c>
      <c r="H9" s="60">
        <v>7244351</v>
      </c>
      <c r="I9" s="60">
        <v>22469013</v>
      </c>
      <c r="J9" s="60">
        <v>8751172</v>
      </c>
      <c r="K9" s="60">
        <v>12869754</v>
      </c>
      <c r="L9" s="60">
        <v>14678910</v>
      </c>
      <c r="M9" s="60">
        <v>36299836</v>
      </c>
      <c r="N9" s="60">
        <v>14111095</v>
      </c>
      <c r="O9" s="60">
        <v>8272887</v>
      </c>
      <c r="P9" s="60">
        <v>9603052</v>
      </c>
      <c r="Q9" s="60">
        <v>31987034</v>
      </c>
      <c r="R9" s="60">
        <v>9020809</v>
      </c>
      <c r="S9" s="60">
        <v>-517633</v>
      </c>
      <c r="T9" s="60">
        <v>17916522</v>
      </c>
      <c r="U9" s="60">
        <v>26419698</v>
      </c>
      <c r="V9" s="60">
        <v>117175581</v>
      </c>
      <c r="W9" s="60">
        <v>120531693</v>
      </c>
      <c r="X9" s="60">
        <v>-3356112</v>
      </c>
      <c r="Y9" s="61">
        <v>-2.78</v>
      </c>
      <c r="Z9" s="62">
        <v>120531693</v>
      </c>
    </row>
    <row r="10" spans="1:26" ht="25.5">
      <c r="A10" s="63" t="s">
        <v>277</v>
      </c>
      <c r="B10" s="64">
        <f>SUM(B5:B9)</f>
        <v>1773058365</v>
      </c>
      <c r="C10" s="64">
        <f>SUM(C5:C9)</f>
        <v>0</v>
      </c>
      <c r="D10" s="65">
        <f aca="true" t="shared" si="0" ref="D10:Z10">SUM(D5:D9)</f>
        <v>1969533000</v>
      </c>
      <c r="E10" s="66">
        <f t="shared" si="0"/>
        <v>2068954393</v>
      </c>
      <c r="F10" s="66">
        <f t="shared" si="0"/>
        <v>263947056</v>
      </c>
      <c r="G10" s="66">
        <f t="shared" si="0"/>
        <v>114213029</v>
      </c>
      <c r="H10" s="66">
        <f t="shared" si="0"/>
        <v>142630785</v>
      </c>
      <c r="I10" s="66">
        <f t="shared" si="0"/>
        <v>520790870</v>
      </c>
      <c r="J10" s="66">
        <f t="shared" si="0"/>
        <v>84775931</v>
      </c>
      <c r="K10" s="66">
        <f t="shared" si="0"/>
        <v>279187437</v>
      </c>
      <c r="L10" s="66">
        <f t="shared" si="0"/>
        <v>104725699</v>
      </c>
      <c r="M10" s="66">
        <f t="shared" si="0"/>
        <v>468689067</v>
      </c>
      <c r="N10" s="66">
        <f t="shared" si="0"/>
        <v>131279088</v>
      </c>
      <c r="O10" s="66">
        <f t="shared" si="0"/>
        <v>105945463</v>
      </c>
      <c r="P10" s="66">
        <f t="shared" si="0"/>
        <v>203892010</v>
      </c>
      <c r="Q10" s="66">
        <f t="shared" si="0"/>
        <v>441116561</v>
      </c>
      <c r="R10" s="66">
        <f t="shared" si="0"/>
        <v>139165568</v>
      </c>
      <c r="S10" s="66">
        <f t="shared" si="0"/>
        <v>98054902</v>
      </c>
      <c r="T10" s="66">
        <f t="shared" si="0"/>
        <v>136390983</v>
      </c>
      <c r="U10" s="66">
        <f t="shared" si="0"/>
        <v>373611453</v>
      </c>
      <c r="V10" s="66">
        <f t="shared" si="0"/>
        <v>1804207951</v>
      </c>
      <c r="W10" s="66">
        <f t="shared" si="0"/>
        <v>2068954393</v>
      </c>
      <c r="X10" s="66">
        <f t="shared" si="0"/>
        <v>-264746442</v>
      </c>
      <c r="Y10" s="67">
        <f>+IF(W10&lt;&gt;0,(X10/W10)*100,0)</f>
        <v>-12.796146831255935</v>
      </c>
      <c r="Z10" s="68">
        <f t="shared" si="0"/>
        <v>2068954393</v>
      </c>
    </row>
    <row r="11" spans="1:26" ht="13.5">
      <c r="A11" s="58" t="s">
        <v>37</v>
      </c>
      <c r="B11" s="19">
        <v>412054662</v>
      </c>
      <c r="C11" s="19">
        <v>0</v>
      </c>
      <c r="D11" s="59">
        <v>447999998</v>
      </c>
      <c r="E11" s="60">
        <v>448000000</v>
      </c>
      <c r="F11" s="60">
        <v>35082507</v>
      </c>
      <c r="G11" s="60">
        <v>36496843</v>
      </c>
      <c r="H11" s="60">
        <v>35300282</v>
      </c>
      <c r="I11" s="60">
        <v>106879632</v>
      </c>
      <c r="J11" s="60">
        <v>34620909</v>
      </c>
      <c r="K11" s="60">
        <v>35280784</v>
      </c>
      <c r="L11" s="60">
        <v>37240322</v>
      </c>
      <c r="M11" s="60">
        <v>107142015</v>
      </c>
      <c r="N11" s="60">
        <v>36899370</v>
      </c>
      <c r="O11" s="60">
        <v>35654255</v>
      </c>
      <c r="P11" s="60">
        <v>38028311</v>
      </c>
      <c r="Q11" s="60">
        <v>110581936</v>
      </c>
      <c r="R11" s="60">
        <v>37741858</v>
      </c>
      <c r="S11" s="60">
        <v>38378337</v>
      </c>
      <c r="T11" s="60">
        <v>38469791</v>
      </c>
      <c r="U11" s="60">
        <v>114589986</v>
      </c>
      <c r="V11" s="60">
        <v>439193569</v>
      </c>
      <c r="W11" s="60">
        <v>448000000</v>
      </c>
      <c r="X11" s="60">
        <v>-8806431</v>
      </c>
      <c r="Y11" s="61">
        <v>-1.97</v>
      </c>
      <c r="Z11" s="62">
        <v>448000000</v>
      </c>
    </row>
    <row r="12" spans="1:26" ht="13.5">
      <c r="A12" s="58" t="s">
        <v>38</v>
      </c>
      <c r="B12" s="19">
        <v>21922288</v>
      </c>
      <c r="C12" s="19">
        <v>0</v>
      </c>
      <c r="D12" s="59">
        <v>23684480</v>
      </c>
      <c r="E12" s="60">
        <v>23684480</v>
      </c>
      <c r="F12" s="60">
        <v>1840823</v>
      </c>
      <c r="G12" s="60">
        <v>1598538</v>
      </c>
      <c r="H12" s="60">
        <v>1605687</v>
      </c>
      <c r="I12" s="60">
        <v>5045048</v>
      </c>
      <c r="J12" s="60">
        <v>2723173</v>
      </c>
      <c r="K12" s="60">
        <v>1716388</v>
      </c>
      <c r="L12" s="60">
        <v>2089484</v>
      </c>
      <c r="M12" s="60">
        <v>6529045</v>
      </c>
      <c r="N12" s="60">
        <v>1637531</v>
      </c>
      <c r="O12" s="60">
        <v>1623094</v>
      </c>
      <c r="P12" s="60">
        <v>1947831</v>
      </c>
      <c r="Q12" s="60">
        <v>5208456</v>
      </c>
      <c r="R12" s="60">
        <v>2941214</v>
      </c>
      <c r="S12" s="60">
        <v>1851472</v>
      </c>
      <c r="T12" s="60">
        <v>1750664</v>
      </c>
      <c r="U12" s="60">
        <v>6543350</v>
      </c>
      <c r="V12" s="60">
        <v>23325899</v>
      </c>
      <c r="W12" s="60">
        <v>23684480</v>
      </c>
      <c r="X12" s="60">
        <v>-358581</v>
      </c>
      <c r="Y12" s="61">
        <v>-1.51</v>
      </c>
      <c r="Z12" s="62">
        <v>23684480</v>
      </c>
    </row>
    <row r="13" spans="1:26" ht="13.5">
      <c r="A13" s="58" t="s">
        <v>278</v>
      </c>
      <c r="B13" s="19">
        <v>265100184</v>
      </c>
      <c r="C13" s="19">
        <v>0</v>
      </c>
      <c r="D13" s="59">
        <v>232700000</v>
      </c>
      <c r="E13" s="60">
        <v>232700000</v>
      </c>
      <c r="F13" s="60">
        <v>0</v>
      </c>
      <c r="G13" s="60">
        <v>0</v>
      </c>
      <c r="H13" s="60">
        <v>0</v>
      </c>
      <c r="I13" s="60">
        <v>0</v>
      </c>
      <c r="J13" s="60">
        <v>77566667</v>
      </c>
      <c r="K13" s="60">
        <v>19391667</v>
      </c>
      <c r="L13" s="60">
        <v>19391667</v>
      </c>
      <c r="M13" s="60">
        <v>116350001</v>
      </c>
      <c r="N13" s="60">
        <v>19391667</v>
      </c>
      <c r="O13" s="60">
        <v>19391667</v>
      </c>
      <c r="P13" s="60">
        <v>19391667</v>
      </c>
      <c r="Q13" s="60">
        <v>58175001</v>
      </c>
      <c r="R13" s="60">
        <v>19392000</v>
      </c>
      <c r="S13" s="60">
        <v>19391667</v>
      </c>
      <c r="T13" s="60">
        <v>19392000</v>
      </c>
      <c r="U13" s="60">
        <v>58175667</v>
      </c>
      <c r="V13" s="60">
        <v>232700669</v>
      </c>
      <c r="W13" s="60">
        <v>232700000</v>
      </c>
      <c r="X13" s="60">
        <v>669</v>
      </c>
      <c r="Y13" s="61">
        <v>0</v>
      </c>
      <c r="Z13" s="62">
        <v>232700000</v>
      </c>
    </row>
    <row r="14" spans="1:26" ht="13.5">
      <c r="A14" s="58" t="s">
        <v>40</v>
      </c>
      <c r="B14" s="19">
        <v>29594115</v>
      </c>
      <c r="C14" s="19">
        <v>0</v>
      </c>
      <c r="D14" s="59">
        <v>27155000</v>
      </c>
      <c r="E14" s="60">
        <v>27155000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13556549</v>
      </c>
      <c r="M14" s="60">
        <v>13556549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12760524</v>
      </c>
      <c r="U14" s="60">
        <v>12760524</v>
      </c>
      <c r="V14" s="60">
        <v>26317073</v>
      </c>
      <c r="W14" s="60">
        <v>27155000</v>
      </c>
      <c r="X14" s="60">
        <v>-837927</v>
      </c>
      <c r="Y14" s="61">
        <v>-3.09</v>
      </c>
      <c r="Z14" s="62">
        <v>27155000</v>
      </c>
    </row>
    <row r="15" spans="1:26" ht="13.5">
      <c r="A15" s="58" t="s">
        <v>41</v>
      </c>
      <c r="B15" s="19">
        <v>698415368</v>
      </c>
      <c r="C15" s="19">
        <v>0</v>
      </c>
      <c r="D15" s="59">
        <v>782975000</v>
      </c>
      <c r="E15" s="60">
        <v>784390000</v>
      </c>
      <c r="F15" s="60">
        <v>74773025</v>
      </c>
      <c r="G15" s="60">
        <v>76588766</v>
      </c>
      <c r="H15" s="60">
        <v>63948419</v>
      </c>
      <c r="I15" s="60">
        <v>215310210</v>
      </c>
      <c r="J15" s="60">
        <v>57496858</v>
      </c>
      <c r="K15" s="60">
        <v>55326615</v>
      </c>
      <c r="L15" s="60">
        <v>59693790</v>
      </c>
      <c r="M15" s="60">
        <v>172517263</v>
      </c>
      <c r="N15" s="60">
        <v>50649439</v>
      </c>
      <c r="O15" s="60">
        <v>60029525</v>
      </c>
      <c r="P15" s="60">
        <v>55055077</v>
      </c>
      <c r="Q15" s="60">
        <v>165734041</v>
      </c>
      <c r="R15" s="60">
        <v>58553018</v>
      </c>
      <c r="S15" s="60">
        <v>54895061</v>
      </c>
      <c r="T15" s="60">
        <v>69602412</v>
      </c>
      <c r="U15" s="60">
        <v>183050491</v>
      </c>
      <c r="V15" s="60">
        <v>736612005</v>
      </c>
      <c r="W15" s="60">
        <v>784390000</v>
      </c>
      <c r="X15" s="60">
        <v>-47777995</v>
      </c>
      <c r="Y15" s="61">
        <v>-6.09</v>
      </c>
      <c r="Z15" s="62">
        <v>784390000</v>
      </c>
    </row>
    <row r="16" spans="1:26" ht="13.5">
      <c r="A16" s="69" t="s">
        <v>42</v>
      </c>
      <c r="B16" s="19">
        <v>5540000</v>
      </c>
      <c r="C16" s="19">
        <v>0</v>
      </c>
      <c r="D16" s="59">
        <v>5140000</v>
      </c>
      <c r="E16" s="60">
        <v>6940000</v>
      </c>
      <c r="F16" s="60">
        <v>2000000</v>
      </c>
      <c r="G16" s="60">
        <v>40000</v>
      </c>
      <c r="H16" s="60">
        <v>20000</v>
      </c>
      <c r="I16" s="60">
        <v>2060000</v>
      </c>
      <c r="J16" s="60">
        <v>0</v>
      </c>
      <c r="K16" s="60">
        <v>0</v>
      </c>
      <c r="L16" s="60">
        <v>2900000</v>
      </c>
      <c r="M16" s="60">
        <v>2900000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1800000</v>
      </c>
      <c r="T16" s="60">
        <v>0</v>
      </c>
      <c r="U16" s="60">
        <v>1800000</v>
      </c>
      <c r="V16" s="60">
        <v>6760000</v>
      </c>
      <c r="W16" s="60">
        <v>6940000</v>
      </c>
      <c r="X16" s="60">
        <v>-180000</v>
      </c>
      <c r="Y16" s="61">
        <v>-2.59</v>
      </c>
      <c r="Z16" s="62">
        <v>6940000</v>
      </c>
    </row>
    <row r="17" spans="1:26" ht="13.5">
      <c r="A17" s="58" t="s">
        <v>43</v>
      </c>
      <c r="B17" s="19">
        <v>483492632</v>
      </c>
      <c r="C17" s="19">
        <v>0</v>
      </c>
      <c r="D17" s="59">
        <v>425052522</v>
      </c>
      <c r="E17" s="60">
        <v>510132409</v>
      </c>
      <c r="F17" s="60">
        <v>12360906</v>
      </c>
      <c r="G17" s="60">
        <v>20101850</v>
      </c>
      <c r="H17" s="60">
        <v>63892569</v>
      </c>
      <c r="I17" s="60">
        <v>96355325</v>
      </c>
      <c r="J17" s="60">
        <v>-7913459</v>
      </c>
      <c r="K17" s="60">
        <v>38895119</v>
      </c>
      <c r="L17" s="60">
        <v>31439321</v>
      </c>
      <c r="M17" s="60">
        <v>62420981</v>
      </c>
      <c r="N17" s="60">
        <v>32718936</v>
      </c>
      <c r="O17" s="60">
        <v>50511042</v>
      </c>
      <c r="P17" s="60">
        <v>37392429</v>
      </c>
      <c r="Q17" s="60">
        <v>120622407</v>
      </c>
      <c r="R17" s="60">
        <v>36059110</v>
      </c>
      <c r="S17" s="60">
        <v>36734539</v>
      </c>
      <c r="T17" s="60">
        <v>69408630</v>
      </c>
      <c r="U17" s="60">
        <v>142202279</v>
      </c>
      <c r="V17" s="60">
        <v>421600992</v>
      </c>
      <c r="W17" s="60">
        <v>510132409</v>
      </c>
      <c r="X17" s="60">
        <v>-88531417</v>
      </c>
      <c r="Y17" s="61">
        <v>-17.35</v>
      </c>
      <c r="Z17" s="62">
        <v>510132409</v>
      </c>
    </row>
    <row r="18" spans="1:26" ht="13.5">
      <c r="A18" s="70" t="s">
        <v>44</v>
      </c>
      <c r="B18" s="71">
        <f>SUM(B11:B17)</f>
        <v>1916119249</v>
      </c>
      <c r="C18" s="71">
        <f>SUM(C11:C17)</f>
        <v>0</v>
      </c>
      <c r="D18" s="72">
        <f aca="true" t="shared" si="1" ref="D18:Z18">SUM(D11:D17)</f>
        <v>1944707000</v>
      </c>
      <c r="E18" s="73">
        <f t="shared" si="1"/>
        <v>2033001889</v>
      </c>
      <c r="F18" s="73">
        <f t="shared" si="1"/>
        <v>126057261</v>
      </c>
      <c r="G18" s="73">
        <f t="shared" si="1"/>
        <v>134825997</v>
      </c>
      <c r="H18" s="73">
        <f t="shared" si="1"/>
        <v>164766957</v>
      </c>
      <c r="I18" s="73">
        <f t="shared" si="1"/>
        <v>425650215</v>
      </c>
      <c r="J18" s="73">
        <f t="shared" si="1"/>
        <v>164494148</v>
      </c>
      <c r="K18" s="73">
        <f t="shared" si="1"/>
        <v>150610573</v>
      </c>
      <c r="L18" s="73">
        <f t="shared" si="1"/>
        <v>166311133</v>
      </c>
      <c r="M18" s="73">
        <f t="shared" si="1"/>
        <v>481415854</v>
      </c>
      <c r="N18" s="73">
        <f t="shared" si="1"/>
        <v>141296943</v>
      </c>
      <c r="O18" s="73">
        <f t="shared" si="1"/>
        <v>167209583</v>
      </c>
      <c r="P18" s="73">
        <f t="shared" si="1"/>
        <v>151815315</v>
      </c>
      <c r="Q18" s="73">
        <f t="shared" si="1"/>
        <v>460321841</v>
      </c>
      <c r="R18" s="73">
        <f t="shared" si="1"/>
        <v>154687200</v>
      </c>
      <c r="S18" s="73">
        <f t="shared" si="1"/>
        <v>153051076</v>
      </c>
      <c r="T18" s="73">
        <f t="shared" si="1"/>
        <v>211384021</v>
      </c>
      <c r="U18" s="73">
        <f t="shared" si="1"/>
        <v>519122297</v>
      </c>
      <c r="V18" s="73">
        <f t="shared" si="1"/>
        <v>1886510207</v>
      </c>
      <c r="W18" s="73">
        <f t="shared" si="1"/>
        <v>2033001889</v>
      </c>
      <c r="X18" s="73">
        <f t="shared" si="1"/>
        <v>-146491682</v>
      </c>
      <c r="Y18" s="67">
        <f>+IF(W18&lt;&gt;0,(X18/W18)*100,0)</f>
        <v>-7.205683516214381</v>
      </c>
      <c r="Z18" s="74">
        <f t="shared" si="1"/>
        <v>2033001889</v>
      </c>
    </row>
    <row r="19" spans="1:26" ht="13.5">
      <c r="A19" s="70" t="s">
        <v>45</v>
      </c>
      <c r="B19" s="75">
        <f>+B10-B18</f>
        <v>-143060884</v>
      </c>
      <c r="C19" s="75">
        <f>+C10-C18</f>
        <v>0</v>
      </c>
      <c r="D19" s="76">
        <f aca="true" t="shared" si="2" ref="D19:Z19">+D10-D18</f>
        <v>24826000</v>
      </c>
      <c r="E19" s="77">
        <f t="shared" si="2"/>
        <v>35952504</v>
      </c>
      <c r="F19" s="77">
        <f t="shared" si="2"/>
        <v>137889795</v>
      </c>
      <c r="G19" s="77">
        <f t="shared" si="2"/>
        <v>-20612968</v>
      </c>
      <c r="H19" s="77">
        <f t="shared" si="2"/>
        <v>-22136172</v>
      </c>
      <c r="I19" s="77">
        <f t="shared" si="2"/>
        <v>95140655</v>
      </c>
      <c r="J19" s="77">
        <f t="shared" si="2"/>
        <v>-79718217</v>
      </c>
      <c r="K19" s="77">
        <f t="shared" si="2"/>
        <v>128576864</v>
      </c>
      <c r="L19" s="77">
        <f t="shared" si="2"/>
        <v>-61585434</v>
      </c>
      <c r="M19" s="77">
        <f t="shared" si="2"/>
        <v>-12726787</v>
      </c>
      <c r="N19" s="77">
        <f t="shared" si="2"/>
        <v>-10017855</v>
      </c>
      <c r="O19" s="77">
        <f t="shared" si="2"/>
        <v>-61264120</v>
      </c>
      <c r="P19" s="77">
        <f t="shared" si="2"/>
        <v>52076695</v>
      </c>
      <c r="Q19" s="77">
        <f t="shared" si="2"/>
        <v>-19205280</v>
      </c>
      <c r="R19" s="77">
        <f t="shared" si="2"/>
        <v>-15521632</v>
      </c>
      <c r="S19" s="77">
        <f t="shared" si="2"/>
        <v>-54996174</v>
      </c>
      <c r="T19" s="77">
        <f t="shared" si="2"/>
        <v>-74993038</v>
      </c>
      <c r="U19" s="77">
        <f t="shared" si="2"/>
        <v>-145510844</v>
      </c>
      <c r="V19" s="77">
        <f t="shared" si="2"/>
        <v>-82302256</v>
      </c>
      <c r="W19" s="77">
        <f>IF(E10=E18,0,W10-W18)</f>
        <v>35952504</v>
      </c>
      <c r="X19" s="77">
        <f t="shared" si="2"/>
        <v>-118254760</v>
      </c>
      <c r="Y19" s="78">
        <f>+IF(W19&lt;&gt;0,(X19/W19)*100,0)</f>
        <v>-328.9193987712233</v>
      </c>
      <c r="Z19" s="79">
        <f t="shared" si="2"/>
        <v>35952504</v>
      </c>
    </row>
    <row r="20" spans="1:26" ht="13.5">
      <c r="A20" s="58" t="s">
        <v>46</v>
      </c>
      <c r="B20" s="19">
        <v>187076977</v>
      </c>
      <c r="C20" s="19">
        <v>0</v>
      </c>
      <c r="D20" s="59">
        <v>479207000</v>
      </c>
      <c r="E20" s="60">
        <v>586404300</v>
      </c>
      <c r="F20" s="60">
        <v>124354000</v>
      </c>
      <c r="G20" s="60">
        <v>25000000</v>
      </c>
      <c r="H20" s="60">
        <v>0</v>
      </c>
      <c r="I20" s="60">
        <v>149354000</v>
      </c>
      <c r="J20" s="60">
        <v>10421700</v>
      </c>
      <c r="K20" s="60">
        <v>155761000</v>
      </c>
      <c r="L20" s="60">
        <v>0</v>
      </c>
      <c r="M20" s="60">
        <v>166182700</v>
      </c>
      <c r="N20" s="60">
        <v>100000000</v>
      </c>
      <c r="O20" s="60">
        <v>4489216</v>
      </c>
      <c r="P20" s="60">
        <v>76834000</v>
      </c>
      <c r="Q20" s="60">
        <v>181323216</v>
      </c>
      <c r="R20" s="60">
        <v>0</v>
      </c>
      <c r="S20" s="60">
        <v>0</v>
      </c>
      <c r="T20" s="60">
        <v>6668518</v>
      </c>
      <c r="U20" s="60">
        <v>6668518</v>
      </c>
      <c r="V20" s="60">
        <v>503528434</v>
      </c>
      <c r="W20" s="60">
        <v>586404300</v>
      </c>
      <c r="X20" s="60">
        <v>-82875866</v>
      </c>
      <c r="Y20" s="61">
        <v>-14.13</v>
      </c>
      <c r="Z20" s="62">
        <v>586404300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44016093</v>
      </c>
      <c r="C22" s="86">
        <f>SUM(C19:C21)</f>
        <v>0</v>
      </c>
      <c r="D22" s="87">
        <f aca="true" t="shared" si="3" ref="D22:Z22">SUM(D19:D21)</f>
        <v>504033000</v>
      </c>
      <c r="E22" s="88">
        <f t="shared" si="3"/>
        <v>622356804</v>
      </c>
      <c r="F22" s="88">
        <f t="shared" si="3"/>
        <v>262243795</v>
      </c>
      <c r="G22" s="88">
        <f t="shared" si="3"/>
        <v>4387032</v>
      </c>
      <c r="H22" s="88">
        <f t="shared" si="3"/>
        <v>-22136172</v>
      </c>
      <c r="I22" s="88">
        <f t="shared" si="3"/>
        <v>244494655</v>
      </c>
      <c r="J22" s="88">
        <f t="shared" si="3"/>
        <v>-69296517</v>
      </c>
      <c r="K22" s="88">
        <f t="shared" si="3"/>
        <v>284337864</v>
      </c>
      <c r="L22" s="88">
        <f t="shared" si="3"/>
        <v>-61585434</v>
      </c>
      <c r="M22" s="88">
        <f t="shared" si="3"/>
        <v>153455913</v>
      </c>
      <c r="N22" s="88">
        <f t="shared" si="3"/>
        <v>89982145</v>
      </c>
      <c r="O22" s="88">
        <f t="shared" si="3"/>
        <v>-56774904</v>
      </c>
      <c r="P22" s="88">
        <f t="shared" si="3"/>
        <v>128910695</v>
      </c>
      <c r="Q22" s="88">
        <f t="shared" si="3"/>
        <v>162117936</v>
      </c>
      <c r="R22" s="88">
        <f t="shared" si="3"/>
        <v>-15521632</v>
      </c>
      <c r="S22" s="88">
        <f t="shared" si="3"/>
        <v>-54996174</v>
      </c>
      <c r="T22" s="88">
        <f t="shared" si="3"/>
        <v>-68324520</v>
      </c>
      <c r="U22" s="88">
        <f t="shared" si="3"/>
        <v>-138842326</v>
      </c>
      <c r="V22" s="88">
        <f t="shared" si="3"/>
        <v>421226178</v>
      </c>
      <c r="W22" s="88">
        <f t="shared" si="3"/>
        <v>622356804</v>
      </c>
      <c r="X22" s="88">
        <f t="shared" si="3"/>
        <v>-201130626</v>
      </c>
      <c r="Y22" s="89">
        <f>+IF(W22&lt;&gt;0,(X22/W22)*100,0)</f>
        <v>-32.317574855339736</v>
      </c>
      <c r="Z22" s="90">
        <f t="shared" si="3"/>
        <v>622356804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44016093</v>
      </c>
      <c r="C24" s="75">
        <f>SUM(C22:C23)</f>
        <v>0</v>
      </c>
      <c r="D24" s="76">
        <f aca="true" t="shared" si="4" ref="D24:Z24">SUM(D22:D23)</f>
        <v>504033000</v>
      </c>
      <c r="E24" s="77">
        <f t="shared" si="4"/>
        <v>622356804</v>
      </c>
      <c r="F24" s="77">
        <f t="shared" si="4"/>
        <v>262243795</v>
      </c>
      <c r="G24" s="77">
        <f t="shared" si="4"/>
        <v>4387032</v>
      </c>
      <c r="H24" s="77">
        <f t="shared" si="4"/>
        <v>-22136172</v>
      </c>
      <c r="I24" s="77">
        <f t="shared" si="4"/>
        <v>244494655</v>
      </c>
      <c r="J24" s="77">
        <f t="shared" si="4"/>
        <v>-69296517</v>
      </c>
      <c r="K24" s="77">
        <f t="shared" si="4"/>
        <v>284337864</v>
      </c>
      <c r="L24" s="77">
        <f t="shared" si="4"/>
        <v>-61585434</v>
      </c>
      <c r="M24" s="77">
        <f t="shared" si="4"/>
        <v>153455913</v>
      </c>
      <c r="N24" s="77">
        <f t="shared" si="4"/>
        <v>89982145</v>
      </c>
      <c r="O24" s="77">
        <f t="shared" si="4"/>
        <v>-56774904</v>
      </c>
      <c r="P24" s="77">
        <f t="shared" si="4"/>
        <v>128910695</v>
      </c>
      <c r="Q24" s="77">
        <f t="shared" si="4"/>
        <v>162117936</v>
      </c>
      <c r="R24" s="77">
        <f t="shared" si="4"/>
        <v>-15521632</v>
      </c>
      <c r="S24" s="77">
        <f t="shared" si="4"/>
        <v>-54996174</v>
      </c>
      <c r="T24" s="77">
        <f t="shared" si="4"/>
        <v>-68324520</v>
      </c>
      <c r="U24" s="77">
        <f t="shared" si="4"/>
        <v>-138842326</v>
      </c>
      <c r="V24" s="77">
        <f t="shared" si="4"/>
        <v>421226178</v>
      </c>
      <c r="W24" s="77">
        <f t="shared" si="4"/>
        <v>622356804</v>
      </c>
      <c r="X24" s="77">
        <f t="shared" si="4"/>
        <v>-201130626</v>
      </c>
      <c r="Y24" s="78">
        <f>+IF(W24&lt;&gt;0,(X24/W24)*100,0)</f>
        <v>-32.317574855339736</v>
      </c>
      <c r="Z24" s="79">
        <f t="shared" si="4"/>
        <v>622356804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339662368</v>
      </c>
      <c r="C27" s="22">
        <v>0</v>
      </c>
      <c r="D27" s="99">
        <v>504007000</v>
      </c>
      <c r="E27" s="100">
        <v>622112355</v>
      </c>
      <c r="F27" s="100">
        <v>10987236</v>
      </c>
      <c r="G27" s="100">
        <v>17859391</v>
      </c>
      <c r="H27" s="100">
        <v>15993627</v>
      </c>
      <c r="I27" s="100">
        <v>44840254</v>
      </c>
      <c r="J27" s="100">
        <v>42394427</v>
      </c>
      <c r="K27" s="100">
        <v>35056821</v>
      </c>
      <c r="L27" s="100">
        <v>40560955</v>
      </c>
      <c r="M27" s="100">
        <v>118012203</v>
      </c>
      <c r="N27" s="100">
        <v>19491106</v>
      </c>
      <c r="O27" s="100">
        <v>2559135</v>
      </c>
      <c r="P27" s="100">
        <v>44952842</v>
      </c>
      <c r="Q27" s="100">
        <v>67003083</v>
      </c>
      <c r="R27" s="100">
        <v>21003232</v>
      </c>
      <c r="S27" s="100">
        <v>41278130</v>
      </c>
      <c r="T27" s="100">
        <v>88215127</v>
      </c>
      <c r="U27" s="100">
        <v>150496489</v>
      </c>
      <c r="V27" s="100">
        <v>380352029</v>
      </c>
      <c r="W27" s="100">
        <v>622112355</v>
      </c>
      <c r="X27" s="100">
        <v>-241760326</v>
      </c>
      <c r="Y27" s="101">
        <v>-38.86</v>
      </c>
      <c r="Z27" s="102">
        <v>622112355</v>
      </c>
    </row>
    <row r="28" spans="1:26" ht="13.5">
      <c r="A28" s="103" t="s">
        <v>46</v>
      </c>
      <c r="B28" s="19">
        <v>227304900</v>
      </c>
      <c r="C28" s="19">
        <v>0</v>
      </c>
      <c r="D28" s="59">
        <v>479207000</v>
      </c>
      <c r="E28" s="60">
        <v>586404755</v>
      </c>
      <c r="F28" s="60">
        <v>9886848</v>
      </c>
      <c r="G28" s="60">
        <v>16744130</v>
      </c>
      <c r="H28" s="60">
        <v>11993145</v>
      </c>
      <c r="I28" s="60">
        <v>38624123</v>
      </c>
      <c r="J28" s="60">
        <v>35658304</v>
      </c>
      <c r="K28" s="60">
        <v>33672727</v>
      </c>
      <c r="L28" s="60">
        <v>38662603</v>
      </c>
      <c r="M28" s="60">
        <v>107993634</v>
      </c>
      <c r="N28" s="60">
        <v>17643658</v>
      </c>
      <c r="O28" s="60">
        <v>3324055</v>
      </c>
      <c r="P28" s="60">
        <v>45445163</v>
      </c>
      <c r="Q28" s="60">
        <v>66412876</v>
      </c>
      <c r="R28" s="60">
        <v>20572796</v>
      </c>
      <c r="S28" s="60">
        <v>40412658</v>
      </c>
      <c r="T28" s="60">
        <v>84116163</v>
      </c>
      <c r="U28" s="60">
        <v>145101617</v>
      </c>
      <c r="V28" s="60">
        <v>358132250</v>
      </c>
      <c r="W28" s="60">
        <v>586404755</v>
      </c>
      <c r="X28" s="60">
        <v>-228272505</v>
      </c>
      <c r="Y28" s="61">
        <v>-38.93</v>
      </c>
      <c r="Z28" s="62">
        <v>586404755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112357468</v>
      </c>
      <c r="C31" s="19">
        <v>0</v>
      </c>
      <c r="D31" s="59">
        <v>24800000</v>
      </c>
      <c r="E31" s="60">
        <v>35707600</v>
      </c>
      <c r="F31" s="60">
        <v>1100388</v>
      </c>
      <c r="G31" s="60">
        <v>1115261</v>
      </c>
      <c r="H31" s="60">
        <v>4000482</v>
      </c>
      <c r="I31" s="60">
        <v>6216131</v>
      </c>
      <c r="J31" s="60">
        <v>6736123</v>
      </c>
      <c r="K31" s="60">
        <v>1384094</v>
      </c>
      <c r="L31" s="60">
        <v>1898352</v>
      </c>
      <c r="M31" s="60">
        <v>10018569</v>
      </c>
      <c r="N31" s="60">
        <v>1847448</v>
      </c>
      <c r="O31" s="60">
        <v>-764920</v>
      </c>
      <c r="P31" s="60">
        <v>-492321</v>
      </c>
      <c r="Q31" s="60">
        <v>590207</v>
      </c>
      <c r="R31" s="60">
        <v>430436</v>
      </c>
      <c r="S31" s="60">
        <v>865472</v>
      </c>
      <c r="T31" s="60">
        <v>4098964</v>
      </c>
      <c r="U31" s="60">
        <v>5394872</v>
      </c>
      <c r="V31" s="60">
        <v>22219779</v>
      </c>
      <c r="W31" s="60">
        <v>35707600</v>
      </c>
      <c r="X31" s="60">
        <v>-13487821</v>
      </c>
      <c r="Y31" s="61">
        <v>-37.77</v>
      </c>
      <c r="Z31" s="62">
        <v>35707600</v>
      </c>
    </row>
    <row r="32" spans="1:26" ht="13.5">
      <c r="A32" s="70" t="s">
        <v>54</v>
      </c>
      <c r="B32" s="22">
        <f>SUM(B28:B31)</f>
        <v>339662368</v>
      </c>
      <c r="C32" s="22">
        <f>SUM(C28:C31)</f>
        <v>0</v>
      </c>
      <c r="D32" s="99">
        <f aca="true" t="shared" si="5" ref="D32:Z32">SUM(D28:D31)</f>
        <v>504007000</v>
      </c>
      <c r="E32" s="100">
        <f t="shared" si="5"/>
        <v>622112355</v>
      </c>
      <c r="F32" s="100">
        <f t="shared" si="5"/>
        <v>10987236</v>
      </c>
      <c r="G32" s="100">
        <f t="shared" si="5"/>
        <v>17859391</v>
      </c>
      <c r="H32" s="100">
        <f t="shared" si="5"/>
        <v>15993627</v>
      </c>
      <c r="I32" s="100">
        <f t="shared" si="5"/>
        <v>44840254</v>
      </c>
      <c r="J32" s="100">
        <f t="shared" si="5"/>
        <v>42394427</v>
      </c>
      <c r="K32" s="100">
        <f t="shared" si="5"/>
        <v>35056821</v>
      </c>
      <c r="L32" s="100">
        <f t="shared" si="5"/>
        <v>40560955</v>
      </c>
      <c r="M32" s="100">
        <f t="shared" si="5"/>
        <v>118012203</v>
      </c>
      <c r="N32" s="100">
        <f t="shared" si="5"/>
        <v>19491106</v>
      </c>
      <c r="O32" s="100">
        <f t="shared" si="5"/>
        <v>2559135</v>
      </c>
      <c r="P32" s="100">
        <f t="shared" si="5"/>
        <v>44952842</v>
      </c>
      <c r="Q32" s="100">
        <f t="shared" si="5"/>
        <v>67003083</v>
      </c>
      <c r="R32" s="100">
        <f t="shared" si="5"/>
        <v>21003232</v>
      </c>
      <c r="S32" s="100">
        <f t="shared" si="5"/>
        <v>41278130</v>
      </c>
      <c r="T32" s="100">
        <f t="shared" si="5"/>
        <v>88215127</v>
      </c>
      <c r="U32" s="100">
        <f t="shared" si="5"/>
        <v>150496489</v>
      </c>
      <c r="V32" s="100">
        <f t="shared" si="5"/>
        <v>380352029</v>
      </c>
      <c r="W32" s="100">
        <f t="shared" si="5"/>
        <v>622112355</v>
      </c>
      <c r="X32" s="100">
        <f t="shared" si="5"/>
        <v>-241760326</v>
      </c>
      <c r="Y32" s="101">
        <f>+IF(W32&lt;&gt;0,(X32/W32)*100,0)</f>
        <v>-38.861199919426134</v>
      </c>
      <c r="Z32" s="102">
        <f t="shared" si="5"/>
        <v>622112355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727453656</v>
      </c>
      <c r="C35" s="19">
        <v>0</v>
      </c>
      <c r="D35" s="59">
        <v>647732411</v>
      </c>
      <c r="E35" s="60">
        <v>525408411</v>
      </c>
      <c r="F35" s="60">
        <v>756937948</v>
      </c>
      <c r="G35" s="60">
        <v>670171156</v>
      </c>
      <c r="H35" s="60">
        <v>858373824</v>
      </c>
      <c r="I35" s="60">
        <v>858373824</v>
      </c>
      <c r="J35" s="60">
        <v>848306939</v>
      </c>
      <c r="K35" s="60">
        <v>881802694</v>
      </c>
      <c r="L35" s="60">
        <v>1054832240</v>
      </c>
      <c r="M35" s="60">
        <v>1054832240</v>
      </c>
      <c r="N35" s="60">
        <v>859114983</v>
      </c>
      <c r="O35" s="60">
        <v>867453937</v>
      </c>
      <c r="P35" s="60">
        <v>972486208</v>
      </c>
      <c r="Q35" s="60">
        <v>972486208</v>
      </c>
      <c r="R35" s="60">
        <v>945885612</v>
      </c>
      <c r="S35" s="60">
        <v>854659322</v>
      </c>
      <c r="T35" s="60">
        <v>854659322</v>
      </c>
      <c r="U35" s="60">
        <v>854659322</v>
      </c>
      <c r="V35" s="60">
        <v>854659322</v>
      </c>
      <c r="W35" s="60">
        <v>525408411</v>
      </c>
      <c r="X35" s="60">
        <v>329250911</v>
      </c>
      <c r="Y35" s="61">
        <v>62.67</v>
      </c>
      <c r="Z35" s="62">
        <v>525408411</v>
      </c>
    </row>
    <row r="36" spans="1:26" ht="13.5">
      <c r="A36" s="58" t="s">
        <v>57</v>
      </c>
      <c r="B36" s="19">
        <v>6019546808</v>
      </c>
      <c r="C36" s="19">
        <v>0</v>
      </c>
      <c r="D36" s="59">
        <v>6799064815</v>
      </c>
      <c r="E36" s="60">
        <v>6921388815</v>
      </c>
      <c r="F36" s="60">
        <v>5934056745</v>
      </c>
      <c r="G36" s="60">
        <v>5705819008</v>
      </c>
      <c r="H36" s="60">
        <v>5550722944</v>
      </c>
      <c r="I36" s="60">
        <v>5550722944</v>
      </c>
      <c r="J36" s="60">
        <v>5738830385</v>
      </c>
      <c r="K36" s="60">
        <v>6115961713</v>
      </c>
      <c r="L36" s="60">
        <v>5732935043</v>
      </c>
      <c r="M36" s="60">
        <v>5732935043</v>
      </c>
      <c r="N36" s="60">
        <v>5906818604</v>
      </c>
      <c r="O36" s="60">
        <v>5795485282</v>
      </c>
      <c r="P36" s="60">
        <v>5877904114</v>
      </c>
      <c r="Q36" s="60">
        <v>5877904114</v>
      </c>
      <c r="R36" s="60">
        <v>5718816671</v>
      </c>
      <c r="S36" s="60">
        <v>5802490755</v>
      </c>
      <c r="T36" s="60">
        <v>5789162927</v>
      </c>
      <c r="U36" s="60">
        <v>5789162927</v>
      </c>
      <c r="V36" s="60">
        <v>5789162927</v>
      </c>
      <c r="W36" s="60">
        <v>6921388815</v>
      </c>
      <c r="X36" s="60">
        <v>-1132225888</v>
      </c>
      <c r="Y36" s="61">
        <v>-16.36</v>
      </c>
      <c r="Z36" s="62">
        <v>6921388815</v>
      </c>
    </row>
    <row r="37" spans="1:26" ht="13.5">
      <c r="A37" s="58" t="s">
        <v>58</v>
      </c>
      <c r="B37" s="19">
        <v>585693811</v>
      </c>
      <c r="C37" s="19">
        <v>0</v>
      </c>
      <c r="D37" s="59">
        <v>399363000</v>
      </c>
      <c r="E37" s="60">
        <v>299363000</v>
      </c>
      <c r="F37" s="60">
        <v>624898520</v>
      </c>
      <c r="G37" s="60">
        <v>567738920</v>
      </c>
      <c r="H37" s="60">
        <v>602449654</v>
      </c>
      <c r="I37" s="60">
        <v>602449654</v>
      </c>
      <c r="J37" s="60">
        <v>476489694</v>
      </c>
      <c r="K37" s="60">
        <v>463960912</v>
      </c>
      <c r="L37" s="60">
        <v>638032343</v>
      </c>
      <c r="M37" s="60">
        <v>638032343</v>
      </c>
      <c r="N37" s="60">
        <v>464619309</v>
      </c>
      <c r="O37" s="60">
        <v>537060709</v>
      </c>
      <c r="P37" s="60">
        <v>538814477</v>
      </c>
      <c r="Q37" s="60">
        <v>538814477</v>
      </c>
      <c r="R37" s="60">
        <v>497546706</v>
      </c>
      <c r="S37" s="60">
        <v>529457659</v>
      </c>
      <c r="T37" s="60">
        <v>529457659</v>
      </c>
      <c r="U37" s="60">
        <v>529457659</v>
      </c>
      <c r="V37" s="60">
        <v>529457659</v>
      </c>
      <c r="W37" s="60">
        <v>299363000</v>
      </c>
      <c r="X37" s="60">
        <v>230094659</v>
      </c>
      <c r="Y37" s="61">
        <v>76.86</v>
      </c>
      <c r="Z37" s="62">
        <v>299363000</v>
      </c>
    </row>
    <row r="38" spans="1:26" ht="13.5">
      <c r="A38" s="58" t="s">
        <v>59</v>
      </c>
      <c r="B38" s="19">
        <v>477859319</v>
      </c>
      <c r="C38" s="19">
        <v>0</v>
      </c>
      <c r="D38" s="59">
        <v>438602000</v>
      </c>
      <c r="E38" s="60">
        <v>438602000</v>
      </c>
      <c r="F38" s="60">
        <v>298587917</v>
      </c>
      <c r="G38" s="60">
        <v>298587917</v>
      </c>
      <c r="H38" s="60">
        <v>298587917</v>
      </c>
      <c r="I38" s="60">
        <v>298587917</v>
      </c>
      <c r="J38" s="60">
        <v>456612403</v>
      </c>
      <c r="K38" s="60">
        <v>492975403</v>
      </c>
      <c r="L38" s="60">
        <v>498700492</v>
      </c>
      <c r="M38" s="60">
        <v>498700492</v>
      </c>
      <c r="N38" s="60">
        <v>498700492</v>
      </c>
      <c r="O38" s="60">
        <v>498700492</v>
      </c>
      <c r="P38" s="60">
        <v>498700492</v>
      </c>
      <c r="Q38" s="60">
        <v>498700492</v>
      </c>
      <c r="R38" s="60">
        <v>498700492</v>
      </c>
      <c r="S38" s="60">
        <v>498700492</v>
      </c>
      <c r="T38" s="60">
        <v>498700492</v>
      </c>
      <c r="U38" s="60">
        <v>498700492</v>
      </c>
      <c r="V38" s="60">
        <v>498700492</v>
      </c>
      <c r="W38" s="60">
        <v>438602000</v>
      </c>
      <c r="X38" s="60">
        <v>60098492</v>
      </c>
      <c r="Y38" s="61">
        <v>13.7</v>
      </c>
      <c r="Z38" s="62">
        <v>438602000</v>
      </c>
    </row>
    <row r="39" spans="1:26" ht="13.5">
      <c r="A39" s="58" t="s">
        <v>60</v>
      </c>
      <c r="B39" s="19">
        <v>5683447334</v>
      </c>
      <c r="C39" s="19">
        <v>0</v>
      </c>
      <c r="D39" s="59">
        <v>6608832226</v>
      </c>
      <c r="E39" s="60">
        <v>6708832226</v>
      </c>
      <c r="F39" s="60">
        <v>5767508256</v>
      </c>
      <c r="G39" s="60">
        <v>5509663327</v>
      </c>
      <c r="H39" s="60">
        <v>5508059197</v>
      </c>
      <c r="I39" s="60">
        <v>5508059197</v>
      </c>
      <c r="J39" s="60">
        <v>5654035227</v>
      </c>
      <c r="K39" s="60">
        <v>6040828092</v>
      </c>
      <c r="L39" s="60">
        <v>5651034448</v>
      </c>
      <c r="M39" s="60">
        <v>5651034448</v>
      </c>
      <c r="N39" s="60">
        <v>5802613786</v>
      </c>
      <c r="O39" s="60">
        <v>5627178018</v>
      </c>
      <c r="P39" s="60">
        <v>5812875353</v>
      </c>
      <c r="Q39" s="60">
        <v>5812875353</v>
      </c>
      <c r="R39" s="60">
        <v>5668455085</v>
      </c>
      <c r="S39" s="60">
        <v>5628991926</v>
      </c>
      <c r="T39" s="60">
        <v>5615664098</v>
      </c>
      <c r="U39" s="60">
        <v>5615664098</v>
      </c>
      <c r="V39" s="60">
        <v>5615664098</v>
      </c>
      <c r="W39" s="60">
        <v>6708832226</v>
      </c>
      <c r="X39" s="60">
        <v>-1093168128</v>
      </c>
      <c r="Y39" s="61">
        <v>-16.29</v>
      </c>
      <c r="Z39" s="62">
        <v>6708832226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435947454</v>
      </c>
      <c r="C42" s="19">
        <v>0</v>
      </c>
      <c r="D42" s="59">
        <v>776732990</v>
      </c>
      <c r="E42" s="60">
        <v>776732990</v>
      </c>
      <c r="F42" s="60">
        <v>274660181</v>
      </c>
      <c r="G42" s="60">
        <v>-41053774</v>
      </c>
      <c r="H42" s="60">
        <v>-63152385</v>
      </c>
      <c r="I42" s="60">
        <v>170454022</v>
      </c>
      <c r="J42" s="60">
        <v>-9495365</v>
      </c>
      <c r="K42" s="60">
        <v>261430854</v>
      </c>
      <c r="L42" s="60">
        <v>198900163</v>
      </c>
      <c r="M42" s="60">
        <v>450835652</v>
      </c>
      <c r="N42" s="60">
        <v>-162120106</v>
      </c>
      <c r="O42" s="60">
        <v>-10152970</v>
      </c>
      <c r="P42" s="60">
        <v>142569538</v>
      </c>
      <c r="Q42" s="60">
        <v>-29703538</v>
      </c>
      <c r="R42" s="60">
        <v>-26035990</v>
      </c>
      <c r="S42" s="60">
        <v>-29651352</v>
      </c>
      <c r="T42" s="60">
        <v>0</v>
      </c>
      <c r="U42" s="60">
        <v>-55687342</v>
      </c>
      <c r="V42" s="60">
        <v>535898794</v>
      </c>
      <c r="W42" s="60">
        <v>776732990</v>
      </c>
      <c r="X42" s="60">
        <v>-240834196</v>
      </c>
      <c r="Y42" s="61">
        <v>-31.01</v>
      </c>
      <c r="Z42" s="62">
        <v>776732990</v>
      </c>
    </row>
    <row r="43" spans="1:26" ht="13.5">
      <c r="A43" s="58" t="s">
        <v>63</v>
      </c>
      <c r="B43" s="19">
        <v>-361067694</v>
      </c>
      <c r="C43" s="19">
        <v>0</v>
      </c>
      <c r="D43" s="59">
        <v>-490006996</v>
      </c>
      <c r="E43" s="60">
        <v>-490006996</v>
      </c>
      <c r="F43" s="60">
        <v>-11578931</v>
      </c>
      <c r="G43" s="60">
        <v>-14149408</v>
      </c>
      <c r="H43" s="60">
        <v>-11558254</v>
      </c>
      <c r="I43" s="60">
        <v>-37286593</v>
      </c>
      <c r="J43" s="60">
        <v>-19798027</v>
      </c>
      <c r="K43" s="60">
        <v>-16974973</v>
      </c>
      <c r="L43" s="60">
        <v>-40552146</v>
      </c>
      <c r="M43" s="60">
        <v>-77325146</v>
      </c>
      <c r="N43" s="60">
        <v>-19483668</v>
      </c>
      <c r="O43" s="60">
        <v>-2375763</v>
      </c>
      <c r="P43" s="60">
        <v>-44944614</v>
      </c>
      <c r="Q43" s="60">
        <v>-66804045</v>
      </c>
      <c r="R43" s="60">
        <v>-20989126</v>
      </c>
      <c r="S43" s="60">
        <v>-40278364</v>
      </c>
      <c r="T43" s="60">
        <v>0</v>
      </c>
      <c r="U43" s="60">
        <v>-61267490</v>
      </c>
      <c r="V43" s="60">
        <v>-242683274</v>
      </c>
      <c r="W43" s="60">
        <v>-490006996</v>
      </c>
      <c r="X43" s="60">
        <v>247323722</v>
      </c>
      <c r="Y43" s="61">
        <v>-50.47</v>
      </c>
      <c r="Z43" s="62">
        <v>-490006996</v>
      </c>
    </row>
    <row r="44" spans="1:26" ht="13.5">
      <c r="A44" s="58" t="s">
        <v>64</v>
      </c>
      <c r="B44" s="19">
        <v>-34091987</v>
      </c>
      <c r="C44" s="19">
        <v>0</v>
      </c>
      <c r="D44" s="59">
        <v>-31362996</v>
      </c>
      <c r="E44" s="60">
        <v>-31362996</v>
      </c>
      <c r="F44" s="60">
        <v>266061</v>
      </c>
      <c r="G44" s="60">
        <v>323557</v>
      </c>
      <c r="H44" s="60">
        <v>285805</v>
      </c>
      <c r="I44" s="60">
        <v>875423</v>
      </c>
      <c r="J44" s="60">
        <v>415865</v>
      </c>
      <c r="K44" s="60">
        <v>437327</v>
      </c>
      <c r="L44" s="60">
        <v>-17745282</v>
      </c>
      <c r="M44" s="60">
        <v>-16892090</v>
      </c>
      <c r="N44" s="60">
        <v>315325</v>
      </c>
      <c r="O44" s="60">
        <v>478059</v>
      </c>
      <c r="P44" s="60">
        <v>362377</v>
      </c>
      <c r="Q44" s="60">
        <v>1155761</v>
      </c>
      <c r="R44" s="60">
        <v>219189</v>
      </c>
      <c r="S44" s="60">
        <v>384264</v>
      </c>
      <c r="T44" s="60">
        <v>0</v>
      </c>
      <c r="U44" s="60">
        <v>603453</v>
      </c>
      <c r="V44" s="60">
        <v>-14257453</v>
      </c>
      <c r="W44" s="60">
        <v>-31362996</v>
      </c>
      <c r="X44" s="60">
        <v>17105543</v>
      </c>
      <c r="Y44" s="61">
        <v>-54.54</v>
      </c>
      <c r="Z44" s="62">
        <v>-31362996</v>
      </c>
    </row>
    <row r="45" spans="1:26" ht="13.5">
      <c r="A45" s="70" t="s">
        <v>65</v>
      </c>
      <c r="B45" s="22">
        <v>52061276</v>
      </c>
      <c r="C45" s="22">
        <v>0</v>
      </c>
      <c r="D45" s="99">
        <v>273362999</v>
      </c>
      <c r="E45" s="100">
        <v>273362999</v>
      </c>
      <c r="F45" s="100">
        <v>315408587</v>
      </c>
      <c r="G45" s="100">
        <v>260528962</v>
      </c>
      <c r="H45" s="100">
        <v>186104128</v>
      </c>
      <c r="I45" s="100">
        <v>186104128</v>
      </c>
      <c r="J45" s="100">
        <v>157226601</v>
      </c>
      <c r="K45" s="100">
        <v>402119809</v>
      </c>
      <c r="L45" s="100">
        <v>542722544</v>
      </c>
      <c r="M45" s="100">
        <v>542722544</v>
      </c>
      <c r="N45" s="100">
        <v>361434095</v>
      </c>
      <c r="O45" s="100">
        <v>349383421</v>
      </c>
      <c r="P45" s="100">
        <v>447370722</v>
      </c>
      <c r="Q45" s="100">
        <v>361434095</v>
      </c>
      <c r="R45" s="100">
        <v>400564795</v>
      </c>
      <c r="S45" s="100">
        <v>331019343</v>
      </c>
      <c r="T45" s="100">
        <v>0</v>
      </c>
      <c r="U45" s="100">
        <v>331019343</v>
      </c>
      <c r="V45" s="100">
        <v>331019343</v>
      </c>
      <c r="W45" s="100">
        <v>273362999</v>
      </c>
      <c r="X45" s="100">
        <v>57656344</v>
      </c>
      <c r="Y45" s="101">
        <v>21.09</v>
      </c>
      <c r="Z45" s="102">
        <v>273362999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19926447</v>
      </c>
      <c r="C49" s="52">
        <v>0</v>
      </c>
      <c r="D49" s="129">
        <v>27922286</v>
      </c>
      <c r="E49" s="54">
        <v>26036764</v>
      </c>
      <c r="F49" s="54">
        <v>0</v>
      </c>
      <c r="G49" s="54">
        <v>0</v>
      </c>
      <c r="H49" s="54">
        <v>0</v>
      </c>
      <c r="I49" s="54">
        <v>36335970</v>
      </c>
      <c r="J49" s="54">
        <v>0</v>
      </c>
      <c r="K49" s="54">
        <v>0</v>
      </c>
      <c r="L49" s="54">
        <v>0</v>
      </c>
      <c r="M49" s="54">
        <v>23055678</v>
      </c>
      <c r="N49" s="54">
        <v>0</v>
      </c>
      <c r="O49" s="54">
        <v>0</v>
      </c>
      <c r="P49" s="54">
        <v>0</v>
      </c>
      <c r="Q49" s="54">
        <v>20849106</v>
      </c>
      <c r="R49" s="54">
        <v>0</v>
      </c>
      <c r="S49" s="54">
        <v>0</v>
      </c>
      <c r="T49" s="54">
        <v>0</v>
      </c>
      <c r="U49" s="54">
        <v>98534015</v>
      </c>
      <c r="V49" s="54">
        <v>345214909</v>
      </c>
      <c r="W49" s="54">
        <v>597875175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108223980</v>
      </c>
      <c r="C51" s="52">
        <v>0</v>
      </c>
      <c r="D51" s="129">
        <v>95122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108319102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79.19672130133125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99.99999165206378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121.21604406326969</v>
      </c>
      <c r="K58" s="7">
        <f t="shared" si="6"/>
        <v>68.36424387728809</v>
      </c>
      <c r="L58" s="7">
        <f t="shared" si="6"/>
        <v>76.66376793800154</v>
      </c>
      <c r="M58" s="7">
        <f t="shared" si="6"/>
        <v>84.33839608572299</v>
      </c>
      <c r="N58" s="7">
        <f t="shared" si="6"/>
        <v>85.8794497265477</v>
      </c>
      <c r="O58" s="7">
        <f t="shared" si="6"/>
        <v>126.15962804681102</v>
      </c>
      <c r="P58" s="7">
        <f t="shared" si="6"/>
        <v>84.5567236596743</v>
      </c>
      <c r="Q58" s="7">
        <f t="shared" si="6"/>
        <v>95.5094680698394</v>
      </c>
      <c r="R58" s="7">
        <f t="shared" si="6"/>
        <v>73.77555473989513</v>
      </c>
      <c r="S58" s="7">
        <f t="shared" si="6"/>
        <v>101.99539953099917</v>
      </c>
      <c r="T58" s="7">
        <f t="shared" si="6"/>
        <v>0</v>
      </c>
      <c r="U58" s="7">
        <f t="shared" si="6"/>
        <v>55.22254038179274</v>
      </c>
      <c r="V58" s="7">
        <f t="shared" si="6"/>
        <v>76.14558461863592</v>
      </c>
      <c r="W58" s="7">
        <f t="shared" si="6"/>
        <v>99.99999165206378</v>
      </c>
      <c r="X58" s="7">
        <f t="shared" si="6"/>
        <v>0</v>
      </c>
      <c r="Y58" s="7">
        <f t="shared" si="6"/>
        <v>0</v>
      </c>
      <c r="Z58" s="8">
        <f t="shared" si="6"/>
        <v>99.99999165206378</v>
      </c>
    </row>
    <row r="59" spans="1:26" ht="13.5">
      <c r="A59" s="37" t="s">
        <v>31</v>
      </c>
      <c r="B59" s="9">
        <f aca="true" t="shared" si="7" ref="B59:Z66">IF(B68=0,0,+(B77/B68)*100)</f>
        <v>74.23078637170102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77.76193293586378</v>
      </c>
      <c r="K59" s="10">
        <f t="shared" si="7"/>
        <v>76.34341259533932</v>
      </c>
      <c r="L59" s="10">
        <f t="shared" si="7"/>
        <v>72.35812305084718</v>
      </c>
      <c r="M59" s="10">
        <f t="shared" si="7"/>
        <v>75.48770847487539</v>
      </c>
      <c r="N59" s="10">
        <f t="shared" si="7"/>
        <v>73.87127939478319</v>
      </c>
      <c r="O59" s="10">
        <f t="shared" si="7"/>
        <v>46.87633706225677</v>
      </c>
      <c r="P59" s="10">
        <f t="shared" si="7"/>
        <v>76.53719197203824</v>
      </c>
      <c r="Q59" s="10">
        <f t="shared" si="7"/>
        <v>62.223958879748295</v>
      </c>
      <c r="R59" s="10">
        <f t="shared" si="7"/>
        <v>117.77632998547548</v>
      </c>
      <c r="S59" s="10">
        <f t="shared" si="7"/>
        <v>81.801751988876</v>
      </c>
      <c r="T59" s="10">
        <f t="shared" si="7"/>
        <v>0</v>
      </c>
      <c r="U59" s="10">
        <f t="shared" si="7"/>
        <v>66.67654162309954</v>
      </c>
      <c r="V59" s="10">
        <f t="shared" si="7"/>
        <v>69.32324943278329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80.63571373007441</v>
      </c>
      <c r="C60" s="12">
        <f t="shared" si="7"/>
        <v>0</v>
      </c>
      <c r="D60" s="3">
        <f t="shared" si="7"/>
        <v>99.99999963359961</v>
      </c>
      <c r="E60" s="13">
        <f t="shared" si="7"/>
        <v>99.99998937438971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152.34525815521977</v>
      </c>
      <c r="K60" s="13">
        <f t="shared" si="7"/>
        <v>69.50716477830532</v>
      </c>
      <c r="L60" s="13">
        <f t="shared" si="7"/>
        <v>76.8014974622939</v>
      </c>
      <c r="M60" s="13">
        <f t="shared" si="7"/>
        <v>90.20935575322383</v>
      </c>
      <c r="N60" s="13">
        <f t="shared" si="7"/>
        <v>88.32034752735373</v>
      </c>
      <c r="O60" s="13">
        <f t="shared" si="7"/>
        <v>279.011625848145</v>
      </c>
      <c r="P60" s="13">
        <f t="shared" si="7"/>
        <v>92.32815445077384</v>
      </c>
      <c r="Q60" s="13">
        <f t="shared" si="7"/>
        <v>116.32657886928178</v>
      </c>
      <c r="R60" s="13">
        <f t="shared" si="7"/>
        <v>66.58767418153975</v>
      </c>
      <c r="S60" s="13">
        <f t="shared" si="7"/>
        <v>108.70601428230597</v>
      </c>
      <c r="T60" s="13">
        <f t="shared" si="7"/>
        <v>0</v>
      </c>
      <c r="U60" s="13">
        <f t="shared" si="7"/>
        <v>55.101396592493025</v>
      </c>
      <c r="V60" s="13">
        <f t="shared" si="7"/>
        <v>81.3505862647111</v>
      </c>
      <c r="W60" s="13">
        <f t="shared" si="7"/>
        <v>99.99998937438971</v>
      </c>
      <c r="X60" s="13">
        <f t="shared" si="7"/>
        <v>0</v>
      </c>
      <c r="Y60" s="13">
        <f t="shared" si="7"/>
        <v>0</v>
      </c>
      <c r="Z60" s="14">
        <f t="shared" si="7"/>
        <v>99.99998937438971</v>
      </c>
    </row>
    <row r="61" spans="1:26" ht="13.5">
      <c r="A61" s="39" t="s">
        <v>103</v>
      </c>
      <c r="B61" s="12">
        <f t="shared" si="7"/>
        <v>82.11311369625453</v>
      </c>
      <c r="C61" s="12">
        <f t="shared" si="7"/>
        <v>0</v>
      </c>
      <c r="D61" s="3">
        <f t="shared" si="7"/>
        <v>99.99999971401645</v>
      </c>
      <c r="E61" s="13">
        <f t="shared" si="7"/>
        <v>0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97.04805018976742</v>
      </c>
      <c r="K61" s="13">
        <f t="shared" si="7"/>
        <v>69.50565461688049</v>
      </c>
      <c r="L61" s="13">
        <f t="shared" si="7"/>
        <v>96.54776425301755</v>
      </c>
      <c r="M61" s="13">
        <f t="shared" si="7"/>
        <v>84.43814962412316</v>
      </c>
      <c r="N61" s="13">
        <f t="shared" si="7"/>
        <v>105.80175714217694</v>
      </c>
      <c r="O61" s="13">
        <f t="shared" si="7"/>
        <v>383.710627261991</v>
      </c>
      <c r="P61" s="13">
        <f t="shared" si="7"/>
        <v>98.70878181355525</v>
      </c>
      <c r="Q61" s="13">
        <f t="shared" si="7"/>
        <v>132.28953888088859</v>
      </c>
      <c r="R61" s="13">
        <f t="shared" si="7"/>
        <v>59.00352569818929</v>
      </c>
      <c r="S61" s="13">
        <f t="shared" si="7"/>
        <v>116.96927708172508</v>
      </c>
      <c r="T61" s="13">
        <f t="shared" si="7"/>
        <v>0</v>
      </c>
      <c r="U61" s="13">
        <f t="shared" si="7"/>
        <v>51.724083256846875</v>
      </c>
      <c r="V61" s="13">
        <f t="shared" si="7"/>
        <v>87.07538818397761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83.76788887317602</v>
      </c>
      <c r="C62" s="12">
        <f t="shared" si="7"/>
        <v>0</v>
      </c>
      <c r="D62" s="3">
        <f t="shared" si="7"/>
        <v>99.99999925592053</v>
      </c>
      <c r="E62" s="13">
        <f t="shared" si="7"/>
        <v>0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-2591.3380046713382</v>
      </c>
      <c r="K62" s="13">
        <f t="shared" si="7"/>
        <v>66.39608518709952</v>
      </c>
      <c r="L62" s="13">
        <f t="shared" si="7"/>
        <v>52.380005963165175</v>
      </c>
      <c r="M62" s="13">
        <f t="shared" si="7"/>
        <v>93.89566868339104</v>
      </c>
      <c r="N62" s="13">
        <f t="shared" si="7"/>
        <v>49.877299935805304</v>
      </c>
      <c r="O62" s="13">
        <f t="shared" si="7"/>
        <v>635.8009255649478</v>
      </c>
      <c r="P62" s="13">
        <f t="shared" si="7"/>
        <v>60.04267251076815</v>
      </c>
      <c r="Q62" s="13">
        <f t="shared" si="7"/>
        <v>91.65521297717765</v>
      </c>
      <c r="R62" s="13">
        <f t="shared" si="7"/>
        <v>103.15638540382652</v>
      </c>
      <c r="S62" s="13">
        <f t="shared" si="7"/>
        <v>100.56825756527945</v>
      </c>
      <c r="T62" s="13">
        <f t="shared" si="7"/>
        <v>0</v>
      </c>
      <c r="U62" s="13">
        <f t="shared" si="7"/>
        <v>72.37118916795524</v>
      </c>
      <c r="V62" s="13">
        <f t="shared" si="7"/>
        <v>68.5493052595308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55.89000568258332</v>
      </c>
      <c r="C63" s="12">
        <f t="shared" si="7"/>
        <v>0</v>
      </c>
      <c r="D63" s="3">
        <f t="shared" si="7"/>
        <v>100</v>
      </c>
      <c r="E63" s="13">
        <f t="shared" si="7"/>
        <v>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1010.2479284292621</v>
      </c>
      <c r="K63" s="13">
        <f t="shared" si="7"/>
        <v>69.16347066045455</v>
      </c>
      <c r="L63" s="13">
        <f t="shared" si="7"/>
        <v>79.18178662852586</v>
      </c>
      <c r="M63" s="13">
        <f t="shared" si="7"/>
        <v>120.77926868619207</v>
      </c>
      <c r="N63" s="13">
        <f t="shared" si="7"/>
        <v>58.94550756803489</v>
      </c>
      <c r="O63" s="13">
        <f t="shared" si="7"/>
        <v>41.60053993721385</v>
      </c>
      <c r="P63" s="13">
        <f t="shared" si="7"/>
        <v>83.7536660919076</v>
      </c>
      <c r="Q63" s="13">
        <f t="shared" si="7"/>
        <v>57.37519056994503</v>
      </c>
      <c r="R63" s="13">
        <f t="shared" si="7"/>
        <v>52.41269617810631</v>
      </c>
      <c r="S63" s="13">
        <f t="shared" si="7"/>
        <v>73.38025515842115</v>
      </c>
      <c r="T63" s="13">
        <f t="shared" si="7"/>
        <v>0</v>
      </c>
      <c r="U63" s="13">
        <f t="shared" si="7"/>
        <v>42.82241033400136</v>
      </c>
      <c r="V63" s="13">
        <f t="shared" si="7"/>
        <v>65.83182151235006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75.57746366820001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-419.0077998888855</v>
      </c>
      <c r="K64" s="13">
        <f t="shared" si="7"/>
        <v>86.23575177891458</v>
      </c>
      <c r="L64" s="13">
        <f t="shared" si="7"/>
        <v>83.28175766031507</v>
      </c>
      <c r="M64" s="13">
        <f t="shared" si="7"/>
        <v>140.85016110262606</v>
      </c>
      <c r="N64" s="13">
        <f t="shared" si="7"/>
        <v>83.69680450288854</v>
      </c>
      <c r="O64" s="13">
        <f t="shared" si="7"/>
        <v>87.90418836151463</v>
      </c>
      <c r="P64" s="13">
        <f t="shared" si="7"/>
        <v>85.3798789889963</v>
      </c>
      <c r="Q64" s="13">
        <f t="shared" si="7"/>
        <v>85.665304470501</v>
      </c>
      <c r="R64" s="13">
        <f t="shared" si="7"/>
        <v>55.5618400329687</v>
      </c>
      <c r="S64" s="13">
        <f t="shared" si="7"/>
        <v>89.9751520337806</v>
      </c>
      <c r="T64" s="13">
        <f t="shared" si="7"/>
        <v>0</v>
      </c>
      <c r="U64" s="13">
        <f t="shared" si="7"/>
        <v>49.76271067951789</v>
      </c>
      <c r="V64" s="13">
        <f t="shared" si="7"/>
        <v>76.18993700245228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-2850.1689189189187</v>
      </c>
      <c r="K65" s="13">
        <f t="shared" si="7"/>
        <v>0</v>
      </c>
      <c r="L65" s="13">
        <f t="shared" si="7"/>
        <v>0</v>
      </c>
      <c r="M65" s="13">
        <f t="shared" si="7"/>
        <v>-3350.337837837838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81.4432383201507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-0.33562017235431757</v>
      </c>
      <c r="K66" s="16">
        <f t="shared" si="7"/>
        <v>-3.122918720675953</v>
      </c>
      <c r="L66" s="16">
        <f t="shared" si="7"/>
        <v>97.25479182105653</v>
      </c>
      <c r="M66" s="16">
        <f t="shared" si="7"/>
        <v>32.05217205627654</v>
      </c>
      <c r="N66" s="16">
        <f t="shared" si="7"/>
        <v>97.69950264602456</v>
      </c>
      <c r="O66" s="16">
        <f t="shared" si="7"/>
        <v>-0.15033163972533137</v>
      </c>
      <c r="P66" s="16">
        <f t="shared" si="7"/>
        <v>-1.6213988285661414</v>
      </c>
      <c r="Q66" s="16">
        <f t="shared" si="7"/>
        <v>34.810333371162805</v>
      </c>
      <c r="R66" s="16">
        <f t="shared" si="7"/>
        <v>-5.124284864274804</v>
      </c>
      <c r="S66" s="16">
        <f t="shared" si="7"/>
        <v>99.38061793136589</v>
      </c>
      <c r="T66" s="16">
        <f t="shared" si="7"/>
        <v>0</v>
      </c>
      <c r="U66" s="16">
        <f t="shared" si="7"/>
        <v>-8.793379083241689</v>
      </c>
      <c r="V66" s="16">
        <f t="shared" si="7"/>
        <v>22.11330637481251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1129617929</v>
      </c>
      <c r="C67" s="24"/>
      <c r="D67" s="25">
        <v>1389564888</v>
      </c>
      <c r="E67" s="26">
        <v>1389565000</v>
      </c>
      <c r="F67" s="26">
        <v>91553609</v>
      </c>
      <c r="G67" s="26">
        <v>106831530</v>
      </c>
      <c r="H67" s="26">
        <v>139460038</v>
      </c>
      <c r="I67" s="26">
        <v>337845177</v>
      </c>
      <c r="J67" s="26">
        <v>74918453</v>
      </c>
      <c r="K67" s="26">
        <v>127728368</v>
      </c>
      <c r="L67" s="26">
        <v>94136671</v>
      </c>
      <c r="M67" s="26">
        <v>296783492</v>
      </c>
      <c r="N67" s="26">
        <v>117873395</v>
      </c>
      <c r="O67" s="26">
        <v>70478116</v>
      </c>
      <c r="P67" s="26">
        <v>93587738</v>
      </c>
      <c r="Q67" s="26">
        <v>281939249</v>
      </c>
      <c r="R67" s="26">
        <v>130165823</v>
      </c>
      <c r="S67" s="26">
        <v>95689809</v>
      </c>
      <c r="T67" s="26">
        <v>124779742</v>
      </c>
      <c r="U67" s="26">
        <v>350635374</v>
      </c>
      <c r="V67" s="26">
        <v>1267203292</v>
      </c>
      <c r="W67" s="26">
        <v>1389565000</v>
      </c>
      <c r="X67" s="26"/>
      <c r="Y67" s="25"/>
      <c r="Z67" s="27">
        <v>1389565000</v>
      </c>
    </row>
    <row r="68" spans="1:26" ht="13.5" hidden="1">
      <c r="A68" s="37" t="s">
        <v>31</v>
      </c>
      <c r="B68" s="19">
        <v>254720916</v>
      </c>
      <c r="C68" s="19"/>
      <c r="D68" s="20">
        <v>279863000</v>
      </c>
      <c r="E68" s="21">
        <v>279863000</v>
      </c>
      <c r="F68" s="21">
        <v>22735281</v>
      </c>
      <c r="G68" s="21">
        <v>22775658</v>
      </c>
      <c r="H68" s="21">
        <v>22797702</v>
      </c>
      <c r="I68" s="21">
        <v>68308641</v>
      </c>
      <c r="J68" s="21">
        <v>22741365</v>
      </c>
      <c r="K68" s="21">
        <v>22880908</v>
      </c>
      <c r="L68" s="21">
        <v>22782013</v>
      </c>
      <c r="M68" s="21">
        <v>68404286</v>
      </c>
      <c r="N68" s="21">
        <v>23189574</v>
      </c>
      <c r="O68" s="21">
        <v>40104247</v>
      </c>
      <c r="P68" s="21">
        <v>24132103</v>
      </c>
      <c r="Q68" s="21">
        <v>87425924</v>
      </c>
      <c r="R68" s="21">
        <v>24371206</v>
      </c>
      <c r="S68" s="21">
        <v>24173327</v>
      </c>
      <c r="T68" s="21">
        <v>24161273</v>
      </c>
      <c r="U68" s="21">
        <v>72705806</v>
      </c>
      <c r="V68" s="21">
        <v>296844657</v>
      </c>
      <c r="W68" s="21">
        <v>279863000</v>
      </c>
      <c r="X68" s="21"/>
      <c r="Y68" s="20"/>
      <c r="Z68" s="23">
        <v>279863000</v>
      </c>
    </row>
    <row r="69" spans="1:26" ht="13.5" hidden="1">
      <c r="A69" s="38" t="s">
        <v>32</v>
      </c>
      <c r="B69" s="19">
        <v>867519756</v>
      </c>
      <c r="C69" s="19"/>
      <c r="D69" s="20">
        <v>1091701888</v>
      </c>
      <c r="E69" s="21">
        <v>1091702000</v>
      </c>
      <c r="F69" s="21">
        <v>65032422</v>
      </c>
      <c r="G69" s="21">
        <v>79966614</v>
      </c>
      <c r="H69" s="21">
        <v>112588732</v>
      </c>
      <c r="I69" s="21">
        <v>257587768</v>
      </c>
      <c r="J69" s="21">
        <v>48011367</v>
      </c>
      <c r="K69" s="21">
        <v>100683855</v>
      </c>
      <c r="L69" s="21">
        <v>67039284</v>
      </c>
      <c r="M69" s="21">
        <v>215734506</v>
      </c>
      <c r="N69" s="21">
        <v>89635304</v>
      </c>
      <c r="O69" s="21">
        <v>25132790</v>
      </c>
      <c r="P69" s="21">
        <v>65770237</v>
      </c>
      <c r="Q69" s="21">
        <v>180538331</v>
      </c>
      <c r="R69" s="21">
        <v>101445093</v>
      </c>
      <c r="S69" s="21">
        <v>72398813</v>
      </c>
      <c r="T69" s="21">
        <v>91579116</v>
      </c>
      <c r="U69" s="21">
        <v>265423022</v>
      </c>
      <c r="V69" s="21">
        <v>919283627</v>
      </c>
      <c r="W69" s="21">
        <v>1091702000</v>
      </c>
      <c r="X69" s="21"/>
      <c r="Y69" s="20"/>
      <c r="Z69" s="23">
        <v>1091702000</v>
      </c>
    </row>
    <row r="70" spans="1:26" ht="13.5" hidden="1">
      <c r="A70" s="39" t="s">
        <v>103</v>
      </c>
      <c r="B70" s="19">
        <v>605486199</v>
      </c>
      <c r="C70" s="19"/>
      <c r="D70" s="20">
        <v>699340920</v>
      </c>
      <c r="E70" s="21"/>
      <c r="F70" s="21">
        <v>56331427</v>
      </c>
      <c r="G70" s="21">
        <v>52406635</v>
      </c>
      <c r="H70" s="21">
        <v>53340749</v>
      </c>
      <c r="I70" s="21">
        <v>162078811</v>
      </c>
      <c r="J70" s="21">
        <v>49209712</v>
      </c>
      <c r="K70" s="21">
        <v>67375829</v>
      </c>
      <c r="L70" s="21">
        <v>31839135</v>
      </c>
      <c r="M70" s="21">
        <v>148424676</v>
      </c>
      <c r="N70" s="21">
        <v>58112429</v>
      </c>
      <c r="O70" s="21">
        <v>12806196</v>
      </c>
      <c r="P70" s="21">
        <v>50042898</v>
      </c>
      <c r="Q70" s="21">
        <v>120961523</v>
      </c>
      <c r="R70" s="21">
        <v>69032568</v>
      </c>
      <c r="S70" s="21">
        <v>46057018</v>
      </c>
      <c r="T70" s="21">
        <v>67812080</v>
      </c>
      <c r="U70" s="21">
        <v>182901666</v>
      </c>
      <c r="V70" s="21">
        <v>614366676</v>
      </c>
      <c r="W70" s="21"/>
      <c r="X70" s="21"/>
      <c r="Y70" s="20"/>
      <c r="Z70" s="23"/>
    </row>
    <row r="71" spans="1:26" ht="13.5" hidden="1">
      <c r="A71" s="39" t="s">
        <v>104</v>
      </c>
      <c r="B71" s="19">
        <v>164175447</v>
      </c>
      <c r="C71" s="19"/>
      <c r="D71" s="20">
        <v>268788494</v>
      </c>
      <c r="E71" s="21"/>
      <c r="F71" s="21">
        <v>3987102</v>
      </c>
      <c r="G71" s="21">
        <v>19618062</v>
      </c>
      <c r="H71" s="21">
        <v>41620532</v>
      </c>
      <c r="I71" s="21">
        <v>65225696</v>
      </c>
      <c r="J71" s="21">
        <v>-674325</v>
      </c>
      <c r="K71" s="21">
        <v>24659978</v>
      </c>
      <c r="L71" s="21">
        <v>27280814</v>
      </c>
      <c r="M71" s="21">
        <v>51266467</v>
      </c>
      <c r="N71" s="21">
        <v>22269752</v>
      </c>
      <c r="O71" s="21">
        <v>2180290</v>
      </c>
      <c r="P71" s="21">
        <v>8098422</v>
      </c>
      <c r="Q71" s="21">
        <v>32548464</v>
      </c>
      <c r="R71" s="21">
        <v>18835786</v>
      </c>
      <c r="S71" s="21">
        <v>17612436</v>
      </c>
      <c r="T71" s="21">
        <v>14874461</v>
      </c>
      <c r="U71" s="21">
        <v>51322683</v>
      </c>
      <c r="V71" s="21">
        <v>200363310</v>
      </c>
      <c r="W71" s="21"/>
      <c r="X71" s="21"/>
      <c r="Y71" s="20"/>
      <c r="Z71" s="23"/>
    </row>
    <row r="72" spans="1:26" ht="13.5" hidden="1">
      <c r="A72" s="39" t="s">
        <v>105</v>
      </c>
      <c r="B72" s="19">
        <v>46448945</v>
      </c>
      <c r="C72" s="19"/>
      <c r="D72" s="20">
        <v>67116464</v>
      </c>
      <c r="E72" s="21"/>
      <c r="F72" s="21">
        <v>1895782</v>
      </c>
      <c r="G72" s="21">
        <v>3366389</v>
      </c>
      <c r="H72" s="21">
        <v>7572947</v>
      </c>
      <c r="I72" s="21">
        <v>12835118</v>
      </c>
      <c r="J72" s="21">
        <v>393904</v>
      </c>
      <c r="K72" s="21">
        <v>4078267</v>
      </c>
      <c r="L72" s="21">
        <v>3362277</v>
      </c>
      <c r="M72" s="21">
        <v>7834448</v>
      </c>
      <c r="N72" s="21">
        <v>4727317</v>
      </c>
      <c r="O72" s="21">
        <v>5584353</v>
      </c>
      <c r="P72" s="21">
        <v>3058093</v>
      </c>
      <c r="Q72" s="21">
        <v>13369763</v>
      </c>
      <c r="R72" s="21">
        <v>6052026</v>
      </c>
      <c r="S72" s="21">
        <v>4167215</v>
      </c>
      <c r="T72" s="21">
        <v>4329083</v>
      </c>
      <c r="U72" s="21">
        <v>14548324</v>
      </c>
      <c r="V72" s="21">
        <v>48587653</v>
      </c>
      <c r="W72" s="21"/>
      <c r="X72" s="21"/>
      <c r="Y72" s="20"/>
      <c r="Z72" s="23"/>
    </row>
    <row r="73" spans="1:26" ht="13.5" hidden="1">
      <c r="A73" s="39" t="s">
        <v>106</v>
      </c>
      <c r="B73" s="19">
        <v>51409165</v>
      </c>
      <c r="C73" s="19"/>
      <c r="D73" s="20">
        <v>56456010</v>
      </c>
      <c r="E73" s="21"/>
      <c r="F73" s="21">
        <v>2818111</v>
      </c>
      <c r="G73" s="21">
        <v>4571976</v>
      </c>
      <c r="H73" s="21">
        <v>10054504</v>
      </c>
      <c r="I73" s="21">
        <v>17444591</v>
      </c>
      <c r="J73" s="21">
        <v>-914372</v>
      </c>
      <c r="K73" s="21">
        <v>4569781</v>
      </c>
      <c r="L73" s="21">
        <v>4557058</v>
      </c>
      <c r="M73" s="21">
        <v>8212467</v>
      </c>
      <c r="N73" s="21">
        <v>4525806</v>
      </c>
      <c r="O73" s="21">
        <v>4561951</v>
      </c>
      <c r="P73" s="21">
        <v>4570824</v>
      </c>
      <c r="Q73" s="21">
        <v>13658581</v>
      </c>
      <c r="R73" s="21">
        <v>7524713</v>
      </c>
      <c r="S73" s="21">
        <v>4562144</v>
      </c>
      <c r="T73" s="21">
        <v>4563492</v>
      </c>
      <c r="U73" s="21">
        <v>16650349</v>
      </c>
      <c r="V73" s="21">
        <v>55965988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>
        <v>1091702000</v>
      </c>
      <c r="F74" s="21"/>
      <c r="G74" s="21">
        <v>3552</v>
      </c>
      <c r="H74" s="21"/>
      <c r="I74" s="21">
        <v>3552</v>
      </c>
      <c r="J74" s="21">
        <v>-3552</v>
      </c>
      <c r="K74" s="21"/>
      <c r="L74" s="21"/>
      <c r="M74" s="21">
        <v>-3552</v>
      </c>
      <c r="N74" s="21"/>
      <c r="O74" s="21"/>
      <c r="P74" s="21"/>
      <c r="Q74" s="21"/>
      <c r="R74" s="21"/>
      <c r="S74" s="21"/>
      <c r="T74" s="21"/>
      <c r="U74" s="21"/>
      <c r="V74" s="21"/>
      <c r="W74" s="21">
        <v>1091702000</v>
      </c>
      <c r="X74" s="21"/>
      <c r="Y74" s="20"/>
      <c r="Z74" s="23">
        <v>1091702000</v>
      </c>
    </row>
    <row r="75" spans="1:26" ht="13.5" hidden="1">
      <c r="A75" s="40" t="s">
        <v>110</v>
      </c>
      <c r="B75" s="28">
        <v>7377257</v>
      </c>
      <c r="C75" s="28"/>
      <c r="D75" s="29">
        <v>18000000</v>
      </c>
      <c r="E75" s="30">
        <v>18000000</v>
      </c>
      <c r="F75" s="30">
        <v>3785906</v>
      </c>
      <c r="G75" s="30">
        <v>4089258</v>
      </c>
      <c r="H75" s="30">
        <v>4073604</v>
      </c>
      <c r="I75" s="30">
        <v>11948768</v>
      </c>
      <c r="J75" s="30">
        <v>4165721</v>
      </c>
      <c r="K75" s="30">
        <v>4163605</v>
      </c>
      <c r="L75" s="30">
        <v>4315374</v>
      </c>
      <c r="M75" s="30">
        <v>12644700</v>
      </c>
      <c r="N75" s="30">
        <v>5048517</v>
      </c>
      <c r="O75" s="30">
        <v>5241079</v>
      </c>
      <c r="P75" s="30">
        <v>3685398</v>
      </c>
      <c r="Q75" s="30">
        <v>13974994</v>
      </c>
      <c r="R75" s="30">
        <v>4349524</v>
      </c>
      <c r="S75" s="30">
        <v>-882331</v>
      </c>
      <c r="T75" s="30">
        <v>9039353</v>
      </c>
      <c r="U75" s="30">
        <v>12506546</v>
      </c>
      <c r="V75" s="30">
        <v>51075008</v>
      </c>
      <c r="W75" s="30">
        <v>18000000</v>
      </c>
      <c r="X75" s="30"/>
      <c r="Y75" s="29"/>
      <c r="Z75" s="31">
        <v>18000000</v>
      </c>
    </row>
    <row r="76" spans="1:26" ht="13.5" hidden="1">
      <c r="A76" s="42" t="s">
        <v>286</v>
      </c>
      <c r="B76" s="32">
        <v>894620363</v>
      </c>
      <c r="C76" s="32"/>
      <c r="D76" s="33">
        <v>1389564884</v>
      </c>
      <c r="E76" s="34">
        <v>1389564884</v>
      </c>
      <c r="F76" s="34">
        <v>71491902</v>
      </c>
      <c r="G76" s="34">
        <v>85746550</v>
      </c>
      <c r="H76" s="34">
        <v>94470028</v>
      </c>
      <c r="I76" s="34">
        <v>251708480</v>
      </c>
      <c r="J76" s="34">
        <v>90813185</v>
      </c>
      <c r="K76" s="34">
        <v>87320533</v>
      </c>
      <c r="L76" s="34">
        <v>72168719</v>
      </c>
      <c r="M76" s="34">
        <v>250302437</v>
      </c>
      <c r="N76" s="34">
        <v>101229023</v>
      </c>
      <c r="O76" s="34">
        <v>88914929</v>
      </c>
      <c r="P76" s="34">
        <v>79134725</v>
      </c>
      <c r="Q76" s="34">
        <v>269278677</v>
      </c>
      <c r="R76" s="34">
        <v>96030558</v>
      </c>
      <c r="S76" s="34">
        <v>97599203</v>
      </c>
      <c r="T76" s="34"/>
      <c r="U76" s="34">
        <v>193629761</v>
      </c>
      <c r="V76" s="34">
        <v>964919355</v>
      </c>
      <c r="W76" s="34">
        <v>1389564884</v>
      </c>
      <c r="X76" s="34"/>
      <c r="Y76" s="33"/>
      <c r="Z76" s="35">
        <v>1389564884</v>
      </c>
    </row>
    <row r="77" spans="1:26" ht="13.5" hidden="1">
      <c r="A77" s="37" t="s">
        <v>31</v>
      </c>
      <c r="B77" s="19">
        <v>189081339</v>
      </c>
      <c r="C77" s="19"/>
      <c r="D77" s="20">
        <v>279863000</v>
      </c>
      <c r="E77" s="21">
        <v>279863000</v>
      </c>
      <c r="F77" s="21">
        <v>17057580</v>
      </c>
      <c r="G77" s="21">
        <v>15622444</v>
      </c>
      <c r="H77" s="21">
        <v>18587922</v>
      </c>
      <c r="I77" s="21">
        <v>51267946</v>
      </c>
      <c r="J77" s="21">
        <v>17684125</v>
      </c>
      <c r="K77" s="21">
        <v>17468066</v>
      </c>
      <c r="L77" s="21">
        <v>16484637</v>
      </c>
      <c r="M77" s="21">
        <v>51636828</v>
      </c>
      <c r="N77" s="21">
        <v>17130435</v>
      </c>
      <c r="O77" s="21">
        <v>18799402</v>
      </c>
      <c r="P77" s="21">
        <v>18470034</v>
      </c>
      <c r="Q77" s="21">
        <v>54399871</v>
      </c>
      <c r="R77" s="21">
        <v>28703512</v>
      </c>
      <c r="S77" s="21">
        <v>19774205</v>
      </c>
      <c r="T77" s="21"/>
      <c r="U77" s="21">
        <v>48477717</v>
      </c>
      <c r="V77" s="21">
        <v>205782362</v>
      </c>
      <c r="W77" s="21">
        <v>279863000</v>
      </c>
      <c r="X77" s="21"/>
      <c r="Y77" s="20"/>
      <c r="Z77" s="23">
        <v>279863000</v>
      </c>
    </row>
    <row r="78" spans="1:26" ht="13.5" hidden="1">
      <c r="A78" s="38" t="s">
        <v>32</v>
      </c>
      <c r="B78" s="19">
        <v>699530747</v>
      </c>
      <c r="C78" s="19"/>
      <c r="D78" s="20">
        <v>1091701884</v>
      </c>
      <c r="E78" s="21">
        <v>1091701884</v>
      </c>
      <c r="F78" s="21">
        <v>50798071</v>
      </c>
      <c r="G78" s="21">
        <v>70139227</v>
      </c>
      <c r="H78" s="21">
        <v>76026758</v>
      </c>
      <c r="I78" s="21">
        <v>196964056</v>
      </c>
      <c r="J78" s="21">
        <v>73143041</v>
      </c>
      <c r="K78" s="21">
        <v>69982493</v>
      </c>
      <c r="L78" s="21">
        <v>51487174</v>
      </c>
      <c r="M78" s="21">
        <v>194612708</v>
      </c>
      <c r="N78" s="21">
        <v>79166212</v>
      </c>
      <c r="O78" s="21">
        <v>70123406</v>
      </c>
      <c r="P78" s="21">
        <v>60724446</v>
      </c>
      <c r="Q78" s="21">
        <v>210014064</v>
      </c>
      <c r="R78" s="21">
        <v>67549928</v>
      </c>
      <c r="S78" s="21">
        <v>78701864</v>
      </c>
      <c r="T78" s="21"/>
      <c r="U78" s="21">
        <v>146251792</v>
      </c>
      <c r="V78" s="21">
        <v>747842620</v>
      </c>
      <c r="W78" s="21">
        <v>1091701884</v>
      </c>
      <c r="X78" s="21"/>
      <c r="Y78" s="20"/>
      <c r="Z78" s="23">
        <v>1091701884</v>
      </c>
    </row>
    <row r="79" spans="1:26" ht="13.5" hidden="1">
      <c r="A79" s="39" t="s">
        <v>103</v>
      </c>
      <c r="B79" s="19">
        <v>497183571</v>
      </c>
      <c r="C79" s="19"/>
      <c r="D79" s="20">
        <v>699340918</v>
      </c>
      <c r="E79" s="21">
        <v>699340918</v>
      </c>
      <c r="F79" s="21">
        <v>51097039</v>
      </c>
      <c r="G79" s="21">
        <v>49121775</v>
      </c>
      <c r="H79" s="21">
        <v>54792653</v>
      </c>
      <c r="I79" s="21">
        <v>155011467</v>
      </c>
      <c r="J79" s="21">
        <v>47757066</v>
      </c>
      <c r="K79" s="21">
        <v>46830011</v>
      </c>
      <c r="L79" s="21">
        <v>30739973</v>
      </c>
      <c r="M79" s="21">
        <v>125327050</v>
      </c>
      <c r="N79" s="21">
        <v>61483971</v>
      </c>
      <c r="O79" s="21">
        <v>49138735</v>
      </c>
      <c r="P79" s="21">
        <v>49396735</v>
      </c>
      <c r="Q79" s="21">
        <v>160019441</v>
      </c>
      <c r="R79" s="21">
        <v>40731649</v>
      </c>
      <c r="S79" s="21">
        <v>53872561</v>
      </c>
      <c r="T79" s="21"/>
      <c r="U79" s="21">
        <v>94604210</v>
      </c>
      <c r="V79" s="21">
        <v>534962168</v>
      </c>
      <c r="W79" s="21">
        <v>699340918</v>
      </c>
      <c r="X79" s="21"/>
      <c r="Y79" s="20"/>
      <c r="Z79" s="23">
        <v>699340918</v>
      </c>
    </row>
    <row r="80" spans="1:26" ht="13.5" hidden="1">
      <c r="A80" s="39" t="s">
        <v>104</v>
      </c>
      <c r="B80" s="19">
        <v>137526306</v>
      </c>
      <c r="C80" s="19"/>
      <c r="D80" s="20">
        <v>268788492</v>
      </c>
      <c r="E80" s="21">
        <v>268788492</v>
      </c>
      <c r="F80" s="21">
        <v>-6195212</v>
      </c>
      <c r="G80" s="21">
        <v>13766415</v>
      </c>
      <c r="H80" s="21">
        <v>14664262</v>
      </c>
      <c r="I80" s="21">
        <v>22235465</v>
      </c>
      <c r="J80" s="21">
        <v>17474040</v>
      </c>
      <c r="K80" s="21">
        <v>16373260</v>
      </c>
      <c r="L80" s="21">
        <v>14289692</v>
      </c>
      <c r="M80" s="21">
        <v>48136992</v>
      </c>
      <c r="N80" s="21">
        <v>11107551</v>
      </c>
      <c r="O80" s="21">
        <v>13862304</v>
      </c>
      <c r="P80" s="21">
        <v>4862509</v>
      </c>
      <c r="Q80" s="21">
        <v>29832364</v>
      </c>
      <c r="R80" s="21">
        <v>19430316</v>
      </c>
      <c r="S80" s="21">
        <v>17712520</v>
      </c>
      <c r="T80" s="21"/>
      <c r="U80" s="21">
        <v>37142836</v>
      </c>
      <c r="V80" s="21">
        <v>137347657</v>
      </c>
      <c r="W80" s="21">
        <v>268788492</v>
      </c>
      <c r="X80" s="21"/>
      <c r="Y80" s="20"/>
      <c r="Z80" s="23">
        <v>268788492</v>
      </c>
    </row>
    <row r="81" spans="1:26" ht="13.5" hidden="1">
      <c r="A81" s="39" t="s">
        <v>105</v>
      </c>
      <c r="B81" s="19">
        <v>25960318</v>
      </c>
      <c r="C81" s="19"/>
      <c r="D81" s="20">
        <v>67116464</v>
      </c>
      <c r="E81" s="21">
        <v>67116464</v>
      </c>
      <c r="F81" s="21">
        <v>2706989</v>
      </c>
      <c r="G81" s="21">
        <v>3117038</v>
      </c>
      <c r="H81" s="21">
        <v>2798851</v>
      </c>
      <c r="I81" s="21">
        <v>8622878</v>
      </c>
      <c r="J81" s="21">
        <v>3979407</v>
      </c>
      <c r="K81" s="21">
        <v>2820671</v>
      </c>
      <c r="L81" s="21">
        <v>2662311</v>
      </c>
      <c r="M81" s="21">
        <v>9462389</v>
      </c>
      <c r="N81" s="21">
        <v>2786541</v>
      </c>
      <c r="O81" s="21">
        <v>2323121</v>
      </c>
      <c r="P81" s="21">
        <v>2561265</v>
      </c>
      <c r="Q81" s="21">
        <v>7670927</v>
      </c>
      <c r="R81" s="21">
        <v>3172030</v>
      </c>
      <c r="S81" s="21">
        <v>3057913</v>
      </c>
      <c r="T81" s="21"/>
      <c r="U81" s="21">
        <v>6229943</v>
      </c>
      <c r="V81" s="21">
        <v>31986137</v>
      </c>
      <c r="W81" s="21">
        <v>67116464</v>
      </c>
      <c r="X81" s="21"/>
      <c r="Y81" s="20"/>
      <c r="Z81" s="23">
        <v>67116464</v>
      </c>
    </row>
    <row r="82" spans="1:26" ht="13.5" hidden="1">
      <c r="A82" s="39" t="s">
        <v>106</v>
      </c>
      <c r="B82" s="19">
        <v>38853743</v>
      </c>
      <c r="C82" s="19"/>
      <c r="D82" s="20">
        <v>56456010</v>
      </c>
      <c r="E82" s="21">
        <v>56456010</v>
      </c>
      <c r="F82" s="21">
        <v>3185075</v>
      </c>
      <c r="G82" s="21">
        <v>4130781</v>
      </c>
      <c r="H82" s="21">
        <v>3770992</v>
      </c>
      <c r="I82" s="21">
        <v>11086848</v>
      </c>
      <c r="J82" s="21">
        <v>3831290</v>
      </c>
      <c r="K82" s="21">
        <v>3940785</v>
      </c>
      <c r="L82" s="21">
        <v>3795198</v>
      </c>
      <c r="M82" s="21">
        <v>11567273</v>
      </c>
      <c r="N82" s="21">
        <v>3787955</v>
      </c>
      <c r="O82" s="21">
        <v>4010146</v>
      </c>
      <c r="P82" s="21">
        <v>3902564</v>
      </c>
      <c r="Q82" s="21">
        <v>11700665</v>
      </c>
      <c r="R82" s="21">
        <v>4180869</v>
      </c>
      <c r="S82" s="21">
        <v>4104796</v>
      </c>
      <c r="T82" s="21"/>
      <c r="U82" s="21">
        <v>8285665</v>
      </c>
      <c r="V82" s="21">
        <v>42640451</v>
      </c>
      <c r="W82" s="21">
        <v>56456010</v>
      </c>
      <c r="X82" s="21"/>
      <c r="Y82" s="20"/>
      <c r="Z82" s="23">
        <v>56456010</v>
      </c>
    </row>
    <row r="83" spans="1:26" ht="13.5" hidden="1">
      <c r="A83" s="39" t="s">
        <v>107</v>
      </c>
      <c r="B83" s="19">
        <v>6809</v>
      </c>
      <c r="C83" s="19"/>
      <c r="D83" s="20"/>
      <c r="E83" s="21"/>
      <c r="F83" s="21">
        <v>4180</v>
      </c>
      <c r="G83" s="21">
        <v>3218</v>
      </c>
      <c r="H83" s="21"/>
      <c r="I83" s="21">
        <v>7398</v>
      </c>
      <c r="J83" s="21">
        <v>101238</v>
      </c>
      <c r="K83" s="21">
        <v>17766</v>
      </c>
      <c r="L83" s="21"/>
      <c r="M83" s="21">
        <v>119004</v>
      </c>
      <c r="N83" s="21">
        <v>194</v>
      </c>
      <c r="O83" s="21">
        <v>789100</v>
      </c>
      <c r="P83" s="21">
        <v>1373</v>
      </c>
      <c r="Q83" s="21">
        <v>790667</v>
      </c>
      <c r="R83" s="21">
        <v>35064</v>
      </c>
      <c r="S83" s="21">
        <v>-45926</v>
      </c>
      <c r="T83" s="21"/>
      <c r="U83" s="21">
        <v>-10862</v>
      </c>
      <c r="V83" s="21">
        <v>906207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6008277</v>
      </c>
      <c r="C84" s="28"/>
      <c r="D84" s="29">
        <v>18000000</v>
      </c>
      <c r="E84" s="30">
        <v>18000000</v>
      </c>
      <c r="F84" s="30">
        <v>3636251</v>
      </c>
      <c r="G84" s="30">
        <v>-15121</v>
      </c>
      <c r="H84" s="30">
        <v>-144652</v>
      </c>
      <c r="I84" s="30">
        <v>3476478</v>
      </c>
      <c r="J84" s="30">
        <v>-13981</v>
      </c>
      <c r="K84" s="30">
        <v>-130026</v>
      </c>
      <c r="L84" s="30">
        <v>4196908</v>
      </c>
      <c r="M84" s="30">
        <v>4052901</v>
      </c>
      <c r="N84" s="30">
        <v>4932376</v>
      </c>
      <c r="O84" s="30">
        <v>-7879</v>
      </c>
      <c r="P84" s="30">
        <v>-59755</v>
      </c>
      <c r="Q84" s="30">
        <v>4864742</v>
      </c>
      <c r="R84" s="30">
        <v>-222882</v>
      </c>
      <c r="S84" s="30">
        <v>-876866</v>
      </c>
      <c r="T84" s="30"/>
      <c r="U84" s="30">
        <v>-1099748</v>
      </c>
      <c r="V84" s="30">
        <v>11294373</v>
      </c>
      <c r="W84" s="30">
        <v>18000000</v>
      </c>
      <c r="X84" s="30"/>
      <c r="Y84" s="29"/>
      <c r="Z84" s="31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1092615586</v>
      </c>
      <c r="D5" s="153">
        <f>SUM(D6:D8)</f>
        <v>0</v>
      </c>
      <c r="E5" s="154">
        <f t="shared" si="0"/>
        <v>1284253171</v>
      </c>
      <c r="F5" s="100">
        <f t="shared" si="0"/>
        <v>2655358693</v>
      </c>
      <c r="G5" s="100">
        <f t="shared" si="0"/>
        <v>320695247</v>
      </c>
      <c r="H5" s="100">
        <f t="shared" si="0"/>
        <v>55982282</v>
      </c>
      <c r="I5" s="100">
        <f t="shared" si="0"/>
        <v>27223626</v>
      </c>
      <c r="J5" s="100">
        <f t="shared" si="0"/>
        <v>403901155</v>
      </c>
      <c r="K5" s="100">
        <f t="shared" si="0"/>
        <v>43773918</v>
      </c>
      <c r="L5" s="100">
        <f t="shared" si="0"/>
        <v>331842577</v>
      </c>
      <c r="M5" s="100">
        <f t="shared" si="0"/>
        <v>31458509</v>
      </c>
      <c r="N5" s="100">
        <f t="shared" si="0"/>
        <v>407075004</v>
      </c>
      <c r="O5" s="100">
        <f t="shared" si="0"/>
        <v>133402751</v>
      </c>
      <c r="P5" s="100">
        <f t="shared" si="0"/>
        <v>82911707</v>
      </c>
      <c r="Q5" s="100">
        <f t="shared" si="0"/>
        <v>209252424</v>
      </c>
      <c r="R5" s="100">
        <f t="shared" si="0"/>
        <v>425566882</v>
      </c>
      <c r="S5" s="100">
        <f t="shared" si="0"/>
        <v>33429453</v>
      </c>
      <c r="T5" s="100">
        <f t="shared" si="0"/>
        <v>25390496</v>
      </c>
      <c r="U5" s="100">
        <f t="shared" si="0"/>
        <v>42827220</v>
      </c>
      <c r="V5" s="100">
        <f t="shared" si="0"/>
        <v>101647169</v>
      </c>
      <c r="W5" s="100">
        <f t="shared" si="0"/>
        <v>1338190210</v>
      </c>
      <c r="X5" s="100">
        <f t="shared" si="0"/>
        <v>2655358693</v>
      </c>
      <c r="Y5" s="100">
        <f t="shared" si="0"/>
        <v>-1317168483</v>
      </c>
      <c r="Z5" s="137">
        <f>+IF(X5&lt;&gt;0,+(Y5/X5)*100,0)</f>
        <v>-49.60416408044199</v>
      </c>
      <c r="AA5" s="153">
        <f>SUM(AA6:AA8)</f>
        <v>2655358693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1092615586</v>
      </c>
      <c r="D7" s="157"/>
      <c r="E7" s="158">
        <v>314099777</v>
      </c>
      <c r="F7" s="159">
        <v>2655358693</v>
      </c>
      <c r="G7" s="159">
        <v>27767247</v>
      </c>
      <c r="H7" s="159">
        <v>26244250</v>
      </c>
      <c r="I7" s="159">
        <v>27195626</v>
      </c>
      <c r="J7" s="159">
        <v>81207123</v>
      </c>
      <c r="K7" s="159">
        <v>43771887</v>
      </c>
      <c r="L7" s="159">
        <v>36032577</v>
      </c>
      <c r="M7" s="159">
        <v>31456509</v>
      </c>
      <c r="N7" s="159">
        <v>111260973</v>
      </c>
      <c r="O7" s="159">
        <v>32075751</v>
      </c>
      <c r="P7" s="159">
        <v>48536385</v>
      </c>
      <c r="Q7" s="159">
        <v>28418424</v>
      </c>
      <c r="R7" s="159">
        <v>109030560</v>
      </c>
      <c r="S7" s="159">
        <v>33427453</v>
      </c>
      <c r="T7" s="159">
        <v>25388496</v>
      </c>
      <c r="U7" s="159">
        <v>36266702</v>
      </c>
      <c r="V7" s="159">
        <v>95082651</v>
      </c>
      <c r="W7" s="159">
        <v>396581307</v>
      </c>
      <c r="X7" s="159">
        <v>2655358693</v>
      </c>
      <c r="Y7" s="159">
        <v>-2258777386</v>
      </c>
      <c r="Z7" s="141">
        <v>-85.06</v>
      </c>
      <c r="AA7" s="157">
        <v>2655358693</v>
      </c>
    </row>
    <row r="8" spans="1:27" ht="13.5">
      <c r="A8" s="138" t="s">
        <v>77</v>
      </c>
      <c r="B8" s="136"/>
      <c r="C8" s="155"/>
      <c r="D8" s="155"/>
      <c r="E8" s="156">
        <v>970153394</v>
      </c>
      <c r="F8" s="60"/>
      <c r="G8" s="60">
        <v>292928000</v>
      </c>
      <c r="H8" s="60">
        <v>29738032</v>
      </c>
      <c r="I8" s="60">
        <v>28000</v>
      </c>
      <c r="J8" s="60">
        <v>322694032</v>
      </c>
      <c r="K8" s="60">
        <v>2031</v>
      </c>
      <c r="L8" s="60">
        <v>295810000</v>
      </c>
      <c r="M8" s="60">
        <v>2000</v>
      </c>
      <c r="N8" s="60">
        <v>295814031</v>
      </c>
      <c r="O8" s="60">
        <v>101327000</v>
      </c>
      <c r="P8" s="60">
        <v>34375322</v>
      </c>
      <c r="Q8" s="60">
        <v>180834000</v>
      </c>
      <c r="R8" s="60">
        <v>316536322</v>
      </c>
      <c r="S8" s="60">
        <v>2000</v>
      </c>
      <c r="T8" s="60">
        <v>2000</v>
      </c>
      <c r="U8" s="60">
        <v>6560518</v>
      </c>
      <c r="V8" s="60">
        <v>6564518</v>
      </c>
      <c r="W8" s="60">
        <v>941608903</v>
      </c>
      <c r="X8" s="60"/>
      <c r="Y8" s="60">
        <v>941608903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22929921</v>
      </c>
      <c r="F9" s="100">
        <f t="shared" si="1"/>
        <v>0</v>
      </c>
      <c r="G9" s="100">
        <f t="shared" si="1"/>
        <v>944284</v>
      </c>
      <c r="H9" s="100">
        <f t="shared" si="1"/>
        <v>815567</v>
      </c>
      <c r="I9" s="100">
        <f t="shared" si="1"/>
        <v>735404</v>
      </c>
      <c r="J9" s="100">
        <f t="shared" si="1"/>
        <v>2495255</v>
      </c>
      <c r="K9" s="100">
        <f t="shared" si="1"/>
        <v>1302238</v>
      </c>
      <c r="L9" s="100">
        <f t="shared" si="1"/>
        <v>429493</v>
      </c>
      <c r="M9" s="100">
        <f t="shared" si="1"/>
        <v>-105784</v>
      </c>
      <c r="N9" s="100">
        <f t="shared" si="1"/>
        <v>1625947</v>
      </c>
      <c r="O9" s="100">
        <f t="shared" si="1"/>
        <v>724422</v>
      </c>
      <c r="P9" s="100">
        <f t="shared" si="1"/>
        <v>564263</v>
      </c>
      <c r="Q9" s="100">
        <f t="shared" si="1"/>
        <v>990025</v>
      </c>
      <c r="R9" s="100">
        <f t="shared" si="1"/>
        <v>2278710</v>
      </c>
      <c r="S9" s="100">
        <f t="shared" si="1"/>
        <v>1465925</v>
      </c>
      <c r="T9" s="100">
        <f t="shared" si="1"/>
        <v>680099</v>
      </c>
      <c r="U9" s="100">
        <f t="shared" si="1"/>
        <v>560757</v>
      </c>
      <c r="V9" s="100">
        <f t="shared" si="1"/>
        <v>2706781</v>
      </c>
      <c r="W9" s="100">
        <f t="shared" si="1"/>
        <v>9106693</v>
      </c>
      <c r="X9" s="100">
        <f t="shared" si="1"/>
        <v>0</v>
      </c>
      <c r="Y9" s="100">
        <f t="shared" si="1"/>
        <v>9106693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2383425</v>
      </c>
      <c r="F10" s="60"/>
      <c r="G10" s="60">
        <v>96982</v>
      </c>
      <c r="H10" s="60">
        <v>158564</v>
      </c>
      <c r="I10" s="60">
        <v>130451</v>
      </c>
      <c r="J10" s="60">
        <v>385997</v>
      </c>
      <c r="K10" s="60">
        <v>182140</v>
      </c>
      <c r="L10" s="60">
        <v>109129</v>
      </c>
      <c r="M10" s="60">
        <v>100956</v>
      </c>
      <c r="N10" s="60">
        <v>392225</v>
      </c>
      <c r="O10" s="60">
        <v>140185</v>
      </c>
      <c r="P10" s="60">
        <v>150156</v>
      </c>
      <c r="Q10" s="60">
        <v>120718</v>
      </c>
      <c r="R10" s="60">
        <v>411059</v>
      </c>
      <c r="S10" s="60">
        <v>126600</v>
      </c>
      <c r="T10" s="60">
        <v>177412</v>
      </c>
      <c r="U10" s="60">
        <v>144382</v>
      </c>
      <c r="V10" s="60">
        <v>448394</v>
      </c>
      <c r="W10" s="60">
        <v>1637675</v>
      </c>
      <c r="X10" s="60"/>
      <c r="Y10" s="60">
        <v>1637675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>
        <v>12644900</v>
      </c>
      <c r="F11" s="60"/>
      <c r="G11" s="60">
        <v>373056</v>
      </c>
      <c r="H11" s="60">
        <v>226641</v>
      </c>
      <c r="I11" s="60">
        <v>396632</v>
      </c>
      <c r="J11" s="60">
        <v>996329</v>
      </c>
      <c r="K11" s="60">
        <v>603090</v>
      </c>
      <c r="L11" s="60">
        <v>101461</v>
      </c>
      <c r="M11" s="60">
        <v>-524229</v>
      </c>
      <c r="N11" s="60">
        <v>180322</v>
      </c>
      <c r="O11" s="60">
        <v>392811</v>
      </c>
      <c r="P11" s="60">
        <v>86467</v>
      </c>
      <c r="Q11" s="60">
        <v>316483</v>
      </c>
      <c r="R11" s="60">
        <v>795761</v>
      </c>
      <c r="S11" s="60">
        <v>1140590</v>
      </c>
      <c r="T11" s="60">
        <v>234162</v>
      </c>
      <c r="U11" s="60">
        <v>104383</v>
      </c>
      <c r="V11" s="60">
        <v>1479135</v>
      </c>
      <c r="W11" s="60">
        <v>3451547</v>
      </c>
      <c r="X11" s="60"/>
      <c r="Y11" s="60">
        <v>3451547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7862561</v>
      </c>
      <c r="F12" s="60"/>
      <c r="G12" s="60">
        <v>473296</v>
      </c>
      <c r="H12" s="60">
        <v>429435</v>
      </c>
      <c r="I12" s="60">
        <v>207385</v>
      </c>
      <c r="J12" s="60">
        <v>1110116</v>
      </c>
      <c r="K12" s="60">
        <v>516063</v>
      </c>
      <c r="L12" s="60">
        <v>217967</v>
      </c>
      <c r="M12" s="60">
        <v>316579</v>
      </c>
      <c r="N12" s="60">
        <v>1050609</v>
      </c>
      <c r="O12" s="60">
        <v>190481</v>
      </c>
      <c r="P12" s="60">
        <v>326669</v>
      </c>
      <c r="Q12" s="60">
        <v>551923</v>
      </c>
      <c r="R12" s="60">
        <v>1069073</v>
      </c>
      <c r="S12" s="60">
        <v>197761</v>
      </c>
      <c r="T12" s="60">
        <v>267598</v>
      </c>
      <c r="U12" s="60">
        <v>311065</v>
      </c>
      <c r="V12" s="60">
        <v>776424</v>
      </c>
      <c r="W12" s="60">
        <v>4006222</v>
      </c>
      <c r="X12" s="60"/>
      <c r="Y12" s="60">
        <v>4006222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>
        <v>39035</v>
      </c>
      <c r="F13" s="60"/>
      <c r="G13" s="60">
        <v>950</v>
      </c>
      <c r="H13" s="60">
        <v>927</v>
      </c>
      <c r="I13" s="60">
        <v>936</v>
      </c>
      <c r="J13" s="60">
        <v>2813</v>
      </c>
      <c r="K13" s="60">
        <v>945</v>
      </c>
      <c r="L13" s="60">
        <v>936</v>
      </c>
      <c r="M13" s="60">
        <v>910</v>
      </c>
      <c r="N13" s="60">
        <v>2791</v>
      </c>
      <c r="O13" s="60">
        <v>945</v>
      </c>
      <c r="P13" s="60">
        <v>971</v>
      </c>
      <c r="Q13" s="60">
        <v>901</v>
      </c>
      <c r="R13" s="60">
        <v>2817</v>
      </c>
      <c r="S13" s="60">
        <v>974</v>
      </c>
      <c r="T13" s="60">
        <v>927</v>
      </c>
      <c r="U13" s="60">
        <v>927</v>
      </c>
      <c r="V13" s="60">
        <v>2828</v>
      </c>
      <c r="W13" s="60">
        <v>11249</v>
      </c>
      <c r="X13" s="60"/>
      <c r="Y13" s="60">
        <v>11249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48040260</v>
      </c>
      <c r="F15" s="100">
        <f t="shared" si="2"/>
        <v>0</v>
      </c>
      <c r="G15" s="100">
        <f t="shared" si="2"/>
        <v>1431995</v>
      </c>
      <c r="H15" s="100">
        <f t="shared" si="2"/>
        <v>2447635</v>
      </c>
      <c r="I15" s="100">
        <f t="shared" si="2"/>
        <v>2062117</v>
      </c>
      <c r="J15" s="100">
        <f t="shared" si="2"/>
        <v>5941747</v>
      </c>
      <c r="K15" s="100">
        <f t="shared" si="2"/>
        <v>2103858</v>
      </c>
      <c r="L15" s="100">
        <f t="shared" si="2"/>
        <v>1990687</v>
      </c>
      <c r="M15" s="100">
        <f t="shared" si="2"/>
        <v>6175156</v>
      </c>
      <c r="N15" s="100">
        <f t="shared" si="2"/>
        <v>10269701</v>
      </c>
      <c r="O15" s="100">
        <f t="shared" si="2"/>
        <v>7516044</v>
      </c>
      <c r="P15" s="100">
        <f t="shared" si="2"/>
        <v>1822778</v>
      </c>
      <c r="Q15" s="100">
        <f t="shared" si="2"/>
        <v>4712377</v>
      </c>
      <c r="R15" s="100">
        <f t="shared" si="2"/>
        <v>14051199</v>
      </c>
      <c r="S15" s="100">
        <f t="shared" si="2"/>
        <v>2480352</v>
      </c>
      <c r="T15" s="100">
        <f t="shared" si="2"/>
        <v>-418313</v>
      </c>
      <c r="U15" s="100">
        <f t="shared" si="2"/>
        <v>7854105</v>
      </c>
      <c r="V15" s="100">
        <f t="shared" si="2"/>
        <v>9916144</v>
      </c>
      <c r="W15" s="100">
        <f t="shared" si="2"/>
        <v>40178791</v>
      </c>
      <c r="X15" s="100">
        <f t="shared" si="2"/>
        <v>0</v>
      </c>
      <c r="Y15" s="100">
        <f t="shared" si="2"/>
        <v>40178791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27719045</v>
      </c>
      <c r="F16" s="60"/>
      <c r="G16" s="60">
        <v>984687</v>
      </c>
      <c r="H16" s="60">
        <v>1943948</v>
      </c>
      <c r="I16" s="60">
        <v>1726267</v>
      </c>
      <c r="J16" s="60">
        <v>4654902</v>
      </c>
      <c r="K16" s="60">
        <v>1543465</v>
      </c>
      <c r="L16" s="60">
        <v>1522620</v>
      </c>
      <c r="M16" s="60">
        <v>5790034</v>
      </c>
      <c r="N16" s="60">
        <v>8856119</v>
      </c>
      <c r="O16" s="60">
        <v>7022849</v>
      </c>
      <c r="P16" s="60">
        <v>1375630</v>
      </c>
      <c r="Q16" s="60">
        <v>4379374</v>
      </c>
      <c r="R16" s="60">
        <v>12777853</v>
      </c>
      <c r="S16" s="60">
        <v>1950415</v>
      </c>
      <c r="T16" s="60">
        <v>-905004</v>
      </c>
      <c r="U16" s="60">
        <v>7375026</v>
      </c>
      <c r="V16" s="60">
        <v>8420437</v>
      </c>
      <c r="W16" s="60">
        <v>34709311</v>
      </c>
      <c r="X16" s="60"/>
      <c r="Y16" s="60">
        <v>34709311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18314216</v>
      </c>
      <c r="F17" s="60"/>
      <c r="G17" s="60">
        <v>322584</v>
      </c>
      <c r="H17" s="60">
        <v>282133</v>
      </c>
      <c r="I17" s="60">
        <v>266942</v>
      </c>
      <c r="J17" s="60">
        <v>871659</v>
      </c>
      <c r="K17" s="60">
        <v>335762</v>
      </c>
      <c r="L17" s="60">
        <v>346929</v>
      </c>
      <c r="M17" s="60">
        <v>238912</v>
      </c>
      <c r="N17" s="60">
        <v>921603</v>
      </c>
      <c r="O17" s="60">
        <v>325598</v>
      </c>
      <c r="P17" s="60">
        <v>319889</v>
      </c>
      <c r="Q17" s="60">
        <v>272381</v>
      </c>
      <c r="R17" s="60">
        <v>917868</v>
      </c>
      <c r="S17" s="60">
        <v>351015</v>
      </c>
      <c r="T17" s="60">
        <v>277461</v>
      </c>
      <c r="U17" s="60">
        <v>344090</v>
      </c>
      <c r="V17" s="60">
        <v>972566</v>
      </c>
      <c r="W17" s="60">
        <v>3683696</v>
      </c>
      <c r="X17" s="60"/>
      <c r="Y17" s="60">
        <v>3683696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>
        <v>2006999</v>
      </c>
      <c r="F18" s="60"/>
      <c r="G18" s="60">
        <v>124724</v>
      </c>
      <c r="H18" s="60">
        <v>221554</v>
      </c>
      <c r="I18" s="60">
        <v>68908</v>
      </c>
      <c r="J18" s="60">
        <v>415186</v>
      </c>
      <c r="K18" s="60">
        <v>224631</v>
      </c>
      <c r="L18" s="60">
        <v>121138</v>
      </c>
      <c r="M18" s="60">
        <v>146210</v>
      </c>
      <c r="N18" s="60">
        <v>491979</v>
      </c>
      <c r="O18" s="60">
        <v>167597</v>
      </c>
      <c r="P18" s="60">
        <v>127259</v>
      </c>
      <c r="Q18" s="60">
        <v>60622</v>
      </c>
      <c r="R18" s="60">
        <v>355478</v>
      </c>
      <c r="S18" s="60">
        <v>178922</v>
      </c>
      <c r="T18" s="60">
        <v>209230</v>
      </c>
      <c r="U18" s="60">
        <v>134989</v>
      </c>
      <c r="V18" s="60">
        <v>523141</v>
      </c>
      <c r="W18" s="60">
        <v>1785784</v>
      </c>
      <c r="X18" s="60"/>
      <c r="Y18" s="60">
        <v>1785784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867519756</v>
      </c>
      <c r="D19" s="153">
        <f>SUM(D20:D23)</f>
        <v>0</v>
      </c>
      <c r="E19" s="154">
        <f t="shared" si="3"/>
        <v>1093516648</v>
      </c>
      <c r="F19" s="100">
        <f t="shared" si="3"/>
        <v>0</v>
      </c>
      <c r="G19" s="100">
        <f t="shared" si="3"/>
        <v>65229530</v>
      </c>
      <c r="H19" s="100">
        <f t="shared" si="3"/>
        <v>79967545</v>
      </c>
      <c r="I19" s="100">
        <f t="shared" si="3"/>
        <v>112609638</v>
      </c>
      <c r="J19" s="100">
        <f t="shared" si="3"/>
        <v>257806713</v>
      </c>
      <c r="K19" s="100">
        <f t="shared" si="3"/>
        <v>48017617</v>
      </c>
      <c r="L19" s="100">
        <f t="shared" si="3"/>
        <v>100685680</v>
      </c>
      <c r="M19" s="100">
        <f t="shared" si="3"/>
        <v>67197818</v>
      </c>
      <c r="N19" s="100">
        <f t="shared" si="3"/>
        <v>215901115</v>
      </c>
      <c r="O19" s="100">
        <f t="shared" si="3"/>
        <v>89635871</v>
      </c>
      <c r="P19" s="100">
        <f t="shared" si="3"/>
        <v>25135931</v>
      </c>
      <c r="Q19" s="100">
        <f t="shared" si="3"/>
        <v>65771184</v>
      </c>
      <c r="R19" s="100">
        <f t="shared" si="3"/>
        <v>180542986</v>
      </c>
      <c r="S19" s="100">
        <f t="shared" si="3"/>
        <v>101789838</v>
      </c>
      <c r="T19" s="100">
        <f t="shared" si="3"/>
        <v>72402620</v>
      </c>
      <c r="U19" s="100">
        <f t="shared" si="3"/>
        <v>91817419</v>
      </c>
      <c r="V19" s="100">
        <f t="shared" si="3"/>
        <v>266009877</v>
      </c>
      <c r="W19" s="100">
        <f t="shared" si="3"/>
        <v>920260691</v>
      </c>
      <c r="X19" s="100">
        <f t="shared" si="3"/>
        <v>0</v>
      </c>
      <c r="Y19" s="100">
        <f t="shared" si="3"/>
        <v>920260691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>
        <v>605486199</v>
      </c>
      <c r="D20" s="155"/>
      <c r="E20" s="156">
        <v>699481370</v>
      </c>
      <c r="F20" s="60"/>
      <c r="G20" s="60">
        <v>56338986</v>
      </c>
      <c r="H20" s="60">
        <v>52411118</v>
      </c>
      <c r="I20" s="60">
        <v>53361655</v>
      </c>
      <c r="J20" s="60">
        <v>162111759</v>
      </c>
      <c r="K20" s="60">
        <v>49212410</v>
      </c>
      <c r="L20" s="60">
        <v>67377654</v>
      </c>
      <c r="M20" s="60">
        <v>31839819</v>
      </c>
      <c r="N20" s="60">
        <v>148429883</v>
      </c>
      <c r="O20" s="60">
        <v>58112996</v>
      </c>
      <c r="P20" s="60">
        <v>12810104</v>
      </c>
      <c r="Q20" s="60">
        <v>50043845</v>
      </c>
      <c r="R20" s="60">
        <v>120966945</v>
      </c>
      <c r="S20" s="60">
        <v>69036260</v>
      </c>
      <c r="T20" s="60">
        <v>46060825</v>
      </c>
      <c r="U20" s="60">
        <v>67817111</v>
      </c>
      <c r="V20" s="60">
        <v>182914196</v>
      </c>
      <c r="W20" s="60">
        <v>614422783</v>
      </c>
      <c r="X20" s="60"/>
      <c r="Y20" s="60">
        <v>614422783</v>
      </c>
      <c r="Z20" s="140">
        <v>0</v>
      </c>
      <c r="AA20" s="155"/>
    </row>
    <row r="21" spans="1:27" ht="13.5">
      <c r="A21" s="138" t="s">
        <v>90</v>
      </c>
      <c r="B21" s="136"/>
      <c r="C21" s="155">
        <v>164175447</v>
      </c>
      <c r="D21" s="155"/>
      <c r="E21" s="156">
        <v>268841994</v>
      </c>
      <c r="F21" s="60"/>
      <c r="G21" s="60">
        <v>3987102</v>
      </c>
      <c r="H21" s="60">
        <v>19618062</v>
      </c>
      <c r="I21" s="60">
        <v>41620532</v>
      </c>
      <c r="J21" s="60">
        <v>65225696</v>
      </c>
      <c r="K21" s="60">
        <v>-674325</v>
      </c>
      <c r="L21" s="60">
        <v>24659978</v>
      </c>
      <c r="M21" s="60">
        <v>27280814</v>
      </c>
      <c r="N21" s="60">
        <v>51266467</v>
      </c>
      <c r="O21" s="60">
        <v>22269752</v>
      </c>
      <c r="P21" s="60">
        <v>2180290</v>
      </c>
      <c r="Q21" s="60">
        <v>8098422</v>
      </c>
      <c r="R21" s="60">
        <v>32548464</v>
      </c>
      <c r="S21" s="60">
        <v>18835786</v>
      </c>
      <c r="T21" s="60">
        <v>17612436</v>
      </c>
      <c r="U21" s="60">
        <v>14874461</v>
      </c>
      <c r="V21" s="60">
        <v>51322683</v>
      </c>
      <c r="W21" s="60">
        <v>200363310</v>
      </c>
      <c r="X21" s="60"/>
      <c r="Y21" s="60">
        <v>200363310</v>
      </c>
      <c r="Z21" s="140">
        <v>0</v>
      </c>
      <c r="AA21" s="155"/>
    </row>
    <row r="22" spans="1:27" ht="13.5">
      <c r="A22" s="138" t="s">
        <v>91</v>
      </c>
      <c r="B22" s="136"/>
      <c r="C22" s="157">
        <v>46448945</v>
      </c>
      <c r="D22" s="157"/>
      <c r="E22" s="158">
        <v>67116464</v>
      </c>
      <c r="F22" s="159"/>
      <c r="G22" s="159">
        <v>1895782</v>
      </c>
      <c r="H22" s="159">
        <v>3366389</v>
      </c>
      <c r="I22" s="159">
        <v>7572947</v>
      </c>
      <c r="J22" s="159">
        <v>12835118</v>
      </c>
      <c r="K22" s="159">
        <v>393904</v>
      </c>
      <c r="L22" s="159">
        <v>4078267</v>
      </c>
      <c r="M22" s="159">
        <v>3362277</v>
      </c>
      <c r="N22" s="159">
        <v>7834448</v>
      </c>
      <c r="O22" s="159">
        <v>4727317</v>
      </c>
      <c r="P22" s="159">
        <v>5584353</v>
      </c>
      <c r="Q22" s="159">
        <v>3058093</v>
      </c>
      <c r="R22" s="159">
        <v>13369763</v>
      </c>
      <c r="S22" s="159">
        <v>6052026</v>
      </c>
      <c r="T22" s="159">
        <v>4167215</v>
      </c>
      <c r="U22" s="159">
        <v>4329083</v>
      </c>
      <c r="V22" s="159">
        <v>14548324</v>
      </c>
      <c r="W22" s="159">
        <v>48587653</v>
      </c>
      <c r="X22" s="159"/>
      <c r="Y22" s="159">
        <v>48587653</v>
      </c>
      <c r="Z22" s="141">
        <v>0</v>
      </c>
      <c r="AA22" s="157"/>
    </row>
    <row r="23" spans="1:27" ht="13.5">
      <c r="A23" s="138" t="s">
        <v>92</v>
      </c>
      <c r="B23" s="136"/>
      <c r="C23" s="155">
        <v>51409165</v>
      </c>
      <c r="D23" s="155"/>
      <c r="E23" s="156">
        <v>58076820</v>
      </c>
      <c r="F23" s="60"/>
      <c r="G23" s="60">
        <v>3007660</v>
      </c>
      <c r="H23" s="60">
        <v>4571976</v>
      </c>
      <c r="I23" s="60">
        <v>10054504</v>
      </c>
      <c r="J23" s="60">
        <v>17634140</v>
      </c>
      <c r="K23" s="60">
        <v>-914372</v>
      </c>
      <c r="L23" s="60">
        <v>4569781</v>
      </c>
      <c r="M23" s="60">
        <v>4714908</v>
      </c>
      <c r="N23" s="60">
        <v>8370317</v>
      </c>
      <c r="O23" s="60">
        <v>4525806</v>
      </c>
      <c r="P23" s="60">
        <v>4561184</v>
      </c>
      <c r="Q23" s="60">
        <v>4570824</v>
      </c>
      <c r="R23" s="60">
        <v>13657814</v>
      </c>
      <c r="S23" s="60">
        <v>7865766</v>
      </c>
      <c r="T23" s="60">
        <v>4562144</v>
      </c>
      <c r="U23" s="60">
        <v>4796764</v>
      </c>
      <c r="V23" s="60">
        <v>17224674</v>
      </c>
      <c r="W23" s="60">
        <v>56886945</v>
      </c>
      <c r="X23" s="60"/>
      <c r="Y23" s="60">
        <v>56886945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1960135342</v>
      </c>
      <c r="D25" s="168">
        <f>+D5+D9+D15+D19+D24</f>
        <v>0</v>
      </c>
      <c r="E25" s="169">
        <f t="shared" si="4"/>
        <v>2448740000</v>
      </c>
      <c r="F25" s="73">
        <f t="shared" si="4"/>
        <v>2655358693</v>
      </c>
      <c r="G25" s="73">
        <f t="shared" si="4"/>
        <v>388301056</v>
      </c>
      <c r="H25" s="73">
        <f t="shared" si="4"/>
        <v>139213029</v>
      </c>
      <c r="I25" s="73">
        <f t="shared" si="4"/>
        <v>142630785</v>
      </c>
      <c r="J25" s="73">
        <f t="shared" si="4"/>
        <v>670144870</v>
      </c>
      <c r="K25" s="73">
        <f t="shared" si="4"/>
        <v>95197631</v>
      </c>
      <c r="L25" s="73">
        <f t="shared" si="4"/>
        <v>434948437</v>
      </c>
      <c r="M25" s="73">
        <f t="shared" si="4"/>
        <v>104725699</v>
      </c>
      <c r="N25" s="73">
        <f t="shared" si="4"/>
        <v>634871767</v>
      </c>
      <c r="O25" s="73">
        <f t="shared" si="4"/>
        <v>231279088</v>
      </c>
      <c r="P25" s="73">
        <f t="shared" si="4"/>
        <v>110434679</v>
      </c>
      <c r="Q25" s="73">
        <f t="shared" si="4"/>
        <v>280726010</v>
      </c>
      <c r="R25" s="73">
        <f t="shared" si="4"/>
        <v>622439777</v>
      </c>
      <c r="S25" s="73">
        <f t="shared" si="4"/>
        <v>139165568</v>
      </c>
      <c r="T25" s="73">
        <f t="shared" si="4"/>
        <v>98054902</v>
      </c>
      <c r="U25" s="73">
        <f t="shared" si="4"/>
        <v>143059501</v>
      </c>
      <c r="V25" s="73">
        <f t="shared" si="4"/>
        <v>380279971</v>
      </c>
      <c r="W25" s="73">
        <f t="shared" si="4"/>
        <v>2307736385</v>
      </c>
      <c r="X25" s="73">
        <f t="shared" si="4"/>
        <v>2655358693</v>
      </c>
      <c r="Y25" s="73">
        <f t="shared" si="4"/>
        <v>-347622308</v>
      </c>
      <c r="Z25" s="170">
        <f>+IF(X25&lt;&gt;0,+(Y25/X25)*100,0)</f>
        <v>-13.091350291634592</v>
      </c>
      <c r="AA25" s="168">
        <f>+AA5+AA9+AA15+AA19+AA24</f>
        <v>2655358693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1916119249</v>
      </c>
      <c r="D28" s="153">
        <f>SUM(D29:D31)</f>
        <v>0</v>
      </c>
      <c r="E28" s="154">
        <f t="shared" si="5"/>
        <v>468469741</v>
      </c>
      <c r="F28" s="100">
        <f t="shared" si="5"/>
        <v>2033001889</v>
      </c>
      <c r="G28" s="100">
        <f t="shared" si="5"/>
        <v>19205808</v>
      </c>
      <c r="H28" s="100">
        <f t="shared" si="5"/>
        <v>26057009</v>
      </c>
      <c r="I28" s="100">
        <f t="shared" si="5"/>
        <v>68931238</v>
      </c>
      <c r="J28" s="100">
        <f t="shared" si="5"/>
        <v>114194055</v>
      </c>
      <c r="K28" s="100">
        <f t="shared" si="5"/>
        <v>76637025</v>
      </c>
      <c r="L28" s="100">
        <f t="shared" si="5"/>
        <v>57892562</v>
      </c>
      <c r="M28" s="100">
        <f t="shared" si="5"/>
        <v>72546364</v>
      </c>
      <c r="N28" s="100">
        <f t="shared" si="5"/>
        <v>207075951</v>
      </c>
      <c r="O28" s="100">
        <f t="shared" si="5"/>
        <v>46462437</v>
      </c>
      <c r="P28" s="100">
        <f t="shared" si="5"/>
        <v>47445575</v>
      </c>
      <c r="Q28" s="100">
        <f t="shared" si="5"/>
        <v>59473572</v>
      </c>
      <c r="R28" s="100">
        <f t="shared" si="5"/>
        <v>153381584</v>
      </c>
      <c r="S28" s="100">
        <f t="shared" si="5"/>
        <v>47421029</v>
      </c>
      <c r="T28" s="100">
        <f t="shared" si="5"/>
        <v>54203207</v>
      </c>
      <c r="U28" s="100">
        <f t="shared" si="5"/>
        <v>83814848</v>
      </c>
      <c r="V28" s="100">
        <f t="shared" si="5"/>
        <v>185439084</v>
      </c>
      <c r="W28" s="100">
        <f t="shared" si="5"/>
        <v>660090674</v>
      </c>
      <c r="X28" s="100">
        <f t="shared" si="5"/>
        <v>2033001889</v>
      </c>
      <c r="Y28" s="100">
        <f t="shared" si="5"/>
        <v>-1372911215</v>
      </c>
      <c r="Z28" s="137">
        <f>+IF(X28&lt;&gt;0,+(Y28/X28)*100,0)</f>
        <v>-67.53123164461556</v>
      </c>
      <c r="AA28" s="153">
        <f>SUM(AA29:AA31)</f>
        <v>2033001889</v>
      </c>
    </row>
    <row r="29" spans="1:27" ht="13.5">
      <c r="A29" s="138" t="s">
        <v>75</v>
      </c>
      <c r="B29" s="136"/>
      <c r="C29" s="155"/>
      <c r="D29" s="155"/>
      <c r="E29" s="156">
        <v>105631605</v>
      </c>
      <c r="F29" s="60"/>
      <c r="G29" s="60">
        <v>5408429</v>
      </c>
      <c r="H29" s="60">
        <v>7857743</v>
      </c>
      <c r="I29" s="60">
        <v>3777231</v>
      </c>
      <c r="J29" s="60">
        <v>17043403</v>
      </c>
      <c r="K29" s="60">
        <v>4924884</v>
      </c>
      <c r="L29" s="60">
        <v>4053024</v>
      </c>
      <c r="M29" s="60">
        <v>7714006</v>
      </c>
      <c r="N29" s="60">
        <v>16691914</v>
      </c>
      <c r="O29" s="60">
        <v>3243677</v>
      </c>
      <c r="P29" s="60">
        <v>3429977</v>
      </c>
      <c r="Q29" s="60">
        <v>7138152</v>
      </c>
      <c r="R29" s="60">
        <v>13811806</v>
      </c>
      <c r="S29" s="60">
        <v>8653467</v>
      </c>
      <c r="T29" s="60">
        <v>8873666</v>
      </c>
      <c r="U29" s="60">
        <v>7750233</v>
      </c>
      <c r="V29" s="60">
        <v>25277366</v>
      </c>
      <c r="W29" s="60">
        <v>72824489</v>
      </c>
      <c r="X29" s="60"/>
      <c r="Y29" s="60">
        <v>72824489</v>
      </c>
      <c r="Z29" s="140">
        <v>0</v>
      </c>
      <c r="AA29" s="155"/>
    </row>
    <row r="30" spans="1:27" ht="13.5">
      <c r="A30" s="138" t="s">
        <v>76</v>
      </c>
      <c r="B30" s="136"/>
      <c r="C30" s="157">
        <v>1916119249</v>
      </c>
      <c r="D30" s="157"/>
      <c r="E30" s="158">
        <v>114946155</v>
      </c>
      <c r="F30" s="159">
        <v>2033001889</v>
      </c>
      <c r="G30" s="159">
        <v>5447708</v>
      </c>
      <c r="H30" s="159">
        <v>3806826</v>
      </c>
      <c r="I30" s="159">
        <v>52606533</v>
      </c>
      <c r="J30" s="159">
        <v>61861067</v>
      </c>
      <c r="K30" s="159">
        <v>57714351</v>
      </c>
      <c r="L30" s="159">
        <v>32660178</v>
      </c>
      <c r="M30" s="159">
        <v>43395498</v>
      </c>
      <c r="N30" s="159">
        <v>133770027</v>
      </c>
      <c r="O30" s="159">
        <v>28144649</v>
      </c>
      <c r="P30" s="159">
        <v>30258377</v>
      </c>
      <c r="Q30" s="159">
        <v>27599993</v>
      </c>
      <c r="R30" s="159">
        <v>86003019</v>
      </c>
      <c r="S30" s="159">
        <v>26468517</v>
      </c>
      <c r="T30" s="159">
        <v>25636270</v>
      </c>
      <c r="U30" s="159">
        <v>43142689</v>
      </c>
      <c r="V30" s="159">
        <v>95247476</v>
      </c>
      <c r="W30" s="159">
        <v>376881589</v>
      </c>
      <c r="X30" s="159">
        <v>2033001889</v>
      </c>
      <c r="Y30" s="159">
        <v>-1656120300</v>
      </c>
      <c r="Z30" s="141">
        <v>-81.46</v>
      </c>
      <c r="AA30" s="157">
        <v>2033001889</v>
      </c>
    </row>
    <row r="31" spans="1:27" ht="13.5">
      <c r="A31" s="138" t="s">
        <v>77</v>
      </c>
      <c r="B31" s="136"/>
      <c r="C31" s="155"/>
      <c r="D31" s="155"/>
      <c r="E31" s="156">
        <v>247891981</v>
      </c>
      <c r="F31" s="60"/>
      <c r="G31" s="60">
        <v>8349671</v>
      </c>
      <c r="H31" s="60">
        <v>14392440</v>
      </c>
      <c r="I31" s="60">
        <v>12547474</v>
      </c>
      <c r="J31" s="60">
        <v>35289585</v>
      </c>
      <c r="K31" s="60">
        <v>13997790</v>
      </c>
      <c r="L31" s="60">
        <v>21179360</v>
      </c>
      <c r="M31" s="60">
        <v>21436860</v>
      </c>
      <c r="N31" s="60">
        <v>56614010</v>
      </c>
      <c r="O31" s="60">
        <v>15074111</v>
      </c>
      <c r="P31" s="60">
        <v>13757221</v>
      </c>
      <c r="Q31" s="60">
        <v>24735427</v>
      </c>
      <c r="R31" s="60">
        <v>53566759</v>
      </c>
      <c r="S31" s="60">
        <v>12299045</v>
      </c>
      <c r="T31" s="60">
        <v>19693271</v>
      </c>
      <c r="U31" s="60">
        <v>32921926</v>
      </c>
      <c r="V31" s="60">
        <v>64914242</v>
      </c>
      <c r="W31" s="60">
        <v>210384596</v>
      </c>
      <c r="X31" s="60"/>
      <c r="Y31" s="60">
        <v>210384596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385731409</v>
      </c>
      <c r="F32" s="100">
        <f t="shared" si="6"/>
        <v>0</v>
      </c>
      <c r="G32" s="100">
        <f t="shared" si="6"/>
        <v>16278438</v>
      </c>
      <c r="H32" s="100">
        <f t="shared" si="6"/>
        <v>16037996</v>
      </c>
      <c r="I32" s="100">
        <f t="shared" si="6"/>
        <v>18592748</v>
      </c>
      <c r="J32" s="100">
        <f t="shared" si="6"/>
        <v>50909182</v>
      </c>
      <c r="K32" s="100">
        <f t="shared" si="6"/>
        <v>16286544</v>
      </c>
      <c r="L32" s="100">
        <f t="shared" si="6"/>
        <v>22821614</v>
      </c>
      <c r="M32" s="100">
        <f t="shared" si="6"/>
        <v>21643418</v>
      </c>
      <c r="N32" s="100">
        <f t="shared" si="6"/>
        <v>60751576</v>
      </c>
      <c r="O32" s="100">
        <f t="shared" si="6"/>
        <v>29492854</v>
      </c>
      <c r="P32" s="100">
        <f t="shared" si="6"/>
        <v>23102164</v>
      </c>
      <c r="Q32" s="100">
        <f t="shared" si="6"/>
        <v>20659858</v>
      </c>
      <c r="R32" s="100">
        <f t="shared" si="6"/>
        <v>73254876</v>
      </c>
      <c r="S32" s="100">
        <f t="shared" si="6"/>
        <v>28290894</v>
      </c>
      <c r="T32" s="100">
        <f t="shared" si="6"/>
        <v>21301500</v>
      </c>
      <c r="U32" s="100">
        <f t="shared" si="6"/>
        <v>30223914</v>
      </c>
      <c r="V32" s="100">
        <f t="shared" si="6"/>
        <v>79816308</v>
      </c>
      <c r="W32" s="100">
        <f t="shared" si="6"/>
        <v>264731942</v>
      </c>
      <c r="X32" s="100">
        <f t="shared" si="6"/>
        <v>0</v>
      </c>
      <c r="Y32" s="100">
        <f t="shared" si="6"/>
        <v>264731942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81890849</v>
      </c>
      <c r="F33" s="60"/>
      <c r="G33" s="60">
        <v>4261377</v>
      </c>
      <c r="H33" s="60">
        <v>4920194</v>
      </c>
      <c r="I33" s="60">
        <v>4447747</v>
      </c>
      <c r="J33" s="60">
        <v>13629318</v>
      </c>
      <c r="K33" s="60">
        <v>4138801</v>
      </c>
      <c r="L33" s="60">
        <v>5342534</v>
      </c>
      <c r="M33" s="60">
        <v>6134963</v>
      </c>
      <c r="N33" s="60">
        <v>15616298</v>
      </c>
      <c r="O33" s="60">
        <v>5113223</v>
      </c>
      <c r="P33" s="60">
        <v>5938571</v>
      </c>
      <c r="Q33" s="60">
        <v>5225651</v>
      </c>
      <c r="R33" s="60">
        <v>16277445</v>
      </c>
      <c r="S33" s="60">
        <v>5917045</v>
      </c>
      <c r="T33" s="60">
        <v>4248966</v>
      </c>
      <c r="U33" s="60">
        <v>5180973</v>
      </c>
      <c r="V33" s="60">
        <v>15346984</v>
      </c>
      <c r="W33" s="60">
        <v>60870045</v>
      </c>
      <c r="X33" s="60"/>
      <c r="Y33" s="60">
        <v>60870045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>
        <v>160406392</v>
      </c>
      <c r="F34" s="60"/>
      <c r="G34" s="60">
        <v>2187733</v>
      </c>
      <c r="H34" s="60">
        <v>2812955</v>
      </c>
      <c r="I34" s="60">
        <v>3829977</v>
      </c>
      <c r="J34" s="60">
        <v>8830665</v>
      </c>
      <c r="K34" s="60">
        <v>3331267</v>
      </c>
      <c r="L34" s="60">
        <v>3685227</v>
      </c>
      <c r="M34" s="60">
        <v>7688566</v>
      </c>
      <c r="N34" s="60">
        <v>14705060</v>
      </c>
      <c r="O34" s="60">
        <v>13025970</v>
      </c>
      <c r="P34" s="60">
        <v>6754886</v>
      </c>
      <c r="Q34" s="60">
        <v>5013479</v>
      </c>
      <c r="R34" s="60">
        <v>24794335</v>
      </c>
      <c r="S34" s="60">
        <v>10841557</v>
      </c>
      <c r="T34" s="60">
        <v>5534314</v>
      </c>
      <c r="U34" s="60">
        <v>10594002</v>
      </c>
      <c r="V34" s="60">
        <v>26969873</v>
      </c>
      <c r="W34" s="60">
        <v>75299933</v>
      </c>
      <c r="X34" s="60"/>
      <c r="Y34" s="60">
        <v>75299933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131991229</v>
      </c>
      <c r="F35" s="60"/>
      <c r="G35" s="60">
        <v>8995742</v>
      </c>
      <c r="H35" s="60">
        <v>7285133</v>
      </c>
      <c r="I35" s="60">
        <v>9492030</v>
      </c>
      <c r="J35" s="60">
        <v>25772905</v>
      </c>
      <c r="K35" s="60">
        <v>7999120</v>
      </c>
      <c r="L35" s="60">
        <v>12711852</v>
      </c>
      <c r="M35" s="60">
        <v>6963075</v>
      </c>
      <c r="N35" s="60">
        <v>27674047</v>
      </c>
      <c r="O35" s="60">
        <v>10508078</v>
      </c>
      <c r="P35" s="60">
        <v>9614412</v>
      </c>
      <c r="Q35" s="60">
        <v>9562482</v>
      </c>
      <c r="R35" s="60">
        <v>29684972</v>
      </c>
      <c r="S35" s="60">
        <v>10668225</v>
      </c>
      <c r="T35" s="60">
        <v>10664687</v>
      </c>
      <c r="U35" s="60">
        <v>13642278</v>
      </c>
      <c r="V35" s="60">
        <v>34975190</v>
      </c>
      <c r="W35" s="60">
        <v>118107114</v>
      </c>
      <c r="X35" s="60"/>
      <c r="Y35" s="60">
        <v>118107114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7378500</v>
      </c>
      <c r="F36" s="60"/>
      <c r="G36" s="60">
        <v>416445</v>
      </c>
      <c r="H36" s="60">
        <v>553838</v>
      </c>
      <c r="I36" s="60">
        <v>376913</v>
      </c>
      <c r="J36" s="60">
        <v>1347196</v>
      </c>
      <c r="K36" s="60">
        <v>393916</v>
      </c>
      <c r="L36" s="60">
        <v>507418</v>
      </c>
      <c r="M36" s="60">
        <v>457351</v>
      </c>
      <c r="N36" s="60">
        <v>1358685</v>
      </c>
      <c r="O36" s="60">
        <v>453501</v>
      </c>
      <c r="P36" s="60">
        <v>399866</v>
      </c>
      <c r="Q36" s="60">
        <v>459053</v>
      </c>
      <c r="R36" s="60">
        <v>1312420</v>
      </c>
      <c r="S36" s="60">
        <v>438846</v>
      </c>
      <c r="T36" s="60">
        <v>451342</v>
      </c>
      <c r="U36" s="60">
        <v>433550</v>
      </c>
      <c r="V36" s="60">
        <v>1323738</v>
      </c>
      <c r="W36" s="60">
        <v>5342039</v>
      </c>
      <c r="X36" s="60"/>
      <c r="Y36" s="60">
        <v>5342039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4064439</v>
      </c>
      <c r="F37" s="159"/>
      <c r="G37" s="159">
        <v>417141</v>
      </c>
      <c r="H37" s="159">
        <v>465876</v>
      </c>
      <c r="I37" s="159">
        <v>446081</v>
      </c>
      <c r="J37" s="159">
        <v>1329098</v>
      </c>
      <c r="K37" s="159">
        <v>423440</v>
      </c>
      <c r="L37" s="159">
        <v>574583</v>
      </c>
      <c r="M37" s="159">
        <v>399463</v>
      </c>
      <c r="N37" s="159">
        <v>1397486</v>
      </c>
      <c r="O37" s="159">
        <v>392082</v>
      </c>
      <c r="P37" s="159">
        <v>394429</v>
      </c>
      <c r="Q37" s="159">
        <v>399193</v>
      </c>
      <c r="R37" s="159">
        <v>1185704</v>
      </c>
      <c r="S37" s="159">
        <v>425221</v>
      </c>
      <c r="T37" s="159">
        <v>402191</v>
      </c>
      <c r="U37" s="159">
        <v>373111</v>
      </c>
      <c r="V37" s="159">
        <v>1200523</v>
      </c>
      <c r="W37" s="159">
        <v>5112811</v>
      </c>
      <c r="X37" s="159"/>
      <c r="Y37" s="159">
        <v>5112811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141338443</v>
      </c>
      <c r="F38" s="100">
        <f t="shared" si="7"/>
        <v>0</v>
      </c>
      <c r="G38" s="100">
        <f t="shared" si="7"/>
        <v>5348219</v>
      </c>
      <c r="H38" s="100">
        <f t="shared" si="7"/>
        <v>5536583</v>
      </c>
      <c r="I38" s="100">
        <f t="shared" si="7"/>
        <v>5408513</v>
      </c>
      <c r="J38" s="100">
        <f t="shared" si="7"/>
        <v>16293315</v>
      </c>
      <c r="K38" s="100">
        <f t="shared" si="7"/>
        <v>7644070</v>
      </c>
      <c r="L38" s="100">
        <f t="shared" si="7"/>
        <v>5756706</v>
      </c>
      <c r="M38" s="100">
        <f t="shared" si="7"/>
        <v>5642042</v>
      </c>
      <c r="N38" s="100">
        <f t="shared" si="7"/>
        <v>19042818</v>
      </c>
      <c r="O38" s="100">
        <f t="shared" si="7"/>
        <v>4620942</v>
      </c>
      <c r="P38" s="100">
        <f t="shared" si="7"/>
        <v>5028095</v>
      </c>
      <c r="Q38" s="100">
        <f t="shared" si="7"/>
        <v>6357310</v>
      </c>
      <c r="R38" s="100">
        <f t="shared" si="7"/>
        <v>16006347</v>
      </c>
      <c r="S38" s="100">
        <f t="shared" si="7"/>
        <v>7230606</v>
      </c>
      <c r="T38" s="100">
        <f t="shared" si="7"/>
        <v>7965384</v>
      </c>
      <c r="U38" s="100">
        <f t="shared" si="7"/>
        <v>8489868</v>
      </c>
      <c r="V38" s="100">
        <f t="shared" si="7"/>
        <v>23685858</v>
      </c>
      <c r="W38" s="100">
        <f t="shared" si="7"/>
        <v>75028338</v>
      </c>
      <c r="X38" s="100">
        <f t="shared" si="7"/>
        <v>0</v>
      </c>
      <c r="Y38" s="100">
        <f t="shared" si="7"/>
        <v>75028338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44584039</v>
      </c>
      <c r="F39" s="60"/>
      <c r="G39" s="60">
        <v>2432268</v>
      </c>
      <c r="H39" s="60">
        <v>2546226</v>
      </c>
      <c r="I39" s="60">
        <v>2841166</v>
      </c>
      <c r="J39" s="60">
        <v>7819660</v>
      </c>
      <c r="K39" s="60">
        <v>2868983</v>
      </c>
      <c r="L39" s="60">
        <v>2973567</v>
      </c>
      <c r="M39" s="60">
        <v>2854107</v>
      </c>
      <c r="N39" s="60">
        <v>8696657</v>
      </c>
      <c r="O39" s="60">
        <v>2359652</v>
      </c>
      <c r="P39" s="60">
        <v>2575075</v>
      </c>
      <c r="Q39" s="60">
        <v>2865474</v>
      </c>
      <c r="R39" s="60">
        <v>7800201</v>
      </c>
      <c r="S39" s="60">
        <v>2932074</v>
      </c>
      <c r="T39" s="60">
        <v>3059817</v>
      </c>
      <c r="U39" s="60">
        <v>2847355</v>
      </c>
      <c r="V39" s="60">
        <v>8839246</v>
      </c>
      <c r="W39" s="60">
        <v>33155764</v>
      </c>
      <c r="X39" s="60"/>
      <c r="Y39" s="60">
        <v>33155764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80073148</v>
      </c>
      <c r="F40" s="60"/>
      <c r="G40" s="60">
        <v>2361979</v>
      </c>
      <c r="H40" s="60">
        <v>2480459</v>
      </c>
      <c r="I40" s="60">
        <v>2086493</v>
      </c>
      <c r="J40" s="60">
        <v>6928931</v>
      </c>
      <c r="K40" s="60">
        <v>4152749</v>
      </c>
      <c r="L40" s="60">
        <v>2173152</v>
      </c>
      <c r="M40" s="60">
        <v>2270298</v>
      </c>
      <c r="N40" s="60">
        <v>8596199</v>
      </c>
      <c r="O40" s="60">
        <v>1765966</v>
      </c>
      <c r="P40" s="60">
        <v>1927709</v>
      </c>
      <c r="Q40" s="60">
        <v>2948730</v>
      </c>
      <c r="R40" s="60">
        <v>6642405</v>
      </c>
      <c r="S40" s="60">
        <v>3702470</v>
      </c>
      <c r="T40" s="60">
        <v>4347165</v>
      </c>
      <c r="U40" s="60">
        <v>5066348</v>
      </c>
      <c r="V40" s="60">
        <v>13115983</v>
      </c>
      <c r="W40" s="60">
        <v>35283518</v>
      </c>
      <c r="X40" s="60"/>
      <c r="Y40" s="60">
        <v>35283518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16681256</v>
      </c>
      <c r="F41" s="60"/>
      <c r="G41" s="60">
        <v>553972</v>
      </c>
      <c r="H41" s="60">
        <v>509898</v>
      </c>
      <c r="I41" s="60">
        <v>480854</v>
      </c>
      <c r="J41" s="60">
        <v>1544724</v>
      </c>
      <c r="K41" s="60">
        <v>622338</v>
      </c>
      <c r="L41" s="60">
        <v>609987</v>
      </c>
      <c r="M41" s="60">
        <v>517637</v>
      </c>
      <c r="N41" s="60">
        <v>1749962</v>
      </c>
      <c r="O41" s="60">
        <v>495324</v>
      </c>
      <c r="P41" s="60">
        <v>525311</v>
      </c>
      <c r="Q41" s="60">
        <v>543106</v>
      </c>
      <c r="R41" s="60">
        <v>1563741</v>
      </c>
      <c r="S41" s="60">
        <v>596062</v>
      </c>
      <c r="T41" s="60">
        <v>558402</v>
      </c>
      <c r="U41" s="60">
        <v>576165</v>
      </c>
      <c r="V41" s="60">
        <v>1730629</v>
      </c>
      <c r="W41" s="60">
        <v>6589056</v>
      </c>
      <c r="X41" s="60"/>
      <c r="Y41" s="60">
        <v>6589056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949167407</v>
      </c>
      <c r="F42" s="100">
        <f t="shared" si="8"/>
        <v>0</v>
      </c>
      <c r="G42" s="100">
        <f t="shared" si="8"/>
        <v>85224796</v>
      </c>
      <c r="H42" s="100">
        <f t="shared" si="8"/>
        <v>87194409</v>
      </c>
      <c r="I42" s="100">
        <f t="shared" si="8"/>
        <v>71834458</v>
      </c>
      <c r="J42" s="100">
        <f t="shared" si="8"/>
        <v>244253663</v>
      </c>
      <c r="K42" s="100">
        <f t="shared" si="8"/>
        <v>63926509</v>
      </c>
      <c r="L42" s="100">
        <f t="shared" si="8"/>
        <v>64139691</v>
      </c>
      <c r="M42" s="100">
        <f t="shared" si="8"/>
        <v>66479309</v>
      </c>
      <c r="N42" s="100">
        <f t="shared" si="8"/>
        <v>194545509</v>
      </c>
      <c r="O42" s="100">
        <f t="shared" si="8"/>
        <v>60720710</v>
      </c>
      <c r="P42" s="100">
        <f t="shared" si="8"/>
        <v>91633749</v>
      </c>
      <c r="Q42" s="100">
        <f t="shared" si="8"/>
        <v>65324575</v>
      </c>
      <c r="R42" s="100">
        <f t="shared" si="8"/>
        <v>217679034</v>
      </c>
      <c r="S42" s="100">
        <f t="shared" si="8"/>
        <v>71744671</v>
      </c>
      <c r="T42" s="100">
        <f t="shared" si="8"/>
        <v>69580985</v>
      </c>
      <c r="U42" s="100">
        <f t="shared" si="8"/>
        <v>88855391</v>
      </c>
      <c r="V42" s="100">
        <f t="shared" si="8"/>
        <v>230181047</v>
      </c>
      <c r="W42" s="100">
        <f t="shared" si="8"/>
        <v>886659253</v>
      </c>
      <c r="X42" s="100">
        <f t="shared" si="8"/>
        <v>0</v>
      </c>
      <c r="Y42" s="100">
        <f t="shared" si="8"/>
        <v>886659253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>
        <v>587403169</v>
      </c>
      <c r="F43" s="60"/>
      <c r="G43" s="60">
        <v>63689139</v>
      </c>
      <c r="H43" s="60">
        <v>63731091</v>
      </c>
      <c r="I43" s="60">
        <v>50681760</v>
      </c>
      <c r="J43" s="60">
        <v>178101990</v>
      </c>
      <c r="K43" s="60">
        <v>38736246</v>
      </c>
      <c r="L43" s="60">
        <v>39915958</v>
      </c>
      <c r="M43" s="60">
        <v>38798716</v>
      </c>
      <c r="N43" s="60">
        <v>117450920</v>
      </c>
      <c r="O43" s="60">
        <v>37664211</v>
      </c>
      <c r="P43" s="60">
        <v>59026730</v>
      </c>
      <c r="Q43" s="60">
        <v>38192685</v>
      </c>
      <c r="R43" s="60">
        <v>134883626</v>
      </c>
      <c r="S43" s="60">
        <v>44981560</v>
      </c>
      <c r="T43" s="60">
        <v>42037702</v>
      </c>
      <c r="U43" s="60">
        <v>62950318</v>
      </c>
      <c r="V43" s="60">
        <v>149969580</v>
      </c>
      <c r="W43" s="60">
        <v>580406116</v>
      </c>
      <c r="X43" s="60"/>
      <c r="Y43" s="60">
        <v>580406116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249081887</v>
      </c>
      <c r="F44" s="60"/>
      <c r="G44" s="60">
        <v>14920556</v>
      </c>
      <c r="H44" s="60">
        <v>15710617</v>
      </c>
      <c r="I44" s="60">
        <v>12086321</v>
      </c>
      <c r="J44" s="60">
        <v>42717494</v>
      </c>
      <c r="K44" s="60">
        <v>17119109</v>
      </c>
      <c r="L44" s="60">
        <v>16261479</v>
      </c>
      <c r="M44" s="60">
        <v>20257323</v>
      </c>
      <c r="N44" s="60">
        <v>53637911</v>
      </c>
      <c r="O44" s="60">
        <v>16934031</v>
      </c>
      <c r="P44" s="60">
        <v>19312304</v>
      </c>
      <c r="Q44" s="60">
        <v>20056618</v>
      </c>
      <c r="R44" s="60">
        <v>56302953</v>
      </c>
      <c r="S44" s="60">
        <v>18277908</v>
      </c>
      <c r="T44" s="60">
        <v>16414713</v>
      </c>
      <c r="U44" s="60">
        <v>9362446</v>
      </c>
      <c r="V44" s="60">
        <v>44055067</v>
      </c>
      <c r="W44" s="60">
        <v>196713425</v>
      </c>
      <c r="X44" s="60"/>
      <c r="Y44" s="60">
        <v>196713425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51203917</v>
      </c>
      <c r="F45" s="159"/>
      <c r="G45" s="159">
        <v>2686913</v>
      </c>
      <c r="H45" s="159">
        <v>2997386</v>
      </c>
      <c r="I45" s="159">
        <v>3097417</v>
      </c>
      <c r="J45" s="159">
        <v>8781716</v>
      </c>
      <c r="K45" s="159">
        <v>3199761</v>
      </c>
      <c r="L45" s="159">
        <v>2878916</v>
      </c>
      <c r="M45" s="159">
        <v>2748822</v>
      </c>
      <c r="N45" s="159">
        <v>8827499</v>
      </c>
      <c r="O45" s="159">
        <v>2735254</v>
      </c>
      <c r="P45" s="159">
        <v>9622346</v>
      </c>
      <c r="Q45" s="159">
        <v>4125463</v>
      </c>
      <c r="R45" s="159">
        <v>16483063</v>
      </c>
      <c r="S45" s="159">
        <v>5065973</v>
      </c>
      <c r="T45" s="159">
        <v>7944949</v>
      </c>
      <c r="U45" s="159">
        <v>12496888</v>
      </c>
      <c r="V45" s="159">
        <v>25507810</v>
      </c>
      <c r="W45" s="159">
        <v>59600088</v>
      </c>
      <c r="X45" s="159"/>
      <c r="Y45" s="159">
        <v>59600088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61478434</v>
      </c>
      <c r="F46" s="60"/>
      <c r="G46" s="60">
        <v>3928188</v>
      </c>
      <c r="H46" s="60">
        <v>4755315</v>
      </c>
      <c r="I46" s="60">
        <v>5968960</v>
      </c>
      <c r="J46" s="60">
        <v>14652463</v>
      </c>
      <c r="K46" s="60">
        <v>4871393</v>
      </c>
      <c r="L46" s="60">
        <v>5083338</v>
      </c>
      <c r="M46" s="60">
        <v>4674448</v>
      </c>
      <c r="N46" s="60">
        <v>14629179</v>
      </c>
      <c r="O46" s="60">
        <v>3387214</v>
      </c>
      <c r="P46" s="60">
        <v>3672369</v>
      </c>
      <c r="Q46" s="60">
        <v>2949809</v>
      </c>
      <c r="R46" s="60">
        <v>10009392</v>
      </c>
      <c r="S46" s="60">
        <v>3419230</v>
      </c>
      <c r="T46" s="60">
        <v>3183621</v>
      </c>
      <c r="U46" s="60">
        <v>4045739</v>
      </c>
      <c r="V46" s="60">
        <v>10648590</v>
      </c>
      <c r="W46" s="60">
        <v>49939624</v>
      </c>
      <c r="X46" s="60"/>
      <c r="Y46" s="60">
        <v>49939624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1916119249</v>
      </c>
      <c r="D48" s="168">
        <f>+D28+D32+D38+D42+D47</f>
        <v>0</v>
      </c>
      <c r="E48" s="169">
        <f t="shared" si="9"/>
        <v>1944707000</v>
      </c>
      <c r="F48" s="73">
        <f t="shared" si="9"/>
        <v>2033001889</v>
      </c>
      <c r="G48" s="73">
        <f t="shared" si="9"/>
        <v>126057261</v>
      </c>
      <c r="H48" s="73">
        <f t="shared" si="9"/>
        <v>134825997</v>
      </c>
      <c r="I48" s="73">
        <f t="shared" si="9"/>
        <v>164766957</v>
      </c>
      <c r="J48" s="73">
        <f t="shared" si="9"/>
        <v>425650215</v>
      </c>
      <c r="K48" s="73">
        <f t="shared" si="9"/>
        <v>164494148</v>
      </c>
      <c r="L48" s="73">
        <f t="shared" si="9"/>
        <v>150610573</v>
      </c>
      <c r="M48" s="73">
        <f t="shared" si="9"/>
        <v>166311133</v>
      </c>
      <c r="N48" s="73">
        <f t="shared" si="9"/>
        <v>481415854</v>
      </c>
      <c r="O48" s="73">
        <f t="shared" si="9"/>
        <v>141296943</v>
      </c>
      <c r="P48" s="73">
        <f t="shared" si="9"/>
        <v>167209583</v>
      </c>
      <c r="Q48" s="73">
        <f t="shared" si="9"/>
        <v>151815315</v>
      </c>
      <c r="R48" s="73">
        <f t="shared" si="9"/>
        <v>460321841</v>
      </c>
      <c r="S48" s="73">
        <f t="shared" si="9"/>
        <v>154687200</v>
      </c>
      <c r="T48" s="73">
        <f t="shared" si="9"/>
        <v>153051076</v>
      </c>
      <c r="U48" s="73">
        <f t="shared" si="9"/>
        <v>211384021</v>
      </c>
      <c r="V48" s="73">
        <f t="shared" si="9"/>
        <v>519122297</v>
      </c>
      <c r="W48" s="73">
        <f t="shared" si="9"/>
        <v>1886510207</v>
      </c>
      <c r="X48" s="73">
        <f t="shared" si="9"/>
        <v>2033001889</v>
      </c>
      <c r="Y48" s="73">
        <f t="shared" si="9"/>
        <v>-146491682</v>
      </c>
      <c r="Z48" s="170">
        <f>+IF(X48&lt;&gt;0,+(Y48/X48)*100,0)</f>
        <v>-7.205683516214381</v>
      </c>
      <c r="AA48" s="168">
        <f>+AA28+AA32+AA38+AA42+AA47</f>
        <v>2033001889</v>
      </c>
    </row>
    <row r="49" spans="1:27" ht="13.5">
      <c r="A49" s="148" t="s">
        <v>49</v>
      </c>
      <c r="B49" s="149"/>
      <c r="C49" s="171">
        <f aca="true" t="shared" si="10" ref="C49:Y49">+C25-C48</f>
        <v>44016093</v>
      </c>
      <c r="D49" s="171">
        <f>+D25-D48</f>
        <v>0</v>
      </c>
      <c r="E49" s="172">
        <f t="shared" si="10"/>
        <v>504033000</v>
      </c>
      <c r="F49" s="173">
        <f t="shared" si="10"/>
        <v>622356804</v>
      </c>
      <c r="G49" s="173">
        <f t="shared" si="10"/>
        <v>262243795</v>
      </c>
      <c r="H49" s="173">
        <f t="shared" si="10"/>
        <v>4387032</v>
      </c>
      <c r="I49" s="173">
        <f t="shared" si="10"/>
        <v>-22136172</v>
      </c>
      <c r="J49" s="173">
        <f t="shared" si="10"/>
        <v>244494655</v>
      </c>
      <c r="K49" s="173">
        <f t="shared" si="10"/>
        <v>-69296517</v>
      </c>
      <c r="L49" s="173">
        <f t="shared" si="10"/>
        <v>284337864</v>
      </c>
      <c r="M49" s="173">
        <f t="shared" si="10"/>
        <v>-61585434</v>
      </c>
      <c r="N49" s="173">
        <f t="shared" si="10"/>
        <v>153455913</v>
      </c>
      <c r="O49" s="173">
        <f t="shared" si="10"/>
        <v>89982145</v>
      </c>
      <c r="P49" s="173">
        <f t="shared" si="10"/>
        <v>-56774904</v>
      </c>
      <c r="Q49" s="173">
        <f t="shared" si="10"/>
        <v>128910695</v>
      </c>
      <c r="R49" s="173">
        <f t="shared" si="10"/>
        <v>162117936</v>
      </c>
      <c r="S49" s="173">
        <f t="shared" si="10"/>
        <v>-15521632</v>
      </c>
      <c r="T49" s="173">
        <f t="shared" si="10"/>
        <v>-54996174</v>
      </c>
      <c r="U49" s="173">
        <f t="shared" si="10"/>
        <v>-68324520</v>
      </c>
      <c r="V49" s="173">
        <f t="shared" si="10"/>
        <v>-138842326</v>
      </c>
      <c r="W49" s="173">
        <f t="shared" si="10"/>
        <v>421226178</v>
      </c>
      <c r="X49" s="173">
        <f>IF(F25=F48,0,X25-X48)</f>
        <v>622356804</v>
      </c>
      <c r="Y49" s="173">
        <f t="shared" si="10"/>
        <v>-201130626</v>
      </c>
      <c r="Z49" s="174">
        <f>+IF(X49&lt;&gt;0,+(Y49/X49)*100,0)</f>
        <v>-32.317574855339736</v>
      </c>
      <c r="AA49" s="171">
        <f>+AA25-AA48</f>
        <v>622356804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254720916</v>
      </c>
      <c r="D5" s="155">
        <v>0</v>
      </c>
      <c r="E5" s="156">
        <v>279863000</v>
      </c>
      <c r="F5" s="60">
        <v>279863000</v>
      </c>
      <c r="G5" s="60">
        <v>22735281</v>
      </c>
      <c r="H5" s="60">
        <v>22775658</v>
      </c>
      <c r="I5" s="60">
        <v>22797702</v>
      </c>
      <c r="J5" s="60">
        <v>68308641</v>
      </c>
      <c r="K5" s="60">
        <v>22741365</v>
      </c>
      <c r="L5" s="60">
        <v>22880908</v>
      </c>
      <c r="M5" s="60">
        <v>22782013</v>
      </c>
      <c r="N5" s="60">
        <v>68404286</v>
      </c>
      <c r="O5" s="60">
        <v>23189574</v>
      </c>
      <c r="P5" s="60">
        <v>40104247</v>
      </c>
      <c r="Q5" s="60">
        <v>24132103</v>
      </c>
      <c r="R5" s="60">
        <v>87425924</v>
      </c>
      <c r="S5" s="60">
        <v>24371206</v>
      </c>
      <c r="T5" s="60">
        <v>24173327</v>
      </c>
      <c r="U5" s="60">
        <v>24161273</v>
      </c>
      <c r="V5" s="60">
        <v>72705806</v>
      </c>
      <c r="W5" s="60">
        <v>296844657</v>
      </c>
      <c r="X5" s="60">
        <v>279863000</v>
      </c>
      <c r="Y5" s="60">
        <v>16981657</v>
      </c>
      <c r="Z5" s="140">
        <v>6.07</v>
      </c>
      <c r="AA5" s="155">
        <v>279863000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605486199</v>
      </c>
      <c r="D7" s="155">
        <v>0</v>
      </c>
      <c r="E7" s="156">
        <v>699340920</v>
      </c>
      <c r="F7" s="60">
        <v>0</v>
      </c>
      <c r="G7" s="60">
        <v>56331427</v>
      </c>
      <c r="H7" s="60">
        <v>52406635</v>
      </c>
      <c r="I7" s="60">
        <v>53340749</v>
      </c>
      <c r="J7" s="60">
        <v>162078811</v>
      </c>
      <c r="K7" s="60">
        <v>49209712</v>
      </c>
      <c r="L7" s="60">
        <v>67375829</v>
      </c>
      <c r="M7" s="60">
        <v>31839135</v>
      </c>
      <c r="N7" s="60">
        <v>148424676</v>
      </c>
      <c r="O7" s="60">
        <v>58112429</v>
      </c>
      <c r="P7" s="60">
        <v>12806196</v>
      </c>
      <c r="Q7" s="60">
        <v>50042898</v>
      </c>
      <c r="R7" s="60">
        <v>120961523</v>
      </c>
      <c r="S7" s="60">
        <v>69032568</v>
      </c>
      <c r="T7" s="60">
        <v>46057018</v>
      </c>
      <c r="U7" s="60">
        <v>67812080</v>
      </c>
      <c r="V7" s="60">
        <v>182901666</v>
      </c>
      <c r="W7" s="60">
        <v>614366676</v>
      </c>
      <c r="X7" s="60">
        <v>0</v>
      </c>
      <c r="Y7" s="60">
        <v>614366676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164175447</v>
      </c>
      <c r="D8" s="155">
        <v>0</v>
      </c>
      <c r="E8" s="156">
        <v>268788494</v>
      </c>
      <c r="F8" s="60">
        <v>0</v>
      </c>
      <c r="G8" s="60">
        <v>3987102</v>
      </c>
      <c r="H8" s="60">
        <v>19618062</v>
      </c>
      <c r="I8" s="60">
        <v>41620532</v>
      </c>
      <c r="J8" s="60">
        <v>65225696</v>
      </c>
      <c r="K8" s="60">
        <v>-674325</v>
      </c>
      <c r="L8" s="60">
        <v>24659978</v>
      </c>
      <c r="M8" s="60">
        <v>27280814</v>
      </c>
      <c r="N8" s="60">
        <v>51266467</v>
      </c>
      <c r="O8" s="60">
        <v>22269752</v>
      </c>
      <c r="P8" s="60">
        <v>2180290</v>
      </c>
      <c r="Q8" s="60">
        <v>8098422</v>
      </c>
      <c r="R8" s="60">
        <v>32548464</v>
      </c>
      <c r="S8" s="60">
        <v>18835786</v>
      </c>
      <c r="T8" s="60">
        <v>17612436</v>
      </c>
      <c r="U8" s="60">
        <v>14874461</v>
      </c>
      <c r="V8" s="60">
        <v>51322683</v>
      </c>
      <c r="W8" s="60">
        <v>200363310</v>
      </c>
      <c r="X8" s="60">
        <v>0</v>
      </c>
      <c r="Y8" s="60">
        <v>200363310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46448945</v>
      </c>
      <c r="D9" s="155">
        <v>0</v>
      </c>
      <c r="E9" s="156">
        <v>67116464</v>
      </c>
      <c r="F9" s="60">
        <v>0</v>
      </c>
      <c r="G9" s="60">
        <v>1895782</v>
      </c>
      <c r="H9" s="60">
        <v>3366389</v>
      </c>
      <c r="I9" s="60">
        <v>7572947</v>
      </c>
      <c r="J9" s="60">
        <v>12835118</v>
      </c>
      <c r="K9" s="60">
        <v>393904</v>
      </c>
      <c r="L9" s="60">
        <v>4078267</v>
      </c>
      <c r="M9" s="60">
        <v>3362277</v>
      </c>
      <c r="N9" s="60">
        <v>7834448</v>
      </c>
      <c r="O9" s="60">
        <v>4727317</v>
      </c>
      <c r="P9" s="60">
        <v>5584353</v>
      </c>
      <c r="Q9" s="60">
        <v>3058093</v>
      </c>
      <c r="R9" s="60">
        <v>13369763</v>
      </c>
      <c r="S9" s="60">
        <v>6052026</v>
      </c>
      <c r="T9" s="60">
        <v>4167215</v>
      </c>
      <c r="U9" s="60">
        <v>4329083</v>
      </c>
      <c r="V9" s="60">
        <v>14548324</v>
      </c>
      <c r="W9" s="60">
        <v>48587653</v>
      </c>
      <c r="X9" s="60">
        <v>0</v>
      </c>
      <c r="Y9" s="60">
        <v>48587653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51409165</v>
      </c>
      <c r="D10" s="155">
        <v>0</v>
      </c>
      <c r="E10" s="156">
        <v>56456010</v>
      </c>
      <c r="F10" s="54">
        <v>0</v>
      </c>
      <c r="G10" s="54">
        <v>2818111</v>
      </c>
      <c r="H10" s="54">
        <v>4571976</v>
      </c>
      <c r="I10" s="54">
        <v>10054504</v>
      </c>
      <c r="J10" s="54">
        <v>17444591</v>
      </c>
      <c r="K10" s="54">
        <v>-914372</v>
      </c>
      <c r="L10" s="54">
        <v>4569781</v>
      </c>
      <c r="M10" s="54">
        <v>4557058</v>
      </c>
      <c r="N10" s="54">
        <v>8212467</v>
      </c>
      <c r="O10" s="54">
        <v>4525806</v>
      </c>
      <c r="P10" s="54">
        <v>4561951</v>
      </c>
      <c r="Q10" s="54">
        <v>4570824</v>
      </c>
      <c r="R10" s="54">
        <v>13658581</v>
      </c>
      <c r="S10" s="54">
        <v>7524713</v>
      </c>
      <c r="T10" s="54">
        <v>4562144</v>
      </c>
      <c r="U10" s="54">
        <v>4563492</v>
      </c>
      <c r="V10" s="54">
        <v>16650349</v>
      </c>
      <c r="W10" s="54">
        <v>55965988</v>
      </c>
      <c r="X10" s="54">
        <v>0</v>
      </c>
      <c r="Y10" s="54">
        <v>55965988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1091702000</v>
      </c>
      <c r="G11" s="60">
        <v>0</v>
      </c>
      <c r="H11" s="60">
        <v>3552</v>
      </c>
      <c r="I11" s="60">
        <v>0</v>
      </c>
      <c r="J11" s="60">
        <v>3552</v>
      </c>
      <c r="K11" s="60">
        <v>-3552</v>
      </c>
      <c r="L11" s="60">
        <v>0</v>
      </c>
      <c r="M11" s="60">
        <v>0</v>
      </c>
      <c r="N11" s="60">
        <v>-3552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1091702000</v>
      </c>
      <c r="Y11" s="60">
        <v>-1091702000</v>
      </c>
      <c r="Z11" s="140">
        <v>-100</v>
      </c>
      <c r="AA11" s="155">
        <v>1091702000</v>
      </c>
    </row>
    <row r="12" spans="1:27" ht="13.5">
      <c r="A12" s="183" t="s">
        <v>108</v>
      </c>
      <c r="B12" s="185"/>
      <c r="C12" s="155">
        <v>12467134</v>
      </c>
      <c r="D12" s="155">
        <v>0</v>
      </c>
      <c r="E12" s="156">
        <v>17565582</v>
      </c>
      <c r="F12" s="60">
        <v>17565582</v>
      </c>
      <c r="G12" s="60">
        <v>677138</v>
      </c>
      <c r="H12" s="60">
        <v>1495328</v>
      </c>
      <c r="I12" s="60">
        <v>1134256</v>
      </c>
      <c r="J12" s="60">
        <v>3306722</v>
      </c>
      <c r="K12" s="60">
        <v>610721</v>
      </c>
      <c r="L12" s="60">
        <v>660344</v>
      </c>
      <c r="M12" s="60">
        <v>5093903</v>
      </c>
      <c r="N12" s="60">
        <v>6364968</v>
      </c>
      <c r="O12" s="60">
        <v>433105</v>
      </c>
      <c r="P12" s="60">
        <v>719245</v>
      </c>
      <c r="Q12" s="60">
        <v>3841199</v>
      </c>
      <c r="R12" s="60">
        <v>4993549</v>
      </c>
      <c r="S12" s="60">
        <v>1612069</v>
      </c>
      <c r="T12" s="60">
        <v>-1090523</v>
      </c>
      <c r="U12" s="60">
        <v>481301</v>
      </c>
      <c r="V12" s="60">
        <v>1002847</v>
      </c>
      <c r="W12" s="60">
        <v>15668086</v>
      </c>
      <c r="X12" s="60">
        <v>17565582</v>
      </c>
      <c r="Y12" s="60">
        <v>-1897496</v>
      </c>
      <c r="Z12" s="140">
        <v>-10.8</v>
      </c>
      <c r="AA12" s="155">
        <v>17565582</v>
      </c>
    </row>
    <row r="13" spans="1:27" ht="13.5">
      <c r="A13" s="181" t="s">
        <v>109</v>
      </c>
      <c r="B13" s="185"/>
      <c r="C13" s="155">
        <v>23016680</v>
      </c>
      <c r="D13" s="155">
        <v>0</v>
      </c>
      <c r="E13" s="156">
        <v>12500000</v>
      </c>
      <c r="F13" s="60">
        <v>12500000</v>
      </c>
      <c r="G13" s="60">
        <v>0</v>
      </c>
      <c r="H13" s="60">
        <v>-882552</v>
      </c>
      <c r="I13" s="60">
        <v>0</v>
      </c>
      <c r="J13" s="60">
        <v>-882552</v>
      </c>
      <c r="K13" s="60">
        <v>5272027</v>
      </c>
      <c r="L13" s="60">
        <v>2705920</v>
      </c>
      <c r="M13" s="60">
        <v>225492</v>
      </c>
      <c r="N13" s="60">
        <v>8203439</v>
      </c>
      <c r="O13" s="60">
        <v>3143115</v>
      </c>
      <c r="P13" s="60">
        <v>2551539</v>
      </c>
      <c r="Q13" s="60">
        <v>388618</v>
      </c>
      <c r="R13" s="60">
        <v>6083272</v>
      </c>
      <c r="S13" s="60">
        <v>4328460</v>
      </c>
      <c r="T13" s="60">
        <v>2000395</v>
      </c>
      <c r="U13" s="60">
        <v>2844072</v>
      </c>
      <c r="V13" s="60">
        <v>9172927</v>
      </c>
      <c r="W13" s="60">
        <v>22577086</v>
      </c>
      <c r="X13" s="60">
        <v>12500000</v>
      </c>
      <c r="Y13" s="60">
        <v>10077086</v>
      </c>
      <c r="Z13" s="140">
        <v>80.62</v>
      </c>
      <c r="AA13" s="155">
        <v>12500000</v>
      </c>
    </row>
    <row r="14" spans="1:27" ht="13.5">
      <c r="A14" s="181" t="s">
        <v>110</v>
      </c>
      <c r="B14" s="185"/>
      <c r="C14" s="155">
        <v>7377257</v>
      </c>
      <c r="D14" s="155">
        <v>0</v>
      </c>
      <c r="E14" s="156">
        <v>18000000</v>
      </c>
      <c r="F14" s="60">
        <v>18000000</v>
      </c>
      <c r="G14" s="60">
        <v>3785906</v>
      </c>
      <c r="H14" s="60">
        <v>4089258</v>
      </c>
      <c r="I14" s="60">
        <v>4073604</v>
      </c>
      <c r="J14" s="60">
        <v>11948768</v>
      </c>
      <c r="K14" s="60">
        <v>4165721</v>
      </c>
      <c r="L14" s="60">
        <v>4163605</v>
      </c>
      <c r="M14" s="60">
        <v>4315374</v>
      </c>
      <c r="N14" s="60">
        <v>12644700</v>
      </c>
      <c r="O14" s="60">
        <v>5048517</v>
      </c>
      <c r="P14" s="60">
        <v>5241079</v>
      </c>
      <c r="Q14" s="60">
        <v>3685398</v>
      </c>
      <c r="R14" s="60">
        <v>13974994</v>
      </c>
      <c r="S14" s="60">
        <v>4349524</v>
      </c>
      <c r="T14" s="60">
        <v>-882331</v>
      </c>
      <c r="U14" s="60">
        <v>9039353</v>
      </c>
      <c r="V14" s="60">
        <v>12506546</v>
      </c>
      <c r="W14" s="60">
        <v>51075008</v>
      </c>
      <c r="X14" s="60">
        <v>18000000</v>
      </c>
      <c r="Y14" s="60">
        <v>33075008</v>
      </c>
      <c r="Z14" s="140">
        <v>183.75</v>
      </c>
      <c r="AA14" s="155">
        <v>18000000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2626889</v>
      </c>
      <c r="D16" s="155">
        <v>0</v>
      </c>
      <c r="E16" s="156">
        <v>6087320</v>
      </c>
      <c r="F16" s="60">
        <v>6087320</v>
      </c>
      <c r="G16" s="60">
        <v>255353</v>
      </c>
      <c r="H16" s="60">
        <v>213052</v>
      </c>
      <c r="I16" s="60">
        <v>170601</v>
      </c>
      <c r="J16" s="60">
        <v>639006</v>
      </c>
      <c r="K16" s="60">
        <v>455993</v>
      </c>
      <c r="L16" s="60">
        <v>170834</v>
      </c>
      <c r="M16" s="60">
        <v>326366</v>
      </c>
      <c r="N16" s="60">
        <v>953193</v>
      </c>
      <c r="O16" s="60">
        <v>159931</v>
      </c>
      <c r="P16" s="60">
        <v>120053</v>
      </c>
      <c r="Q16" s="60">
        <v>308884</v>
      </c>
      <c r="R16" s="60">
        <v>588868</v>
      </c>
      <c r="S16" s="60">
        <v>134988</v>
      </c>
      <c r="T16" s="60">
        <v>199844</v>
      </c>
      <c r="U16" s="60">
        <v>273474</v>
      </c>
      <c r="V16" s="60">
        <v>608306</v>
      </c>
      <c r="W16" s="60">
        <v>2789373</v>
      </c>
      <c r="X16" s="60">
        <v>6087320</v>
      </c>
      <c r="Y16" s="60">
        <v>-3297947</v>
      </c>
      <c r="Z16" s="140">
        <v>-54.18</v>
      </c>
      <c r="AA16" s="155">
        <v>6087320</v>
      </c>
    </row>
    <row r="17" spans="1:27" ht="13.5">
      <c r="A17" s="181" t="s">
        <v>113</v>
      </c>
      <c r="B17" s="185"/>
      <c r="C17" s="155">
        <v>8815818</v>
      </c>
      <c r="D17" s="155">
        <v>0</v>
      </c>
      <c r="E17" s="156">
        <v>8516454</v>
      </c>
      <c r="F17" s="60">
        <v>8516454</v>
      </c>
      <c r="G17" s="60">
        <v>736518</v>
      </c>
      <c r="H17" s="60">
        <v>648351</v>
      </c>
      <c r="I17" s="60">
        <v>670430</v>
      </c>
      <c r="J17" s="60">
        <v>2055299</v>
      </c>
      <c r="K17" s="60">
        <v>787967</v>
      </c>
      <c r="L17" s="60">
        <v>789631</v>
      </c>
      <c r="M17" s="60">
        <v>592803</v>
      </c>
      <c r="N17" s="60">
        <v>2170401</v>
      </c>
      <c r="O17" s="60">
        <v>777813</v>
      </c>
      <c r="P17" s="60">
        <v>762778</v>
      </c>
      <c r="Q17" s="60">
        <v>658904</v>
      </c>
      <c r="R17" s="60">
        <v>2199495</v>
      </c>
      <c r="S17" s="60">
        <v>892531</v>
      </c>
      <c r="T17" s="60">
        <v>721351</v>
      </c>
      <c r="U17" s="60">
        <v>869965</v>
      </c>
      <c r="V17" s="60">
        <v>2483847</v>
      </c>
      <c r="W17" s="60">
        <v>8909042</v>
      </c>
      <c r="X17" s="60">
        <v>8516454</v>
      </c>
      <c r="Y17" s="60">
        <v>392588</v>
      </c>
      <c r="Z17" s="140">
        <v>4.61</v>
      </c>
      <c r="AA17" s="155">
        <v>8516454</v>
      </c>
    </row>
    <row r="18" spans="1:27" ht="13.5">
      <c r="A18" s="183" t="s">
        <v>114</v>
      </c>
      <c r="B18" s="182"/>
      <c r="C18" s="155">
        <v>13892068</v>
      </c>
      <c r="D18" s="155">
        <v>0</v>
      </c>
      <c r="E18" s="156">
        <v>14770000</v>
      </c>
      <c r="F18" s="60">
        <v>14770000</v>
      </c>
      <c r="G18" s="60">
        <v>137935</v>
      </c>
      <c r="H18" s="60">
        <v>142609</v>
      </c>
      <c r="I18" s="60">
        <v>163797</v>
      </c>
      <c r="J18" s="60">
        <v>444341</v>
      </c>
      <c r="K18" s="60">
        <v>228264</v>
      </c>
      <c r="L18" s="60">
        <v>161235</v>
      </c>
      <c r="M18" s="60">
        <v>136608</v>
      </c>
      <c r="N18" s="60">
        <v>526107</v>
      </c>
      <c r="O18" s="60">
        <v>5980752</v>
      </c>
      <c r="P18" s="60">
        <v>156474</v>
      </c>
      <c r="Q18" s="60">
        <v>151506</v>
      </c>
      <c r="R18" s="60">
        <v>6288732</v>
      </c>
      <c r="S18" s="60">
        <v>143780</v>
      </c>
      <c r="T18" s="60">
        <v>141412</v>
      </c>
      <c r="U18" s="60">
        <v>5338877</v>
      </c>
      <c r="V18" s="60">
        <v>5624069</v>
      </c>
      <c r="W18" s="60">
        <v>12883249</v>
      </c>
      <c r="X18" s="60">
        <v>14770000</v>
      </c>
      <c r="Y18" s="60">
        <v>-1886751</v>
      </c>
      <c r="Z18" s="140">
        <v>-12.77</v>
      </c>
      <c r="AA18" s="155">
        <v>14770000</v>
      </c>
    </row>
    <row r="19" spans="1:27" ht="13.5">
      <c r="A19" s="181" t="s">
        <v>34</v>
      </c>
      <c r="B19" s="185"/>
      <c r="C19" s="155">
        <v>501274579</v>
      </c>
      <c r="D19" s="155">
        <v>0</v>
      </c>
      <c r="E19" s="156">
        <v>486936000</v>
      </c>
      <c r="F19" s="60">
        <v>564357700</v>
      </c>
      <c r="G19" s="60">
        <v>168572000</v>
      </c>
      <c r="H19" s="60">
        <v>4736000</v>
      </c>
      <c r="I19" s="60">
        <v>0</v>
      </c>
      <c r="J19" s="60">
        <v>173308000</v>
      </c>
      <c r="K19" s="60">
        <v>0</v>
      </c>
      <c r="L19" s="60">
        <v>140047000</v>
      </c>
      <c r="M19" s="60">
        <v>0</v>
      </c>
      <c r="N19" s="60">
        <v>140047000</v>
      </c>
      <c r="O19" s="60">
        <v>1200000</v>
      </c>
      <c r="P19" s="60">
        <v>29884000</v>
      </c>
      <c r="Q19" s="60">
        <v>103998000</v>
      </c>
      <c r="R19" s="60">
        <v>135082000</v>
      </c>
      <c r="S19" s="60">
        <v>0</v>
      </c>
      <c r="T19" s="60">
        <v>0</v>
      </c>
      <c r="U19" s="60">
        <v>-110000</v>
      </c>
      <c r="V19" s="60">
        <v>-110000</v>
      </c>
      <c r="W19" s="60">
        <v>448327000</v>
      </c>
      <c r="X19" s="60">
        <v>564357700</v>
      </c>
      <c r="Y19" s="60">
        <v>-116030700</v>
      </c>
      <c r="Z19" s="140">
        <v>-20.56</v>
      </c>
      <c r="AA19" s="155">
        <v>564357700</v>
      </c>
    </row>
    <row r="20" spans="1:27" ht="13.5">
      <c r="A20" s="181" t="s">
        <v>35</v>
      </c>
      <c r="B20" s="185"/>
      <c r="C20" s="155">
        <v>81347268</v>
      </c>
      <c r="D20" s="155">
        <v>0</v>
      </c>
      <c r="E20" s="156">
        <v>33392756</v>
      </c>
      <c r="F20" s="54">
        <v>55392337</v>
      </c>
      <c r="G20" s="54">
        <v>2014503</v>
      </c>
      <c r="H20" s="54">
        <v>1032662</v>
      </c>
      <c r="I20" s="54">
        <v>1031663</v>
      </c>
      <c r="J20" s="54">
        <v>4078828</v>
      </c>
      <c r="K20" s="54">
        <v>2498555</v>
      </c>
      <c r="L20" s="54">
        <v>6924105</v>
      </c>
      <c r="M20" s="54">
        <v>4213856</v>
      </c>
      <c r="N20" s="54">
        <v>13636516</v>
      </c>
      <c r="O20" s="54">
        <v>1621025</v>
      </c>
      <c r="P20" s="54">
        <v>1161860</v>
      </c>
      <c r="Q20" s="54">
        <v>993263</v>
      </c>
      <c r="R20" s="54">
        <v>3776148</v>
      </c>
      <c r="S20" s="54">
        <v>1887917</v>
      </c>
      <c r="T20" s="54">
        <v>392614</v>
      </c>
      <c r="U20" s="54">
        <v>1914372</v>
      </c>
      <c r="V20" s="54">
        <v>4194903</v>
      </c>
      <c r="W20" s="54">
        <v>25686395</v>
      </c>
      <c r="X20" s="54">
        <v>55392337</v>
      </c>
      <c r="Y20" s="54">
        <v>-29705942</v>
      </c>
      <c r="Z20" s="184">
        <v>-53.63</v>
      </c>
      <c r="AA20" s="130">
        <v>55392337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200000</v>
      </c>
      <c r="F21" s="60">
        <v>200000</v>
      </c>
      <c r="G21" s="60">
        <v>0</v>
      </c>
      <c r="H21" s="60">
        <v>-3951</v>
      </c>
      <c r="I21" s="82">
        <v>0</v>
      </c>
      <c r="J21" s="60">
        <v>-3951</v>
      </c>
      <c r="K21" s="60">
        <v>3951</v>
      </c>
      <c r="L21" s="60">
        <v>0</v>
      </c>
      <c r="M21" s="60">
        <v>0</v>
      </c>
      <c r="N21" s="60">
        <v>3951</v>
      </c>
      <c r="O21" s="60">
        <v>89952</v>
      </c>
      <c r="P21" s="82">
        <v>111398</v>
      </c>
      <c r="Q21" s="60">
        <v>-36102</v>
      </c>
      <c r="R21" s="60">
        <v>165248</v>
      </c>
      <c r="S21" s="60">
        <v>0</v>
      </c>
      <c r="T21" s="60">
        <v>0</v>
      </c>
      <c r="U21" s="60">
        <v>-820</v>
      </c>
      <c r="V21" s="60">
        <v>-820</v>
      </c>
      <c r="W21" s="82">
        <v>164428</v>
      </c>
      <c r="X21" s="60">
        <v>200000</v>
      </c>
      <c r="Y21" s="60">
        <v>-35572</v>
      </c>
      <c r="Z21" s="140">
        <v>-17.79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1773058365</v>
      </c>
      <c r="D22" s="188">
        <f>SUM(D5:D21)</f>
        <v>0</v>
      </c>
      <c r="E22" s="189">
        <f t="shared" si="0"/>
        <v>1969533000</v>
      </c>
      <c r="F22" s="190">
        <f t="shared" si="0"/>
        <v>2068954393</v>
      </c>
      <c r="G22" s="190">
        <f t="shared" si="0"/>
        <v>263947056</v>
      </c>
      <c r="H22" s="190">
        <f t="shared" si="0"/>
        <v>114213029</v>
      </c>
      <c r="I22" s="190">
        <f t="shared" si="0"/>
        <v>142630785</v>
      </c>
      <c r="J22" s="190">
        <f t="shared" si="0"/>
        <v>520790870</v>
      </c>
      <c r="K22" s="190">
        <f t="shared" si="0"/>
        <v>84775931</v>
      </c>
      <c r="L22" s="190">
        <f t="shared" si="0"/>
        <v>279187437</v>
      </c>
      <c r="M22" s="190">
        <f t="shared" si="0"/>
        <v>104725699</v>
      </c>
      <c r="N22" s="190">
        <f t="shared" si="0"/>
        <v>468689067</v>
      </c>
      <c r="O22" s="190">
        <f t="shared" si="0"/>
        <v>131279088</v>
      </c>
      <c r="P22" s="190">
        <f t="shared" si="0"/>
        <v>105945463</v>
      </c>
      <c r="Q22" s="190">
        <f t="shared" si="0"/>
        <v>203892010</v>
      </c>
      <c r="R22" s="190">
        <f t="shared" si="0"/>
        <v>441116561</v>
      </c>
      <c r="S22" s="190">
        <f t="shared" si="0"/>
        <v>139165568</v>
      </c>
      <c r="T22" s="190">
        <f t="shared" si="0"/>
        <v>98054902</v>
      </c>
      <c r="U22" s="190">
        <f t="shared" si="0"/>
        <v>136390983</v>
      </c>
      <c r="V22" s="190">
        <f t="shared" si="0"/>
        <v>373611453</v>
      </c>
      <c r="W22" s="190">
        <f t="shared" si="0"/>
        <v>1804207951</v>
      </c>
      <c r="X22" s="190">
        <f t="shared" si="0"/>
        <v>2068954393</v>
      </c>
      <c r="Y22" s="190">
        <f t="shared" si="0"/>
        <v>-264746442</v>
      </c>
      <c r="Z22" s="191">
        <f>+IF(X22&lt;&gt;0,+(Y22/X22)*100,0)</f>
        <v>-12.796146831255935</v>
      </c>
      <c r="AA22" s="188">
        <f>SUM(AA5:AA21)</f>
        <v>2068954393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412054662</v>
      </c>
      <c r="D25" s="155">
        <v>0</v>
      </c>
      <c r="E25" s="156">
        <v>447999998</v>
      </c>
      <c r="F25" s="60">
        <v>448000000</v>
      </c>
      <c r="G25" s="60">
        <v>35082507</v>
      </c>
      <c r="H25" s="60">
        <v>36496843</v>
      </c>
      <c r="I25" s="60">
        <v>35300282</v>
      </c>
      <c r="J25" s="60">
        <v>106879632</v>
      </c>
      <c r="K25" s="60">
        <v>34620909</v>
      </c>
      <c r="L25" s="60">
        <v>35280784</v>
      </c>
      <c r="M25" s="60">
        <v>37240322</v>
      </c>
      <c r="N25" s="60">
        <v>107142015</v>
      </c>
      <c r="O25" s="60">
        <v>36899370</v>
      </c>
      <c r="P25" s="60">
        <v>35654255</v>
      </c>
      <c r="Q25" s="60">
        <v>38028311</v>
      </c>
      <c r="R25" s="60">
        <v>110581936</v>
      </c>
      <c r="S25" s="60">
        <v>37741858</v>
      </c>
      <c r="T25" s="60">
        <v>38378337</v>
      </c>
      <c r="U25" s="60">
        <v>38469791</v>
      </c>
      <c r="V25" s="60">
        <v>114589986</v>
      </c>
      <c r="W25" s="60">
        <v>439193569</v>
      </c>
      <c r="X25" s="60">
        <v>448000000</v>
      </c>
      <c r="Y25" s="60">
        <v>-8806431</v>
      </c>
      <c r="Z25" s="140">
        <v>-1.97</v>
      </c>
      <c r="AA25" s="155">
        <v>448000000</v>
      </c>
    </row>
    <row r="26" spans="1:27" ht="13.5">
      <c r="A26" s="183" t="s">
        <v>38</v>
      </c>
      <c r="B26" s="182"/>
      <c r="C26" s="155">
        <v>21922288</v>
      </c>
      <c r="D26" s="155">
        <v>0</v>
      </c>
      <c r="E26" s="156">
        <v>23684480</v>
      </c>
      <c r="F26" s="60">
        <v>23684480</v>
      </c>
      <c r="G26" s="60">
        <v>1840823</v>
      </c>
      <c r="H26" s="60">
        <v>1598538</v>
      </c>
      <c r="I26" s="60">
        <v>1605687</v>
      </c>
      <c r="J26" s="60">
        <v>5045048</v>
      </c>
      <c r="K26" s="60">
        <v>2723173</v>
      </c>
      <c r="L26" s="60">
        <v>1716388</v>
      </c>
      <c r="M26" s="60">
        <v>2089484</v>
      </c>
      <c r="N26" s="60">
        <v>6529045</v>
      </c>
      <c r="O26" s="60">
        <v>1637531</v>
      </c>
      <c r="P26" s="60">
        <v>1623094</v>
      </c>
      <c r="Q26" s="60">
        <v>1947831</v>
      </c>
      <c r="R26" s="60">
        <v>5208456</v>
      </c>
      <c r="S26" s="60">
        <v>2941214</v>
      </c>
      <c r="T26" s="60">
        <v>1851472</v>
      </c>
      <c r="U26" s="60">
        <v>1750664</v>
      </c>
      <c r="V26" s="60">
        <v>6543350</v>
      </c>
      <c r="W26" s="60">
        <v>23325899</v>
      </c>
      <c r="X26" s="60">
        <v>23684480</v>
      </c>
      <c r="Y26" s="60">
        <v>-358581</v>
      </c>
      <c r="Z26" s="140">
        <v>-1.51</v>
      </c>
      <c r="AA26" s="155">
        <v>23684480</v>
      </c>
    </row>
    <row r="27" spans="1:27" ht="13.5">
      <c r="A27" s="183" t="s">
        <v>118</v>
      </c>
      <c r="B27" s="182"/>
      <c r="C27" s="155">
        <v>53486067</v>
      </c>
      <c r="D27" s="155">
        <v>0</v>
      </c>
      <c r="E27" s="156">
        <v>40000000</v>
      </c>
      <c r="F27" s="60">
        <v>40000000</v>
      </c>
      <c r="G27" s="60">
        <v>0</v>
      </c>
      <c r="H27" s="60">
        <v>0</v>
      </c>
      <c r="I27" s="60">
        <v>38783333</v>
      </c>
      <c r="J27" s="60">
        <v>38783333</v>
      </c>
      <c r="K27" s="60">
        <v>-25450000</v>
      </c>
      <c r="L27" s="60">
        <v>3333333</v>
      </c>
      <c r="M27" s="60">
        <v>3333333</v>
      </c>
      <c r="N27" s="60">
        <v>-18783334</v>
      </c>
      <c r="O27" s="60">
        <v>3333333</v>
      </c>
      <c r="P27" s="60">
        <v>3333333</v>
      </c>
      <c r="Q27" s="60">
        <v>3333333</v>
      </c>
      <c r="R27" s="60">
        <v>9999999</v>
      </c>
      <c r="S27" s="60">
        <v>3333333</v>
      </c>
      <c r="T27" s="60">
        <v>3333333</v>
      </c>
      <c r="U27" s="60">
        <v>3333333</v>
      </c>
      <c r="V27" s="60">
        <v>9999999</v>
      </c>
      <c r="W27" s="60">
        <v>39999997</v>
      </c>
      <c r="X27" s="60">
        <v>40000000</v>
      </c>
      <c r="Y27" s="60">
        <v>-3</v>
      </c>
      <c r="Z27" s="140">
        <v>0</v>
      </c>
      <c r="AA27" s="155">
        <v>40000000</v>
      </c>
    </row>
    <row r="28" spans="1:27" ht="13.5">
      <c r="A28" s="183" t="s">
        <v>39</v>
      </c>
      <c r="B28" s="182"/>
      <c r="C28" s="155">
        <v>265100184</v>
      </c>
      <c r="D28" s="155">
        <v>0</v>
      </c>
      <c r="E28" s="156">
        <v>232700000</v>
      </c>
      <c r="F28" s="60">
        <v>232700000</v>
      </c>
      <c r="G28" s="60">
        <v>0</v>
      </c>
      <c r="H28" s="60">
        <v>0</v>
      </c>
      <c r="I28" s="60">
        <v>0</v>
      </c>
      <c r="J28" s="60">
        <v>0</v>
      </c>
      <c r="K28" s="60">
        <v>77566667</v>
      </c>
      <c r="L28" s="60">
        <v>19391667</v>
      </c>
      <c r="M28" s="60">
        <v>19391667</v>
      </c>
      <c r="N28" s="60">
        <v>116350001</v>
      </c>
      <c r="O28" s="60">
        <v>19391667</v>
      </c>
      <c r="P28" s="60">
        <v>19391667</v>
      </c>
      <c r="Q28" s="60">
        <v>19391667</v>
      </c>
      <c r="R28" s="60">
        <v>58175001</v>
      </c>
      <c r="S28" s="60">
        <v>19392000</v>
      </c>
      <c r="T28" s="60">
        <v>19391667</v>
      </c>
      <c r="U28" s="60">
        <v>19392000</v>
      </c>
      <c r="V28" s="60">
        <v>58175667</v>
      </c>
      <c r="W28" s="60">
        <v>232700669</v>
      </c>
      <c r="X28" s="60">
        <v>232700000</v>
      </c>
      <c r="Y28" s="60">
        <v>669</v>
      </c>
      <c r="Z28" s="140">
        <v>0</v>
      </c>
      <c r="AA28" s="155">
        <v>232700000</v>
      </c>
    </row>
    <row r="29" spans="1:27" ht="13.5">
      <c r="A29" s="183" t="s">
        <v>40</v>
      </c>
      <c r="B29" s="182"/>
      <c r="C29" s="155">
        <v>29594115</v>
      </c>
      <c r="D29" s="155">
        <v>0</v>
      </c>
      <c r="E29" s="156">
        <v>27155000</v>
      </c>
      <c r="F29" s="60">
        <v>27155000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13556549</v>
      </c>
      <c r="N29" s="60">
        <v>13556549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12760524</v>
      </c>
      <c r="V29" s="60">
        <v>12760524</v>
      </c>
      <c r="W29" s="60">
        <v>26317073</v>
      </c>
      <c r="X29" s="60">
        <v>27155000</v>
      </c>
      <c r="Y29" s="60">
        <v>-837927</v>
      </c>
      <c r="Z29" s="140">
        <v>-3.09</v>
      </c>
      <c r="AA29" s="155">
        <v>27155000</v>
      </c>
    </row>
    <row r="30" spans="1:27" ht="13.5">
      <c r="A30" s="183" t="s">
        <v>119</v>
      </c>
      <c r="B30" s="182"/>
      <c r="C30" s="155">
        <v>581300952</v>
      </c>
      <c r="D30" s="155">
        <v>0</v>
      </c>
      <c r="E30" s="156">
        <v>658000000</v>
      </c>
      <c r="F30" s="60">
        <v>647500000</v>
      </c>
      <c r="G30" s="60">
        <v>69549776</v>
      </c>
      <c r="H30" s="60">
        <v>68970697</v>
      </c>
      <c r="I30" s="60">
        <v>52504646</v>
      </c>
      <c r="J30" s="60">
        <v>191025119</v>
      </c>
      <c r="K30" s="60">
        <v>44823910</v>
      </c>
      <c r="L30" s="60">
        <v>45715944</v>
      </c>
      <c r="M30" s="60">
        <v>48629376</v>
      </c>
      <c r="N30" s="60">
        <v>139169230</v>
      </c>
      <c r="O30" s="60">
        <v>44147946</v>
      </c>
      <c r="P30" s="60">
        <v>47180539</v>
      </c>
      <c r="Q30" s="60">
        <v>45390016</v>
      </c>
      <c r="R30" s="60">
        <v>136718501</v>
      </c>
      <c r="S30" s="60">
        <v>49164633</v>
      </c>
      <c r="T30" s="60">
        <v>44407059</v>
      </c>
      <c r="U30" s="60">
        <v>52622407</v>
      </c>
      <c r="V30" s="60">
        <v>146194099</v>
      </c>
      <c r="W30" s="60">
        <v>613106949</v>
      </c>
      <c r="X30" s="60">
        <v>647500000</v>
      </c>
      <c r="Y30" s="60">
        <v>-34393051</v>
      </c>
      <c r="Z30" s="140">
        <v>-5.31</v>
      </c>
      <c r="AA30" s="155">
        <v>647500000</v>
      </c>
    </row>
    <row r="31" spans="1:27" ht="13.5">
      <c r="A31" s="183" t="s">
        <v>120</v>
      </c>
      <c r="B31" s="182"/>
      <c r="C31" s="155">
        <v>117114416</v>
      </c>
      <c r="D31" s="155">
        <v>0</v>
      </c>
      <c r="E31" s="156">
        <v>124975000</v>
      </c>
      <c r="F31" s="60">
        <v>136890000</v>
      </c>
      <c r="G31" s="60">
        <v>5223249</v>
      </c>
      <c r="H31" s="60">
        <v>7618069</v>
      </c>
      <c r="I31" s="60">
        <v>11443773</v>
      </c>
      <c r="J31" s="60">
        <v>24285091</v>
      </c>
      <c r="K31" s="60">
        <v>12672948</v>
      </c>
      <c r="L31" s="60">
        <v>9610671</v>
      </c>
      <c r="M31" s="60">
        <v>11064414</v>
      </c>
      <c r="N31" s="60">
        <v>33348033</v>
      </c>
      <c r="O31" s="60">
        <v>6501493</v>
      </c>
      <c r="P31" s="60">
        <v>12848986</v>
      </c>
      <c r="Q31" s="60">
        <v>9665061</v>
      </c>
      <c r="R31" s="60">
        <v>29015540</v>
      </c>
      <c r="S31" s="60">
        <v>9388385</v>
      </c>
      <c r="T31" s="60">
        <v>10488002</v>
      </c>
      <c r="U31" s="60">
        <v>16980005</v>
      </c>
      <c r="V31" s="60">
        <v>36856392</v>
      </c>
      <c r="W31" s="60">
        <v>123505056</v>
      </c>
      <c r="X31" s="60">
        <v>136890000</v>
      </c>
      <c r="Y31" s="60">
        <v>-13384944</v>
      </c>
      <c r="Z31" s="140">
        <v>-9.78</v>
      </c>
      <c r="AA31" s="155">
        <v>136890000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73541780</v>
      </c>
      <c r="F32" s="60">
        <v>72891780</v>
      </c>
      <c r="G32" s="60">
        <v>3874794</v>
      </c>
      <c r="H32" s="60">
        <v>2291409</v>
      </c>
      <c r="I32" s="60">
        <v>4483078</v>
      </c>
      <c r="J32" s="60">
        <v>10649281</v>
      </c>
      <c r="K32" s="60">
        <v>2488984</v>
      </c>
      <c r="L32" s="60">
        <v>10141025</v>
      </c>
      <c r="M32" s="60">
        <v>2581525</v>
      </c>
      <c r="N32" s="60">
        <v>15211534</v>
      </c>
      <c r="O32" s="60">
        <v>3992108</v>
      </c>
      <c r="P32" s="60">
        <v>4847992</v>
      </c>
      <c r="Q32" s="60">
        <v>6689616</v>
      </c>
      <c r="R32" s="60">
        <v>15529716</v>
      </c>
      <c r="S32" s="60">
        <v>4161963</v>
      </c>
      <c r="T32" s="60">
        <v>4065989</v>
      </c>
      <c r="U32" s="60">
        <v>14453854</v>
      </c>
      <c r="V32" s="60">
        <v>22681806</v>
      </c>
      <c r="W32" s="60">
        <v>64072337</v>
      </c>
      <c r="X32" s="60">
        <v>72891780</v>
      </c>
      <c r="Y32" s="60">
        <v>-8819443</v>
      </c>
      <c r="Z32" s="140">
        <v>-12.1</v>
      </c>
      <c r="AA32" s="155">
        <v>72891780</v>
      </c>
    </row>
    <row r="33" spans="1:27" ht="13.5">
      <c r="A33" s="183" t="s">
        <v>42</v>
      </c>
      <c r="B33" s="182"/>
      <c r="C33" s="155">
        <v>5540000</v>
      </c>
      <c r="D33" s="155">
        <v>0</v>
      </c>
      <c r="E33" s="156">
        <v>5140000</v>
      </c>
      <c r="F33" s="60">
        <v>6940000</v>
      </c>
      <c r="G33" s="60">
        <v>2000000</v>
      </c>
      <c r="H33" s="60">
        <v>40000</v>
      </c>
      <c r="I33" s="60">
        <v>20000</v>
      </c>
      <c r="J33" s="60">
        <v>2060000</v>
      </c>
      <c r="K33" s="60">
        <v>0</v>
      </c>
      <c r="L33" s="60">
        <v>0</v>
      </c>
      <c r="M33" s="60">
        <v>2900000</v>
      </c>
      <c r="N33" s="60">
        <v>2900000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1800000</v>
      </c>
      <c r="U33" s="60">
        <v>0</v>
      </c>
      <c r="V33" s="60">
        <v>1800000</v>
      </c>
      <c r="W33" s="60">
        <v>6760000</v>
      </c>
      <c r="X33" s="60">
        <v>6940000</v>
      </c>
      <c r="Y33" s="60">
        <v>-180000</v>
      </c>
      <c r="Z33" s="140">
        <v>-2.59</v>
      </c>
      <c r="AA33" s="155">
        <v>6940000</v>
      </c>
    </row>
    <row r="34" spans="1:27" ht="13.5">
      <c r="A34" s="183" t="s">
        <v>43</v>
      </c>
      <c r="B34" s="182"/>
      <c r="C34" s="155">
        <v>418564707</v>
      </c>
      <c r="D34" s="155">
        <v>0</v>
      </c>
      <c r="E34" s="156">
        <v>311510742</v>
      </c>
      <c r="F34" s="60">
        <v>397240629</v>
      </c>
      <c r="G34" s="60">
        <v>8486112</v>
      </c>
      <c r="H34" s="60">
        <v>17810441</v>
      </c>
      <c r="I34" s="60">
        <v>20626158</v>
      </c>
      <c r="J34" s="60">
        <v>46922711</v>
      </c>
      <c r="K34" s="60">
        <v>15047557</v>
      </c>
      <c r="L34" s="60">
        <v>25420761</v>
      </c>
      <c r="M34" s="60">
        <v>25524463</v>
      </c>
      <c r="N34" s="60">
        <v>65992781</v>
      </c>
      <c r="O34" s="60">
        <v>25393495</v>
      </c>
      <c r="P34" s="60">
        <v>42329717</v>
      </c>
      <c r="Q34" s="60">
        <v>27369480</v>
      </c>
      <c r="R34" s="60">
        <v>95092692</v>
      </c>
      <c r="S34" s="60">
        <v>28563814</v>
      </c>
      <c r="T34" s="60">
        <v>29335217</v>
      </c>
      <c r="U34" s="60">
        <v>51621443</v>
      </c>
      <c r="V34" s="60">
        <v>109520474</v>
      </c>
      <c r="W34" s="60">
        <v>317528658</v>
      </c>
      <c r="X34" s="60">
        <v>397240629</v>
      </c>
      <c r="Y34" s="60">
        <v>-79711971</v>
      </c>
      <c r="Z34" s="140">
        <v>-20.07</v>
      </c>
      <c r="AA34" s="155">
        <v>397240629</v>
      </c>
    </row>
    <row r="35" spans="1:27" ht="13.5">
      <c r="A35" s="181" t="s">
        <v>122</v>
      </c>
      <c r="B35" s="185"/>
      <c r="C35" s="155">
        <v>11441858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1916119249</v>
      </c>
      <c r="D36" s="188">
        <f>SUM(D25:D35)</f>
        <v>0</v>
      </c>
      <c r="E36" s="189">
        <f t="shared" si="1"/>
        <v>1944707000</v>
      </c>
      <c r="F36" s="190">
        <f t="shared" si="1"/>
        <v>2033001889</v>
      </c>
      <c r="G36" s="190">
        <f t="shared" si="1"/>
        <v>126057261</v>
      </c>
      <c r="H36" s="190">
        <f t="shared" si="1"/>
        <v>134825997</v>
      </c>
      <c r="I36" s="190">
        <f t="shared" si="1"/>
        <v>164766957</v>
      </c>
      <c r="J36" s="190">
        <f t="shared" si="1"/>
        <v>425650215</v>
      </c>
      <c r="K36" s="190">
        <f t="shared" si="1"/>
        <v>164494148</v>
      </c>
      <c r="L36" s="190">
        <f t="shared" si="1"/>
        <v>150610573</v>
      </c>
      <c r="M36" s="190">
        <f t="shared" si="1"/>
        <v>166311133</v>
      </c>
      <c r="N36" s="190">
        <f t="shared" si="1"/>
        <v>481415854</v>
      </c>
      <c r="O36" s="190">
        <f t="shared" si="1"/>
        <v>141296943</v>
      </c>
      <c r="P36" s="190">
        <f t="shared" si="1"/>
        <v>167209583</v>
      </c>
      <c r="Q36" s="190">
        <f t="shared" si="1"/>
        <v>151815315</v>
      </c>
      <c r="R36" s="190">
        <f t="shared" si="1"/>
        <v>460321841</v>
      </c>
      <c r="S36" s="190">
        <f t="shared" si="1"/>
        <v>154687200</v>
      </c>
      <c r="T36" s="190">
        <f t="shared" si="1"/>
        <v>153051076</v>
      </c>
      <c r="U36" s="190">
        <f t="shared" si="1"/>
        <v>211384021</v>
      </c>
      <c r="V36" s="190">
        <f t="shared" si="1"/>
        <v>519122297</v>
      </c>
      <c r="W36" s="190">
        <f t="shared" si="1"/>
        <v>1886510207</v>
      </c>
      <c r="X36" s="190">
        <f t="shared" si="1"/>
        <v>2033001889</v>
      </c>
      <c r="Y36" s="190">
        <f t="shared" si="1"/>
        <v>-146491682</v>
      </c>
      <c r="Z36" s="191">
        <f>+IF(X36&lt;&gt;0,+(Y36/X36)*100,0)</f>
        <v>-7.205683516214381</v>
      </c>
      <c r="AA36" s="188">
        <f>SUM(AA25:AA35)</f>
        <v>2033001889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-143060884</v>
      </c>
      <c r="D38" s="199">
        <f>+D22-D36</f>
        <v>0</v>
      </c>
      <c r="E38" s="200">
        <f t="shared" si="2"/>
        <v>24826000</v>
      </c>
      <c r="F38" s="106">
        <f t="shared" si="2"/>
        <v>35952504</v>
      </c>
      <c r="G38" s="106">
        <f t="shared" si="2"/>
        <v>137889795</v>
      </c>
      <c r="H38" s="106">
        <f t="shared" si="2"/>
        <v>-20612968</v>
      </c>
      <c r="I38" s="106">
        <f t="shared" si="2"/>
        <v>-22136172</v>
      </c>
      <c r="J38" s="106">
        <f t="shared" si="2"/>
        <v>95140655</v>
      </c>
      <c r="K38" s="106">
        <f t="shared" si="2"/>
        <v>-79718217</v>
      </c>
      <c r="L38" s="106">
        <f t="shared" si="2"/>
        <v>128576864</v>
      </c>
      <c r="M38" s="106">
        <f t="shared" si="2"/>
        <v>-61585434</v>
      </c>
      <c r="N38" s="106">
        <f t="shared" si="2"/>
        <v>-12726787</v>
      </c>
      <c r="O38" s="106">
        <f t="shared" si="2"/>
        <v>-10017855</v>
      </c>
      <c r="P38" s="106">
        <f t="shared" si="2"/>
        <v>-61264120</v>
      </c>
      <c r="Q38" s="106">
        <f t="shared" si="2"/>
        <v>52076695</v>
      </c>
      <c r="R38" s="106">
        <f t="shared" si="2"/>
        <v>-19205280</v>
      </c>
      <c r="S38" s="106">
        <f t="shared" si="2"/>
        <v>-15521632</v>
      </c>
      <c r="T38" s="106">
        <f t="shared" si="2"/>
        <v>-54996174</v>
      </c>
      <c r="U38" s="106">
        <f t="shared" si="2"/>
        <v>-74993038</v>
      </c>
      <c r="V38" s="106">
        <f t="shared" si="2"/>
        <v>-145510844</v>
      </c>
      <c r="W38" s="106">
        <f t="shared" si="2"/>
        <v>-82302256</v>
      </c>
      <c r="X38" s="106">
        <f>IF(F22=F36,0,X22-X36)</f>
        <v>35952504</v>
      </c>
      <c r="Y38" s="106">
        <f t="shared" si="2"/>
        <v>-118254760</v>
      </c>
      <c r="Z38" s="201">
        <f>+IF(X38&lt;&gt;0,+(Y38/X38)*100,0)</f>
        <v>-328.9193987712233</v>
      </c>
      <c r="AA38" s="199">
        <f>+AA22-AA36</f>
        <v>35952504</v>
      </c>
    </row>
    <row r="39" spans="1:27" ht="13.5">
      <c r="A39" s="181" t="s">
        <v>46</v>
      </c>
      <c r="B39" s="185"/>
      <c r="C39" s="155">
        <v>187076977</v>
      </c>
      <c r="D39" s="155">
        <v>0</v>
      </c>
      <c r="E39" s="156">
        <v>479207000</v>
      </c>
      <c r="F39" s="60">
        <v>586404300</v>
      </c>
      <c r="G39" s="60">
        <v>124354000</v>
      </c>
      <c r="H39" s="60">
        <v>25000000</v>
      </c>
      <c r="I39" s="60">
        <v>0</v>
      </c>
      <c r="J39" s="60">
        <v>149354000</v>
      </c>
      <c r="K39" s="60">
        <v>10421700</v>
      </c>
      <c r="L39" s="60">
        <v>155761000</v>
      </c>
      <c r="M39" s="60">
        <v>0</v>
      </c>
      <c r="N39" s="60">
        <v>166182700</v>
      </c>
      <c r="O39" s="60">
        <v>100000000</v>
      </c>
      <c r="P39" s="60">
        <v>4489216</v>
      </c>
      <c r="Q39" s="60">
        <v>76834000</v>
      </c>
      <c r="R39" s="60">
        <v>181323216</v>
      </c>
      <c r="S39" s="60">
        <v>0</v>
      </c>
      <c r="T39" s="60">
        <v>0</v>
      </c>
      <c r="U39" s="60">
        <v>6668518</v>
      </c>
      <c r="V39" s="60">
        <v>6668518</v>
      </c>
      <c r="W39" s="60">
        <v>503528434</v>
      </c>
      <c r="X39" s="60">
        <v>586404300</v>
      </c>
      <c r="Y39" s="60">
        <v>-82875866</v>
      </c>
      <c r="Z39" s="140">
        <v>-14.13</v>
      </c>
      <c r="AA39" s="155">
        <v>586404300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44016093</v>
      </c>
      <c r="D42" s="206">
        <f>SUM(D38:D41)</f>
        <v>0</v>
      </c>
      <c r="E42" s="207">
        <f t="shared" si="3"/>
        <v>504033000</v>
      </c>
      <c r="F42" s="88">
        <f t="shared" si="3"/>
        <v>622356804</v>
      </c>
      <c r="G42" s="88">
        <f t="shared" si="3"/>
        <v>262243795</v>
      </c>
      <c r="H42" s="88">
        <f t="shared" si="3"/>
        <v>4387032</v>
      </c>
      <c r="I42" s="88">
        <f t="shared" si="3"/>
        <v>-22136172</v>
      </c>
      <c r="J42" s="88">
        <f t="shared" si="3"/>
        <v>244494655</v>
      </c>
      <c r="K42" s="88">
        <f t="shared" si="3"/>
        <v>-69296517</v>
      </c>
      <c r="L42" s="88">
        <f t="shared" si="3"/>
        <v>284337864</v>
      </c>
      <c r="M42" s="88">
        <f t="shared" si="3"/>
        <v>-61585434</v>
      </c>
      <c r="N42" s="88">
        <f t="shared" si="3"/>
        <v>153455913</v>
      </c>
      <c r="O42" s="88">
        <f t="shared" si="3"/>
        <v>89982145</v>
      </c>
      <c r="P42" s="88">
        <f t="shared" si="3"/>
        <v>-56774904</v>
      </c>
      <c r="Q42" s="88">
        <f t="shared" si="3"/>
        <v>128910695</v>
      </c>
      <c r="R42" s="88">
        <f t="shared" si="3"/>
        <v>162117936</v>
      </c>
      <c r="S42" s="88">
        <f t="shared" si="3"/>
        <v>-15521632</v>
      </c>
      <c r="T42" s="88">
        <f t="shared" si="3"/>
        <v>-54996174</v>
      </c>
      <c r="U42" s="88">
        <f t="shared" si="3"/>
        <v>-68324520</v>
      </c>
      <c r="V42" s="88">
        <f t="shared" si="3"/>
        <v>-138842326</v>
      </c>
      <c r="W42" s="88">
        <f t="shared" si="3"/>
        <v>421226178</v>
      </c>
      <c r="X42" s="88">
        <f t="shared" si="3"/>
        <v>622356804</v>
      </c>
      <c r="Y42" s="88">
        <f t="shared" si="3"/>
        <v>-201130626</v>
      </c>
      <c r="Z42" s="208">
        <f>+IF(X42&lt;&gt;0,+(Y42/X42)*100,0)</f>
        <v>-32.317574855339736</v>
      </c>
      <c r="AA42" s="206">
        <f>SUM(AA38:AA41)</f>
        <v>622356804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44016093</v>
      </c>
      <c r="D44" s="210">
        <f>+D42-D43</f>
        <v>0</v>
      </c>
      <c r="E44" s="211">
        <f t="shared" si="4"/>
        <v>504033000</v>
      </c>
      <c r="F44" s="77">
        <f t="shared" si="4"/>
        <v>622356804</v>
      </c>
      <c r="G44" s="77">
        <f t="shared" si="4"/>
        <v>262243795</v>
      </c>
      <c r="H44" s="77">
        <f t="shared" si="4"/>
        <v>4387032</v>
      </c>
      <c r="I44" s="77">
        <f t="shared" si="4"/>
        <v>-22136172</v>
      </c>
      <c r="J44" s="77">
        <f t="shared" si="4"/>
        <v>244494655</v>
      </c>
      <c r="K44" s="77">
        <f t="shared" si="4"/>
        <v>-69296517</v>
      </c>
      <c r="L44" s="77">
        <f t="shared" si="4"/>
        <v>284337864</v>
      </c>
      <c r="M44" s="77">
        <f t="shared" si="4"/>
        <v>-61585434</v>
      </c>
      <c r="N44" s="77">
        <f t="shared" si="4"/>
        <v>153455913</v>
      </c>
      <c r="O44" s="77">
        <f t="shared" si="4"/>
        <v>89982145</v>
      </c>
      <c r="P44" s="77">
        <f t="shared" si="4"/>
        <v>-56774904</v>
      </c>
      <c r="Q44" s="77">
        <f t="shared" si="4"/>
        <v>128910695</v>
      </c>
      <c r="R44" s="77">
        <f t="shared" si="4"/>
        <v>162117936</v>
      </c>
      <c r="S44" s="77">
        <f t="shared" si="4"/>
        <v>-15521632</v>
      </c>
      <c r="T44" s="77">
        <f t="shared" si="4"/>
        <v>-54996174</v>
      </c>
      <c r="U44" s="77">
        <f t="shared" si="4"/>
        <v>-68324520</v>
      </c>
      <c r="V44" s="77">
        <f t="shared" si="4"/>
        <v>-138842326</v>
      </c>
      <c r="W44" s="77">
        <f t="shared" si="4"/>
        <v>421226178</v>
      </c>
      <c r="X44" s="77">
        <f t="shared" si="4"/>
        <v>622356804</v>
      </c>
      <c r="Y44" s="77">
        <f t="shared" si="4"/>
        <v>-201130626</v>
      </c>
      <c r="Z44" s="212">
        <f>+IF(X44&lt;&gt;0,+(Y44/X44)*100,0)</f>
        <v>-32.317574855339736</v>
      </c>
      <c r="AA44" s="210">
        <f>+AA42-AA43</f>
        <v>622356804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44016093</v>
      </c>
      <c r="D46" s="206">
        <f>SUM(D44:D45)</f>
        <v>0</v>
      </c>
      <c r="E46" s="207">
        <f t="shared" si="5"/>
        <v>504033000</v>
      </c>
      <c r="F46" s="88">
        <f t="shared" si="5"/>
        <v>622356804</v>
      </c>
      <c r="G46" s="88">
        <f t="shared" si="5"/>
        <v>262243795</v>
      </c>
      <c r="H46" s="88">
        <f t="shared" si="5"/>
        <v>4387032</v>
      </c>
      <c r="I46" s="88">
        <f t="shared" si="5"/>
        <v>-22136172</v>
      </c>
      <c r="J46" s="88">
        <f t="shared" si="5"/>
        <v>244494655</v>
      </c>
      <c r="K46" s="88">
        <f t="shared" si="5"/>
        <v>-69296517</v>
      </c>
      <c r="L46" s="88">
        <f t="shared" si="5"/>
        <v>284337864</v>
      </c>
      <c r="M46" s="88">
        <f t="shared" si="5"/>
        <v>-61585434</v>
      </c>
      <c r="N46" s="88">
        <f t="shared" si="5"/>
        <v>153455913</v>
      </c>
      <c r="O46" s="88">
        <f t="shared" si="5"/>
        <v>89982145</v>
      </c>
      <c r="P46" s="88">
        <f t="shared" si="5"/>
        <v>-56774904</v>
      </c>
      <c r="Q46" s="88">
        <f t="shared" si="5"/>
        <v>128910695</v>
      </c>
      <c r="R46" s="88">
        <f t="shared" si="5"/>
        <v>162117936</v>
      </c>
      <c r="S46" s="88">
        <f t="shared" si="5"/>
        <v>-15521632</v>
      </c>
      <c r="T46" s="88">
        <f t="shared" si="5"/>
        <v>-54996174</v>
      </c>
      <c r="U46" s="88">
        <f t="shared" si="5"/>
        <v>-68324520</v>
      </c>
      <c r="V46" s="88">
        <f t="shared" si="5"/>
        <v>-138842326</v>
      </c>
      <c r="W46" s="88">
        <f t="shared" si="5"/>
        <v>421226178</v>
      </c>
      <c r="X46" s="88">
        <f t="shared" si="5"/>
        <v>622356804</v>
      </c>
      <c r="Y46" s="88">
        <f t="shared" si="5"/>
        <v>-201130626</v>
      </c>
      <c r="Z46" s="208">
        <f>+IF(X46&lt;&gt;0,+(Y46/X46)*100,0)</f>
        <v>-32.317574855339736</v>
      </c>
      <c r="AA46" s="206">
        <f>SUM(AA44:AA45)</f>
        <v>622356804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44016093</v>
      </c>
      <c r="D48" s="217">
        <f>SUM(D46:D47)</f>
        <v>0</v>
      </c>
      <c r="E48" s="218">
        <f t="shared" si="6"/>
        <v>504033000</v>
      </c>
      <c r="F48" s="219">
        <f t="shared" si="6"/>
        <v>622356804</v>
      </c>
      <c r="G48" s="219">
        <f t="shared" si="6"/>
        <v>262243795</v>
      </c>
      <c r="H48" s="220">
        <f t="shared" si="6"/>
        <v>4387032</v>
      </c>
      <c r="I48" s="220">
        <f t="shared" si="6"/>
        <v>-22136172</v>
      </c>
      <c r="J48" s="220">
        <f t="shared" si="6"/>
        <v>244494655</v>
      </c>
      <c r="K48" s="220">
        <f t="shared" si="6"/>
        <v>-69296517</v>
      </c>
      <c r="L48" s="220">
        <f t="shared" si="6"/>
        <v>284337864</v>
      </c>
      <c r="M48" s="219">
        <f t="shared" si="6"/>
        <v>-61585434</v>
      </c>
      <c r="N48" s="219">
        <f t="shared" si="6"/>
        <v>153455913</v>
      </c>
      <c r="O48" s="220">
        <f t="shared" si="6"/>
        <v>89982145</v>
      </c>
      <c r="P48" s="220">
        <f t="shared" si="6"/>
        <v>-56774904</v>
      </c>
      <c r="Q48" s="220">
        <f t="shared" si="6"/>
        <v>128910695</v>
      </c>
      <c r="R48" s="220">
        <f t="shared" si="6"/>
        <v>162117936</v>
      </c>
      <c r="S48" s="220">
        <f t="shared" si="6"/>
        <v>-15521632</v>
      </c>
      <c r="T48" s="219">
        <f t="shared" si="6"/>
        <v>-54996174</v>
      </c>
      <c r="U48" s="219">
        <f t="shared" si="6"/>
        <v>-68324520</v>
      </c>
      <c r="V48" s="220">
        <f t="shared" si="6"/>
        <v>-138842326</v>
      </c>
      <c r="W48" s="220">
        <f t="shared" si="6"/>
        <v>421226178</v>
      </c>
      <c r="X48" s="220">
        <f t="shared" si="6"/>
        <v>622356804</v>
      </c>
      <c r="Y48" s="220">
        <f t="shared" si="6"/>
        <v>-201130626</v>
      </c>
      <c r="Z48" s="221">
        <f>+IF(X48&lt;&gt;0,+(Y48/X48)*100,0)</f>
        <v>-32.317574855339736</v>
      </c>
      <c r="AA48" s="222">
        <f>SUM(AA46:AA47)</f>
        <v>622356804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26293053</v>
      </c>
      <c r="D5" s="153">
        <f>SUM(D6:D8)</f>
        <v>0</v>
      </c>
      <c r="E5" s="154">
        <f t="shared" si="0"/>
        <v>11050000</v>
      </c>
      <c r="F5" s="100">
        <f t="shared" si="0"/>
        <v>11166335</v>
      </c>
      <c r="G5" s="100">
        <f t="shared" si="0"/>
        <v>0</v>
      </c>
      <c r="H5" s="100">
        <f t="shared" si="0"/>
        <v>0</v>
      </c>
      <c r="I5" s="100">
        <f t="shared" si="0"/>
        <v>361723</v>
      </c>
      <c r="J5" s="100">
        <f t="shared" si="0"/>
        <v>361723</v>
      </c>
      <c r="K5" s="100">
        <f t="shared" si="0"/>
        <v>146052</v>
      </c>
      <c r="L5" s="100">
        <f t="shared" si="0"/>
        <v>39690</v>
      </c>
      <c r="M5" s="100">
        <f t="shared" si="0"/>
        <v>75009</v>
      </c>
      <c r="N5" s="100">
        <f t="shared" si="0"/>
        <v>260751</v>
      </c>
      <c r="O5" s="100">
        <f t="shared" si="0"/>
        <v>1342797</v>
      </c>
      <c r="P5" s="100">
        <f t="shared" si="0"/>
        <v>1522576</v>
      </c>
      <c r="Q5" s="100">
        <f t="shared" si="0"/>
        <v>14539</v>
      </c>
      <c r="R5" s="100">
        <f t="shared" si="0"/>
        <v>2879912</v>
      </c>
      <c r="S5" s="100">
        <f t="shared" si="0"/>
        <v>410182</v>
      </c>
      <c r="T5" s="100">
        <f t="shared" si="0"/>
        <v>850895</v>
      </c>
      <c r="U5" s="100">
        <f t="shared" si="0"/>
        <v>2560801</v>
      </c>
      <c r="V5" s="100">
        <f t="shared" si="0"/>
        <v>3821878</v>
      </c>
      <c r="W5" s="100">
        <f t="shared" si="0"/>
        <v>7324264</v>
      </c>
      <c r="X5" s="100">
        <f t="shared" si="0"/>
        <v>11166335</v>
      </c>
      <c r="Y5" s="100">
        <f t="shared" si="0"/>
        <v>-3842071</v>
      </c>
      <c r="Z5" s="137">
        <f>+IF(X5&lt;&gt;0,+(Y5/X5)*100,0)</f>
        <v>-34.40762792805339</v>
      </c>
      <c r="AA5" s="153">
        <f>SUM(AA6:AA8)</f>
        <v>11166335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43645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26249408</v>
      </c>
      <c r="D8" s="155"/>
      <c r="E8" s="156">
        <v>11050000</v>
      </c>
      <c r="F8" s="60">
        <v>11166335</v>
      </c>
      <c r="G8" s="60"/>
      <c r="H8" s="60"/>
      <c r="I8" s="60">
        <v>361723</v>
      </c>
      <c r="J8" s="60">
        <v>361723</v>
      </c>
      <c r="K8" s="60">
        <v>146052</v>
      </c>
      <c r="L8" s="60">
        <v>39690</v>
      </c>
      <c r="M8" s="60">
        <v>75009</v>
      </c>
      <c r="N8" s="60">
        <v>260751</v>
      </c>
      <c r="O8" s="60">
        <v>1342797</v>
      </c>
      <c r="P8" s="60">
        <v>1522576</v>
      </c>
      <c r="Q8" s="60">
        <v>14539</v>
      </c>
      <c r="R8" s="60">
        <v>2879912</v>
      </c>
      <c r="S8" s="60">
        <v>410182</v>
      </c>
      <c r="T8" s="60">
        <v>850895</v>
      </c>
      <c r="U8" s="60">
        <v>2560801</v>
      </c>
      <c r="V8" s="60">
        <v>3821878</v>
      </c>
      <c r="W8" s="60">
        <v>7324264</v>
      </c>
      <c r="X8" s="60">
        <v>11166335</v>
      </c>
      <c r="Y8" s="60">
        <v>-3842071</v>
      </c>
      <c r="Z8" s="140">
        <v>-34.41</v>
      </c>
      <c r="AA8" s="62">
        <v>11166335</v>
      </c>
    </row>
    <row r="9" spans="1:27" ht="13.5">
      <c r="A9" s="135" t="s">
        <v>78</v>
      </c>
      <c r="B9" s="136"/>
      <c r="C9" s="153">
        <f aca="true" t="shared" si="1" ref="C9:Y9">SUM(C10:C14)</f>
        <v>766404</v>
      </c>
      <c r="D9" s="153">
        <f>SUM(D10:D14)</f>
        <v>0</v>
      </c>
      <c r="E9" s="154">
        <f t="shared" si="1"/>
        <v>18800000</v>
      </c>
      <c r="F9" s="100">
        <f t="shared" si="1"/>
        <v>24462426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336605</v>
      </c>
      <c r="M9" s="100">
        <f t="shared" si="1"/>
        <v>16207</v>
      </c>
      <c r="N9" s="100">
        <f t="shared" si="1"/>
        <v>352812</v>
      </c>
      <c r="O9" s="100">
        <f t="shared" si="1"/>
        <v>28320</v>
      </c>
      <c r="P9" s="100">
        <f t="shared" si="1"/>
        <v>31295</v>
      </c>
      <c r="Q9" s="100">
        <f t="shared" si="1"/>
        <v>0</v>
      </c>
      <c r="R9" s="100">
        <f t="shared" si="1"/>
        <v>59615</v>
      </c>
      <c r="S9" s="100">
        <f t="shared" si="1"/>
        <v>20254</v>
      </c>
      <c r="T9" s="100">
        <f t="shared" si="1"/>
        <v>14577</v>
      </c>
      <c r="U9" s="100">
        <f t="shared" si="1"/>
        <v>7859475</v>
      </c>
      <c r="V9" s="100">
        <f t="shared" si="1"/>
        <v>7894306</v>
      </c>
      <c r="W9" s="100">
        <f t="shared" si="1"/>
        <v>8306733</v>
      </c>
      <c r="X9" s="100">
        <f t="shared" si="1"/>
        <v>24462426</v>
      </c>
      <c r="Y9" s="100">
        <f t="shared" si="1"/>
        <v>-16155693</v>
      </c>
      <c r="Z9" s="137">
        <f>+IF(X9&lt;&gt;0,+(Y9/X9)*100,0)</f>
        <v>-66.04288961364666</v>
      </c>
      <c r="AA9" s="102">
        <f>SUM(AA10:AA14)</f>
        <v>24462426</v>
      </c>
    </row>
    <row r="10" spans="1:27" ht="13.5">
      <c r="A10" s="138" t="s">
        <v>79</v>
      </c>
      <c r="B10" s="136"/>
      <c r="C10" s="155">
        <v>174467</v>
      </c>
      <c r="D10" s="155"/>
      <c r="E10" s="156">
        <v>1300000</v>
      </c>
      <c r="F10" s="60">
        <v>342000</v>
      </c>
      <c r="G10" s="60"/>
      <c r="H10" s="60"/>
      <c r="I10" s="60"/>
      <c r="J10" s="60"/>
      <c r="K10" s="60"/>
      <c r="L10" s="60">
        <v>91605</v>
      </c>
      <c r="M10" s="60">
        <v>16207</v>
      </c>
      <c r="N10" s="60">
        <v>107812</v>
      </c>
      <c r="O10" s="60">
        <v>28320</v>
      </c>
      <c r="P10" s="60">
        <v>31295</v>
      </c>
      <c r="Q10" s="60"/>
      <c r="R10" s="60">
        <v>59615</v>
      </c>
      <c r="S10" s="60">
        <v>20254</v>
      </c>
      <c r="T10" s="60">
        <v>14577</v>
      </c>
      <c r="U10" s="60">
        <v>35934</v>
      </c>
      <c r="V10" s="60">
        <v>70765</v>
      </c>
      <c r="W10" s="60">
        <v>238192</v>
      </c>
      <c r="X10" s="60">
        <v>342000</v>
      </c>
      <c r="Y10" s="60">
        <v>-103808</v>
      </c>
      <c r="Z10" s="140">
        <v>-30.35</v>
      </c>
      <c r="AA10" s="62">
        <v>342000</v>
      </c>
    </row>
    <row r="11" spans="1:27" ht="13.5">
      <c r="A11" s="138" t="s">
        <v>80</v>
      </c>
      <c r="B11" s="136"/>
      <c r="C11" s="155">
        <v>321433</v>
      </c>
      <c r="D11" s="155"/>
      <c r="E11" s="156">
        <v>17500000</v>
      </c>
      <c r="F11" s="60">
        <v>23620426</v>
      </c>
      <c r="G11" s="60"/>
      <c r="H11" s="60"/>
      <c r="I11" s="60"/>
      <c r="J11" s="60"/>
      <c r="K11" s="60"/>
      <c r="L11" s="60">
        <v>245000</v>
      </c>
      <c r="M11" s="60"/>
      <c r="N11" s="60">
        <v>245000</v>
      </c>
      <c r="O11" s="60"/>
      <c r="P11" s="60"/>
      <c r="Q11" s="60"/>
      <c r="R11" s="60"/>
      <c r="S11" s="60"/>
      <c r="T11" s="60"/>
      <c r="U11" s="60">
        <v>7823541</v>
      </c>
      <c r="V11" s="60">
        <v>7823541</v>
      </c>
      <c r="W11" s="60">
        <v>8068541</v>
      </c>
      <c r="X11" s="60">
        <v>23620426</v>
      </c>
      <c r="Y11" s="60">
        <v>-15551885</v>
      </c>
      <c r="Z11" s="140">
        <v>-65.84</v>
      </c>
      <c r="AA11" s="62">
        <v>23620426</v>
      </c>
    </row>
    <row r="12" spans="1:27" ht="13.5">
      <c r="A12" s="138" t="s">
        <v>81</v>
      </c>
      <c r="B12" s="136"/>
      <c r="C12" s="155">
        <v>268926</v>
      </c>
      <c r="D12" s="155"/>
      <c r="E12" s="156"/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62">
        <v>500000</v>
      </c>
    </row>
    <row r="13" spans="1:27" ht="13.5">
      <c r="A13" s="138" t="s">
        <v>82</v>
      </c>
      <c r="B13" s="136"/>
      <c r="C13" s="155">
        <v>1578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160336754</v>
      </c>
      <c r="D15" s="153">
        <f>SUM(D16:D18)</f>
        <v>0</v>
      </c>
      <c r="E15" s="154">
        <f t="shared" si="2"/>
        <v>250207000</v>
      </c>
      <c r="F15" s="100">
        <f t="shared" si="2"/>
        <v>341579158</v>
      </c>
      <c r="G15" s="100">
        <f t="shared" si="2"/>
        <v>3281505</v>
      </c>
      <c r="H15" s="100">
        <f t="shared" si="2"/>
        <v>8586687</v>
      </c>
      <c r="I15" s="100">
        <f t="shared" si="2"/>
        <v>4937638</v>
      </c>
      <c r="J15" s="100">
        <f t="shared" si="2"/>
        <v>16805830</v>
      </c>
      <c r="K15" s="100">
        <f t="shared" si="2"/>
        <v>22874220</v>
      </c>
      <c r="L15" s="100">
        <f t="shared" si="2"/>
        <v>22633422</v>
      </c>
      <c r="M15" s="100">
        <f t="shared" si="2"/>
        <v>27372268</v>
      </c>
      <c r="N15" s="100">
        <f t="shared" si="2"/>
        <v>72879910</v>
      </c>
      <c r="O15" s="100">
        <f t="shared" si="2"/>
        <v>6275888</v>
      </c>
      <c r="P15" s="100">
        <f t="shared" si="2"/>
        <v>12540013</v>
      </c>
      <c r="Q15" s="100">
        <f t="shared" si="2"/>
        <v>25478865</v>
      </c>
      <c r="R15" s="100">
        <f t="shared" si="2"/>
        <v>44294766</v>
      </c>
      <c r="S15" s="100">
        <f t="shared" si="2"/>
        <v>11183347</v>
      </c>
      <c r="T15" s="100">
        <f t="shared" si="2"/>
        <v>22959109</v>
      </c>
      <c r="U15" s="100">
        <f t="shared" si="2"/>
        <v>40303298</v>
      </c>
      <c r="V15" s="100">
        <f t="shared" si="2"/>
        <v>74445754</v>
      </c>
      <c r="W15" s="100">
        <f t="shared" si="2"/>
        <v>208426260</v>
      </c>
      <c r="X15" s="100">
        <f t="shared" si="2"/>
        <v>341579158</v>
      </c>
      <c r="Y15" s="100">
        <f t="shared" si="2"/>
        <v>-133152898</v>
      </c>
      <c r="Z15" s="137">
        <f>+IF(X15&lt;&gt;0,+(Y15/X15)*100,0)</f>
        <v>-38.981563974696606</v>
      </c>
      <c r="AA15" s="102">
        <f>SUM(AA16:AA18)</f>
        <v>341579158</v>
      </c>
    </row>
    <row r="16" spans="1:27" ht="13.5">
      <c r="A16" s="138" t="s">
        <v>85</v>
      </c>
      <c r="B16" s="136"/>
      <c r="C16" s="155">
        <v>43024149</v>
      </c>
      <c r="D16" s="155"/>
      <c r="E16" s="156"/>
      <c r="F16" s="60">
        <v>3083282</v>
      </c>
      <c r="G16" s="60"/>
      <c r="H16" s="60"/>
      <c r="I16" s="60"/>
      <c r="J16" s="60"/>
      <c r="K16" s="60"/>
      <c r="L16" s="60"/>
      <c r="M16" s="60">
        <v>253947</v>
      </c>
      <c r="N16" s="60">
        <v>253947</v>
      </c>
      <c r="O16" s="60">
        <v>42338277</v>
      </c>
      <c r="P16" s="60"/>
      <c r="Q16" s="60"/>
      <c r="R16" s="60">
        <v>42338277</v>
      </c>
      <c r="S16" s="60"/>
      <c r="T16" s="60"/>
      <c r="U16" s="60"/>
      <c r="V16" s="60"/>
      <c r="W16" s="60">
        <v>42592224</v>
      </c>
      <c r="X16" s="60">
        <v>3083282</v>
      </c>
      <c r="Y16" s="60">
        <v>39508942</v>
      </c>
      <c r="Z16" s="140">
        <v>1281.39</v>
      </c>
      <c r="AA16" s="62">
        <v>3083282</v>
      </c>
    </row>
    <row r="17" spans="1:27" ht="13.5">
      <c r="A17" s="138" t="s">
        <v>86</v>
      </c>
      <c r="B17" s="136"/>
      <c r="C17" s="155">
        <v>117312605</v>
      </c>
      <c r="D17" s="155"/>
      <c r="E17" s="156">
        <v>241207000</v>
      </c>
      <c r="F17" s="60">
        <v>338495876</v>
      </c>
      <c r="G17" s="60">
        <v>3281505</v>
      </c>
      <c r="H17" s="60">
        <v>8586687</v>
      </c>
      <c r="I17" s="60">
        <v>4937638</v>
      </c>
      <c r="J17" s="60">
        <v>16805830</v>
      </c>
      <c r="K17" s="60">
        <v>22874220</v>
      </c>
      <c r="L17" s="60">
        <v>22633422</v>
      </c>
      <c r="M17" s="60">
        <v>27118321</v>
      </c>
      <c r="N17" s="60">
        <v>72625963</v>
      </c>
      <c r="O17" s="60">
        <v>-36062389</v>
      </c>
      <c r="P17" s="60">
        <v>12540013</v>
      </c>
      <c r="Q17" s="60">
        <v>25478865</v>
      </c>
      <c r="R17" s="60">
        <v>1956489</v>
      </c>
      <c r="S17" s="60">
        <v>11183347</v>
      </c>
      <c r="T17" s="60">
        <v>22959109</v>
      </c>
      <c r="U17" s="60">
        <v>40303298</v>
      </c>
      <c r="V17" s="60">
        <v>74445754</v>
      </c>
      <c r="W17" s="60">
        <v>165834036</v>
      </c>
      <c r="X17" s="60">
        <v>338495876</v>
      </c>
      <c r="Y17" s="60">
        <v>-172661840</v>
      </c>
      <c r="Z17" s="140">
        <v>-51.01</v>
      </c>
      <c r="AA17" s="62">
        <v>338495876</v>
      </c>
    </row>
    <row r="18" spans="1:27" ht="13.5">
      <c r="A18" s="138" t="s">
        <v>87</v>
      </c>
      <c r="B18" s="136"/>
      <c r="C18" s="155"/>
      <c r="D18" s="155"/>
      <c r="E18" s="156">
        <v>9000000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152266157</v>
      </c>
      <c r="D19" s="153">
        <f>SUM(D20:D23)</f>
        <v>0</v>
      </c>
      <c r="E19" s="154">
        <f t="shared" si="3"/>
        <v>223950000</v>
      </c>
      <c r="F19" s="100">
        <f t="shared" si="3"/>
        <v>244904436</v>
      </c>
      <c r="G19" s="100">
        <f t="shared" si="3"/>
        <v>7705731</v>
      </c>
      <c r="H19" s="100">
        <f t="shared" si="3"/>
        <v>9272704</v>
      </c>
      <c r="I19" s="100">
        <f t="shared" si="3"/>
        <v>10694266</v>
      </c>
      <c r="J19" s="100">
        <f t="shared" si="3"/>
        <v>27672701</v>
      </c>
      <c r="K19" s="100">
        <f t="shared" si="3"/>
        <v>19374155</v>
      </c>
      <c r="L19" s="100">
        <f t="shared" si="3"/>
        <v>12047104</v>
      </c>
      <c r="M19" s="100">
        <f t="shared" si="3"/>
        <v>13097471</v>
      </c>
      <c r="N19" s="100">
        <f t="shared" si="3"/>
        <v>44518730</v>
      </c>
      <c r="O19" s="100">
        <f t="shared" si="3"/>
        <v>11844101</v>
      </c>
      <c r="P19" s="100">
        <f t="shared" si="3"/>
        <v>-11534749</v>
      </c>
      <c r="Q19" s="100">
        <f t="shared" si="3"/>
        <v>19459438</v>
      </c>
      <c r="R19" s="100">
        <f t="shared" si="3"/>
        <v>19768790</v>
      </c>
      <c r="S19" s="100">
        <f t="shared" si="3"/>
        <v>9389449</v>
      </c>
      <c r="T19" s="100">
        <f t="shared" si="3"/>
        <v>17453549</v>
      </c>
      <c r="U19" s="100">
        <f t="shared" si="3"/>
        <v>37491553</v>
      </c>
      <c r="V19" s="100">
        <f t="shared" si="3"/>
        <v>64334551</v>
      </c>
      <c r="W19" s="100">
        <f t="shared" si="3"/>
        <v>156294772</v>
      </c>
      <c r="X19" s="100">
        <f t="shared" si="3"/>
        <v>244904436</v>
      </c>
      <c r="Y19" s="100">
        <f t="shared" si="3"/>
        <v>-88609664</v>
      </c>
      <c r="Z19" s="137">
        <f>+IF(X19&lt;&gt;0,+(Y19/X19)*100,0)</f>
        <v>-36.181322579228414</v>
      </c>
      <c r="AA19" s="102">
        <f>SUM(AA20:AA23)</f>
        <v>244904436</v>
      </c>
    </row>
    <row r="20" spans="1:27" ht="13.5">
      <c r="A20" s="138" t="s">
        <v>89</v>
      </c>
      <c r="B20" s="136"/>
      <c r="C20" s="155">
        <v>21964987</v>
      </c>
      <c r="D20" s="155"/>
      <c r="E20" s="156">
        <v>51500000</v>
      </c>
      <c r="F20" s="60">
        <v>14236611</v>
      </c>
      <c r="G20" s="60">
        <v>156065</v>
      </c>
      <c r="H20" s="60">
        <v>1900990</v>
      </c>
      <c r="I20" s="60">
        <v>1654780</v>
      </c>
      <c r="J20" s="60">
        <v>3711835</v>
      </c>
      <c r="K20" s="60">
        <v>4692797</v>
      </c>
      <c r="L20" s="60">
        <v>3556023</v>
      </c>
      <c r="M20" s="60">
        <v>5087402</v>
      </c>
      <c r="N20" s="60">
        <v>13336222</v>
      </c>
      <c r="O20" s="60">
        <v>5046928</v>
      </c>
      <c r="P20" s="60">
        <v>-17571441</v>
      </c>
      <c r="Q20" s="60">
        <v>71846</v>
      </c>
      <c r="R20" s="60">
        <v>-12452667</v>
      </c>
      <c r="S20" s="60"/>
      <c r="T20" s="60">
        <v>3623147</v>
      </c>
      <c r="U20" s="60">
        <v>1791094</v>
      </c>
      <c r="V20" s="60">
        <v>5414241</v>
      </c>
      <c r="W20" s="60">
        <v>10009631</v>
      </c>
      <c r="X20" s="60">
        <v>14236611</v>
      </c>
      <c r="Y20" s="60">
        <v>-4226980</v>
      </c>
      <c r="Z20" s="140">
        <v>-29.69</v>
      </c>
      <c r="AA20" s="62">
        <v>14236611</v>
      </c>
    </row>
    <row r="21" spans="1:27" ht="13.5">
      <c r="A21" s="138" t="s">
        <v>90</v>
      </c>
      <c r="B21" s="136"/>
      <c r="C21" s="155">
        <v>126528293</v>
      </c>
      <c r="D21" s="155"/>
      <c r="E21" s="156">
        <v>122000000</v>
      </c>
      <c r="F21" s="60">
        <v>220239356</v>
      </c>
      <c r="G21" s="60">
        <v>7549666</v>
      </c>
      <c r="H21" s="60">
        <v>5336716</v>
      </c>
      <c r="I21" s="60">
        <v>8245620</v>
      </c>
      <c r="J21" s="60">
        <v>21132002</v>
      </c>
      <c r="K21" s="60">
        <v>12603455</v>
      </c>
      <c r="L21" s="60">
        <v>8260051</v>
      </c>
      <c r="M21" s="60">
        <v>7987784</v>
      </c>
      <c r="N21" s="60">
        <v>28851290</v>
      </c>
      <c r="O21" s="60">
        <v>6756441</v>
      </c>
      <c r="P21" s="60">
        <v>11237508</v>
      </c>
      <c r="Q21" s="60">
        <v>19221592</v>
      </c>
      <c r="R21" s="60">
        <v>37215541</v>
      </c>
      <c r="S21" s="60">
        <v>9389449</v>
      </c>
      <c r="T21" s="60">
        <v>13830402</v>
      </c>
      <c r="U21" s="60">
        <v>34913414</v>
      </c>
      <c r="V21" s="60">
        <v>58133265</v>
      </c>
      <c r="W21" s="60">
        <v>145332098</v>
      </c>
      <c r="X21" s="60">
        <v>220239356</v>
      </c>
      <c r="Y21" s="60">
        <v>-74907258</v>
      </c>
      <c r="Z21" s="140">
        <v>-34.01</v>
      </c>
      <c r="AA21" s="62">
        <v>220239356</v>
      </c>
    </row>
    <row r="22" spans="1:27" ht="13.5">
      <c r="A22" s="138" t="s">
        <v>91</v>
      </c>
      <c r="B22" s="136"/>
      <c r="C22" s="157">
        <v>3772877</v>
      </c>
      <c r="D22" s="157"/>
      <c r="E22" s="158">
        <v>41500000</v>
      </c>
      <c r="F22" s="159">
        <v>1478469</v>
      </c>
      <c r="G22" s="159"/>
      <c r="H22" s="159">
        <v>2034998</v>
      </c>
      <c r="I22" s="159">
        <v>752348</v>
      </c>
      <c r="J22" s="159">
        <v>2787346</v>
      </c>
      <c r="K22" s="159">
        <v>2119421</v>
      </c>
      <c r="L22" s="159">
        <v>231030</v>
      </c>
      <c r="M22" s="159">
        <v>22285</v>
      </c>
      <c r="N22" s="159">
        <v>2372736</v>
      </c>
      <c r="O22" s="159">
        <v>40732</v>
      </c>
      <c r="P22" s="159">
        <v>-5200816</v>
      </c>
      <c r="Q22" s="159">
        <v>166000</v>
      </c>
      <c r="R22" s="159">
        <v>-4994084</v>
      </c>
      <c r="S22" s="159"/>
      <c r="T22" s="159"/>
      <c r="U22" s="159"/>
      <c r="V22" s="159"/>
      <c r="W22" s="159">
        <v>165998</v>
      </c>
      <c r="X22" s="159">
        <v>1478469</v>
      </c>
      <c r="Y22" s="159">
        <v>-1312471</v>
      </c>
      <c r="Z22" s="141">
        <v>-88.77</v>
      </c>
      <c r="AA22" s="225">
        <v>1478469</v>
      </c>
    </row>
    <row r="23" spans="1:27" ht="13.5">
      <c r="A23" s="138" t="s">
        <v>92</v>
      </c>
      <c r="B23" s="136"/>
      <c r="C23" s="155"/>
      <c r="D23" s="155"/>
      <c r="E23" s="156">
        <v>8950000</v>
      </c>
      <c r="F23" s="60">
        <v>8950000</v>
      </c>
      <c r="G23" s="60"/>
      <c r="H23" s="60"/>
      <c r="I23" s="60">
        <v>41518</v>
      </c>
      <c r="J23" s="60">
        <v>41518</v>
      </c>
      <c r="K23" s="60">
        <v>-41518</v>
      </c>
      <c r="L23" s="60"/>
      <c r="M23" s="60"/>
      <c r="N23" s="60">
        <v>-41518</v>
      </c>
      <c r="O23" s="60"/>
      <c r="P23" s="60"/>
      <c r="Q23" s="60"/>
      <c r="R23" s="60"/>
      <c r="S23" s="60"/>
      <c r="T23" s="60"/>
      <c r="U23" s="60">
        <v>787045</v>
      </c>
      <c r="V23" s="60">
        <v>787045</v>
      </c>
      <c r="W23" s="60">
        <v>787045</v>
      </c>
      <c r="X23" s="60">
        <v>8950000</v>
      </c>
      <c r="Y23" s="60">
        <v>-8162955</v>
      </c>
      <c r="Z23" s="140">
        <v>-91.21</v>
      </c>
      <c r="AA23" s="62">
        <v>8950000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339662368</v>
      </c>
      <c r="D25" s="217">
        <f>+D5+D9+D15+D19+D24</f>
        <v>0</v>
      </c>
      <c r="E25" s="230">
        <f t="shared" si="4"/>
        <v>504007000</v>
      </c>
      <c r="F25" s="219">
        <f t="shared" si="4"/>
        <v>622112355</v>
      </c>
      <c r="G25" s="219">
        <f t="shared" si="4"/>
        <v>10987236</v>
      </c>
      <c r="H25" s="219">
        <f t="shared" si="4"/>
        <v>17859391</v>
      </c>
      <c r="I25" s="219">
        <f t="shared" si="4"/>
        <v>15993627</v>
      </c>
      <c r="J25" s="219">
        <f t="shared" si="4"/>
        <v>44840254</v>
      </c>
      <c r="K25" s="219">
        <f t="shared" si="4"/>
        <v>42394427</v>
      </c>
      <c r="L25" s="219">
        <f t="shared" si="4"/>
        <v>35056821</v>
      </c>
      <c r="M25" s="219">
        <f t="shared" si="4"/>
        <v>40560955</v>
      </c>
      <c r="N25" s="219">
        <f t="shared" si="4"/>
        <v>118012203</v>
      </c>
      <c r="O25" s="219">
        <f t="shared" si="4"/>
        <v>19491106</v>
      </c>
      <c r="P25" s="219">
        <f t="shared" si="4"/>
        <v>2559135</v>
      </c>
      <c r="Q25" s="219">
        <f t="shared" si="4"/>
        <v>44952842</v>
      </c>
      <c r="R25" s="219">
        <f t="shared" si="4"/>
        <v>67003083</v>
      </c>
      <c r="S25" s="219">
        <f t="shared" si="4"/>
        <v>21003232</v>
      </c>
      <c r="T25" s="219">
        <f t="shared" si="4"/>
        <v>41278130</v>
      </c>
      <c r="U25" s="219">
        <f t="shared" si="4"/>
        <v>88215127</v>
      </c>
      <c r="V25" s="219">
        <f t="shared" si="4"/>
        <v>150496489</v>
      </c>
      <c r="W25" s="219">
        <f t="shared" si="4"/>
        <v>380352029</v>
      </c>
      <c r="X25" s="219">
        <f t="shared" si="4"/>
        <v>622112355</v>
      </c>
      <c r="Y25" s="219">
        <f t="shared" si="4"/>
        <v>-241760326</v>
      </c>
      <c r="Z25" s="231">
        <f>+IF(X25&lt;&gt;0,+(Y25/X25)*100,0)</f>
        <v>-38.861199919426134</v>
      </c>
      <c r="AA25" s="232">
        <f>+AA5+AA9+AA15+AA19+AA24</f>
        <v>622112355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227304900</v>
      </c>
      <c r="D28" s="155"/>
      <c r="E28" s="156">
        <v>479207000</v>
      </c>
      <c r="F28" s="60">
        <v>586404755</v>
      </c>
      <c r="G28" s="60">
        <v>9886848</v>
      </c>
      <c r="H28" s="60">
        <v>15525570</v>
      </c>
      <c r="I28" s="60">
        <v>11944489</v>
      </c>
      <c r="J28" s="60">
        <v>37356907</v>
      </c>
      <c r="K28" s="60">
        <v>35658304</v>
      </c>
      <c r="L28" s="60">
        <v>33672727</v>
      </c>
      <c r="M28" s="60">
        <v>38662603</v>
      </c>
      <c r="N28" s="60">
        <v>107993634</v>
      </c>
      <c r="O28" s="60">
        <v>17643658</v>
      </c>
      <c r="P28" s="60">
        <v>3324055</v>
      </c>
      <c r="Q28" s="60">
        <v>45445163</v>
      </c>
      <c r="R28" s="60">
        <v>66412876</v>
      </c>
      <c r="S28" s="60">
        <v>20572796</v>
      </c>
      <c r="T28" s="60">
        <v>40412658</v>
      </c>
      <c r="U28" s="60">
        <v>84116163</v>
      </c>
      <c r="V28" s="60">
        <v>145101617</v>
      </c>
      <c r="W28" s="60">
        <v>356865034</v>
      </c>
      <c r="X28" s="60">
        <v>586404755</v>
      </c>
      <c r="Y28" s="60">
        <v>-229539721</v>
      </c>
      <c r="Z28" s="140">
        <v>-39.14</v>
      </c>
      <c r="AA28" s="155">
        <v>586404755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1218560</v>
      </c>
      <c r="I29" s="60">
        <v>48656</v>
      </c>
      <c r="J29" s="60">
        <v>1267216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1267216</v>
      </c>
      <c r="X29" s="60"/>
      <c r="Y29" s="60">
        <v>1267216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227304900</v>
      </c>
      <c r="D32" s="210">
        <f>SUM(D28:D31)</f>
        <v>0</v>
      </c>
      <c r="E32" s="211">
        <f t="shared" si="5"/>
        <v>479207000</v>
      </c>
      <c r="F32" s="77">
        <f t="shared" si="5"/>
        <v>586404755</v>
      </c>
      <c r="G32" s="77">
        <f t="shared" si="5"/>
        <v>9886848</v>
      </c>
      <c r="H32" s="77">
        <f t="shared" si="5"/>
        <v>16744130</v>
      </c>
      <c r="I32" s="77">
        <f t="shared" si="5"/>
        <v>11993145</v>
      </c>
      <c r="J32" s="77">
        <f t="shared" si="5"/>
        <v>38624123</v>
      </c>
      <c r="K32" s="77">
        <f t="shared" si="5"/>
        <v>35658304</v>
      </c>
      <c r="L32" s="77">
        <f t="shared" si="5"/>
        <v>33672727</v>
      </c>
      <c r="M32" s="77">
        <f t="shared" si="5"/>
        <v>38662603</v>
      </c>
      <c r="N32" s="77">
        <f t="shared" si="5"/>
        <v>107993634</v>
      </c>
      <c r="O32" s="77">
        <f t="shared" si="5"/>
        <v>17643658</v>
      </c>
      <c r="P32" s="77">
        <f t="shared" si="5"/>
        <v>3324055</v>
      </c>
      <c r="Q32" s="77">
        <f t="shared" si="5"/>
        <v>45445163</v>
      </c>
      <c r="R32" s="77">
        <f t="shared" si="5"/>
        <v>66412876</v>
      </c>
      <c r="S32" s="77">
        <f t="shared" si="5"/>
        <v>20572796</v>
      </c>
      <c r="T32" s="77">
        <f t="shared" si="5"/>
        <v>40412658</v>
      </c>
      <c r="U32" s="77">
        <f t="shared" si="5"/>
        <v>84116163</v>
      </c>
      <c r="V32" s="77">
        <f t="shared" si="5"/>
        <v>145101617</v>
      </c>
      <c r="W32" s="77">
        <f t="shared" si="5"/>
        <v>358132250</v>
      </c>
      <c r="X32" s="77">
        <f t="shared" si="5"/>
        <v>586404755</v>
      </c>
      <c r="Y32" s="77">
        <f t="shared" si="5"/>
        <v>-228272505</v>
      </c>
      <c r="Z32" s="212">
        <f>+IF(X32&lt;&gt;0,+(Y32/X32)*100,0)</f>
        <v>-38.927464870232846</v>
      </c>
      <c r="AA32" s="79">
        <f>SUM(AA28:AA31)</f>
        <v>586404755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112357468</v>
      </c>
      <c r="D35" s="155"/>
      <c r="E35" s="156">
        <v>24800000</v>
      </c>
      <c r="F35" s="60">
        <v>35707600</v>
      </c>
      <c r="G35" s="60">
        <v>1100388</v>
      </c>
      <c r="H35" s="60">
        <v>1115261</v>
      </c>
      <c r="I35" s="60">
        <v>4000482</v>
      </c>
      <c r="J35" s="60">
        <v>6216131</v>
      </c>
      <c r="K35" s="60">
        <v>6736123</v>
      </c>
      <c r="L35" s="60">
        <v>1384094</v>
      </c>
      <c r="M35" s="60">
        <v>1898352</v>
      </c>
      <c r="N35" s="60">
        <v>10018569</v>
      </c>
      <c r="O35" s="60">
        <v>1847448</v>
      </c>
      <c r="P35" s="60">
        <v>-764920</v>
      </c>
      <c r="Q35" s="60">
        <v>-492321</v>
      </c>
      <c r="R35" s="60">
        <v>590207</v>
      </c>
      <c r="S35" s="60">
        <v>430436</v>
      </c>
      <c r="T35" s="60">
        <v>865472</v>
      </c>
      <c r="U35" s="60">
        <v>4098964</v>
      </c>
      <c r="V35" s="60">
        <v>5394872</v>
      </c>
      <c r="W35" s="60">
        <v>22219779</v>
      </c>
      <c r="X35" s="60">
        <v>35707600</v>
      </c>
      <c r="Y35" s="60">
        <v>-13487821</v>
      </c>
      <c r="Z35" s="140">
        <v>-37.77</v>
      </c>
      <c r="AA35" s="62">
        <v>35707600</v>
      </c>
    </row>
    <row r="36" spans="1:27" ht="13.5">
      <c r="A36" s="238" t="s">
        <v>139</v>
      </c>
      <c r="B36" s="149"/>
      <c r="C36" s="222">
        <f aca="true" t="shared" si="6" ref="C36:Y36">SUM(C32:C35)</f>
        <v>339662368</v>
      </c>
      <c r="D36" s="222">
        <f>SUM(D32:D35)</f>
        <v>0</v>
      </c>
      <c r="E36" s="218">
        <f t="shared" si="6"/>
        <v>504007000</v>
      </c>
      <c r="F36" s="220">
        <f t="shared" si="6"/>
        <v>622112355</v>
      </c>
      <c r="G36" s="220">
        <f t="shared" si="6"/>
        <v>10987236</v>
      </c>
      <c r="H36" s="220">
        <f t="shared" si="6"/>
        <v>17859391</v>
      </c>
      <c r="I36" s="220">
        <f t="shared" si="6"/>
        <v>15993627</v>
      </c>
      <c r="J36" s="220">
        <f t="shared" si="6"/>
        <v>44840254</v>
      </c>
      <c r="K36" s="220">
        <f t="shared" si="6"/>
        <v>42394427</v>
      </c>
      <c r="L36" s="220">
        <f t="shared" si="6"/>
        <v>35056821</v>
      </c>
      <c r="M36" s="220">
        <f t="shared" si="6"/>
        <v>40560955</v>
      </c>
      <c r="N36" s="220">
        <f t="shared" si="6"/>
        <v>118012203</v>
      </c>
      <c r="O36" s="220">
        <f t="shared" si="6"/>
        <v>19491106</v>
      </c>
      <c r="P36" s="220">
        <f t="shared" si="6"/>
        <v>2559135</v>
      </c>
      <c r="Q36" s="220">
        <f t="shared" si="6"/>
        <v>44952842</v>
      </c>
      <c r="R36" s="220">
        <f t="shared" si="6"/>
        <v>67003083</v>
      </c>
      <c r="S36" s="220">
        <f t="shared" si="6"/>
        <v>21003232</v>
      </c>
      <c r="T36" s="220">
        <f t="shared" si="6"/>
        <v>41278130</v>
      </c>
      <c r="U36" s="220">
        <f t="shared" si="6"/>
        <v>88215127</v>
      </c>
      <c r="V36" s="220">
        <f t="shared" si="6"/>
        <v>150496489</v>
      </c>
      <c r="W36" s="220">
        <f t="shared" si="6"/>
        <v>380352029</v>
      </c>
      <c r="X36" s="220">
        <f t="shared" si="6"/>
        <v>622112355</v>
      </c>
      <c r="Y36" s="220">
        <f t="shared" si="6"/>
        <v>-241760326</v>
      </c>
      <c r="Z36" s="221">
        <f>+IF(X36&lt;&gt;0,+(Y36/X36)*100,0)</f>
        <v>-38.861199919426134</v>
      </c>
      <c r="AA36" s="239">
        <f>SUM(AA32:AA35)</f>
        <v>622112355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52061276</v>
      </c>
      <c r="D6" s="155"/>
      <c r="E6" s="59">
        <v>10000000</v>
      </c>
      <c r="F6" s="60">
        <v>10000000</v>
      </c>
      <c r="G6" s="60">
        <v>315339523</v>
      </c>
      <c r="H6" s="60">
        <v>169559779</v>
      </c>
      <c r="I6" s="60">
        <v>183131953</v>
      </c>
      <c r="J6" s="60">
        <v>183131953</v>
      </c>
      <c r="K6" s="60">
        <v>157567341</v>
      </c>
      <c r="L6" s="60">
        <v>402300815</v>
      </c>
      <c r="M6" s="60">
        <v>542656215</v>
      </c>
      <c r="N6" s="60">
        <v>542656215</v>
      </c>
      <c r="O6" s="60">
        <v>315365720</v>
      </c>
      <c r="P6" s="60">
        <v>348087814</v>
      </c>
      <c r="Q6" s="60">
        <v>445714715</v>
      </c>
      <c r="R6" s="60">
        <v>445714715</v>
      </c>
      <c r="S6" s="60">
        <v>397987620</v>
      </c>
      <c r="T6" s="60">
        <v>327667147</v>
      </c>
      <c r="U6" s="60">
        <v>327667147</v>
      </c>
      <c r="V6" s="60">
        <v>327667147</v>
      </c>
      <c r="W6" s="60">
        <v>327667147</v>
      </c>
      <c r="X6" s="60">
        <v>10000000</v>
      </c>
      <c r="Y6" s="60">
        <v>317667147</v>
      </c>
      <c r="Z6" s="140">
        <v>3176.67</v>
      </c>
      <c r="AA6" s="62">
        <v>10000000</v>
      </c>
    </row>
    <row r="7" spans="1:27" ht="13.5">
      <c r="A7" s="249" t="s">
        <v>144</v>
      </c>
      <c r="B7" s="182"/>
      <c r="C7" s="155">
        <v>220000000</v>
      </c>
      <c r="D7" s="155"/>
      <c r="E7" s="59">
        <v>258999800</v>
      </c>
      <c r="F7" s="60">
        <v>136675800</v>
      </c>
      <c r="G7" s="60"/>
      <c r="H7" s="60"/>
      <c r="I7" s="60"/>
      <c r="J7" s="60"/>
      <c r="K7" s="60">
        <v>245000000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136675800</v>
      </c>
      <c r="Y7" s="60">
        <v>-136675800</v>
      </c>
      <c r="Z7" s="140">
        <v>-100</v>
      </c>
      <c r="AA7" s="62">
        <v>136675800</v>
      </c>
    </row>
    <row r="8" spans="1:27" ht="13.5">
      <c r="A8" s="249" t="s">
        <v>145</v>
      </c>
      <c r="B8" s="182"/>
      <c r="C8" s="155">
        <v>352046801</v>
      </c>
      <c r="D8" s="155"/>
      <c r="E8" s="59">
        <v>231143000</v>
      </c>
      <c r="F8" s="60">
        <v>231143000</v>
      </c>
      <c r="G8" s="60">
        <v>389032416</v>
      </c>
      <c r="H8" s="60">
        <v>409300382</v>
      </c>
      <c r="I8" s="60">
        <v>416332507</v>
      </c>
      <c r="J8" s="60">
        <v>416332507</v>
      </c>
      <c r="K8" s="60">
        <v>384890480</v>
      </c>
      <c r="L8" s="60">
        <v>421551048</v>
      </c>
      <c r="M8" s="60">
        <v>447890355</v>
      </c>
      <c r="N8" s="60">
        <v>447890355</v>
      </c>
      <c r="O8" s="60">
        <v>463118542</v>
      </c>
      <c r="P8" s="60">
        <v>441914720</v>
      </c>
      <c r="Q8" s="60">
        <v>451914355</v>
      </c>
      <c r="R8" s="60">
        <v>451914355</v>
      </c>
      <c r="S8" s="60">
        <v>473393098</v>
      </c>
      <c r="T8" s="60">
        <v>469571320</v>
      </c>
      <c r="U8" s="60">
        <v>469571320</v>
      </c>
      <c r="V8" s="60">
        <v>469571320</v>
      </c>
      <c r="W8" s="60">
        <v>469571320</v>
      </c>
      <c r="X8" s="60">
        <v>231143000</v>
      </c>
      <c r="Y8" s="60">
        <v>238428320</v>
      </c>
      <c r="Z8" s="140">
        <v>103.15</v>
      </c>
      <c r="AA8" s="62">
        <v>231143000</v>
      </c>
    </row>
    <row r="9" spans="1:27" ht="13.5">
      <c r="A9" s="249" t="s">
        <v>146</v>
      </c>
      <c r="B9" s="182"/>
      <c r="C9" s="155">
        <v>21665832</v>
      </c>
      <c r="D9" s="155"/>
      <c r="E9" s="59">
        <v>80000000</v>
      </c>
      <c r="F9" s="60">
        <v>80000000</v>
      </c>
      <c r="G9" s="60"/>
      <c r="H9" s="60">
        <v>38272303</v>
      </c>
      <c r="I9" s="60">
        <v>204439525</v>
      </c>
      <c r="J9" s="60">
        <v>204439525</v>
      </c>
      <c r="K9" s="60"/>
      <c r="L9" s="60">
        <v>653749</v>
      </c>
      <c r="M9" s="60">
        <v>7602782</v>
      </c>
      <c r="N9" s="60">
        <v>7602782</v>
      </c>
      <c r="O9" s="60">
        <v>25481959</v>
      </c>
      <c r="P9" s="60">
        <v>23183915</v>
      </c>
      <c r="Q9" s="60">
        <v>20946184</v>
      </c>
      <c r="R9" s="60">
        <v>20946184</v>
      </c>
      <c r="S9" s="60">
        <v>21240622</v>
      </c>
      <c r="T9" s="60">
        <v>4541955</v>
      </c>
      <c r="U9" s="60">
        <v>4541955</v>
      </c>
      <c r="V9" s="60">
        <v>4541955</v>
      </c>
      <c r="W9" s="60">
        <v>4541955</v>
      </c>
      <c r="X9" s="60">
        <v>80000000</v>
      </c>
      <c r="Y9" s="60">
        <v>-75458045</v>
      </c>
      <c r="Z9" s="140">
        <v>-94.32</v>
      </c>
      <c r="AA9" s="62">
        <v>80000000</v>
      </c>
    </row>
    <row r="10" spans="1:27" ht="13.5">
      <c r="A10" s="249" t="s">
        <v>147</v>
      </c>
      <c r="B10" s="182"/>
      <c r="C10" s="155">
        <v>27788891</v>
      </c>
      <c r="D10" s="155"/>
      <c r="E10" s="59">
        <v>6589611</v>
      </c>
      <c r="F10" s="60">
        <v>6589611</v>
      </c>
      <c r="G10" s="159"/>
      <c r="H10" s="159"/>
      <c r="I10" s="159"/>
      <c r="J10" s="60"/>
      <c r="K10" s="159">
        <v>6589611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6589611</v>
      </c>
      <c r="Y10" s="159">
        <v>-6589611</v>
      </c>
      <c r="Z10" s="141">
        <v>-100</v>
      </c>
      <c r="AA10" s="225">
        <v>6589611</v>
      </c>
    </row>
    <row r="11" spans="1:27" ht="13.5">
      <c r="A11" s="249" t="s">
        <v>148</v>
      </c>
      <c r="B11" s="182"/>
      <c r="C11" s="155">
        <v>53890856</v>
      </c>
      <c r="D11" s="155"/>
      <c r="E11" s="59">
        <v>61000000</v>
      </c>
      <c r="F11" s="60">
        <v>61000000</v>
      </c>
      <c r="G11" s="60">
        <v>52566009</v>
      </c>
      <c r="H11" s="60">
        <v>53038692</v>
      </c>
      <c r="I11" s="60">
        <v>54469839</v>
      </c>
      <c r="J11" s="60">
        <v>54469839</v>
      </c>
      <c r="K11" s="60">
        <v>54259507</v>
      </c>
      <c r="L11" s="60">
        <v>57297082</v>
      </c>
      <c r="M11" s="60">
        <v>56682888</v>
      </c>
      <c r="N11" s="60">
        <v>56682888</v>
      </c>
      <c r="O11" s="60">
        <v>55148762</v>
      </c>
      <c r="P11" s="60">
        <v>54267488</v>
      </c>
      <c r="Q11" s="60">
        <v>53910954</v>
      </c>
      <c r="R11" s="60">
        <v>53910954</v>
      </c>
      <c r="S11" s="60">
        <v>53264272</v>
      </c>
      <c r="T11" s="60">
        <v>52878900</v>
      </c>
      <c r="U11" s="60">
        <v>52878900</v>
      </c>
      <c r="V11" s="60">
        <v>52878900</v>
      </c>
      <c r="W11" s="60">
        <v>52878900</v>
      </c>
      <c r="X11" s="60">
        <v>61000000</v>
      </c>
      <c r="Y11" s="60">
        <v>-8121100</v>
      </c>
      <c r="Z11" s="140">
        <v>-13.31</v>
      </c>
      <c r="AA11" s="62">
        <v>61000000</v>
      </c>
    </row>
    <row r="12" spans="1:27" ht="13.5">
      <c r="A12" s="250" t="s">
        <v>56</v>
      </c>
      <c r="B12" s="251"/>
      <c r="C12" s="168">
        <f aca="true" t="shared" si="0" ref="C12:Y12">SUM(C6:C11)</f>
        <v>727453656</v>
      </c>
      <c r="D12" s="168">
        <f>SUM(D6:D11)</f>
        <v>0</v>
      </c>
      <c r="E12" s="72">
        <f t="shared" si="0"/>
        <v>647732411</v>
      </c>
      <c r="F12" s="73">
        <f t="shared" si="0"/>
        <v>525408411</v>
      </c>
      <c r="G12" s="73">
        <f t="shared" si="0"/>
        <v>756937948</v>
      </c>
      <c r="H12" s="73">
        <f t="shared" si="0"/>
        <v>670171156</v>
      </c>
      <c r="I12" s="73">
        <f t="shared" si="0"/>
        <v>858373824</v>
      </c>
      <c r="J12" s="73">
        <f t="shared" si="0"/>
        <v>858373824</v>
      </c>
      <c r="K12" s="73">
        <f t="shared" si="0"/>
        <v>848306939</v>
      </c>
      <c r="L12" s="73">
        <f t="shared" si="0"/>
        <v>881802694</v>
      </c>
      <c r="M12" s="73">
        <f t="shared" si="0"/>
        <v>1054832240</v>
      </c>
      <c r="N12" s="73">
        <f t="shared" si="0"/>
        <v>1054832240</v>
      </c>
      <c r="O12" s="73">
        <f t="shared" si="0"/>
        <v>859114983</v>
      </c>
      <c r="P12" s="73">
        <f t="shared" si="0"/>
        <v>867453937</v>
      </c>
      <c r="Q12" s="73">
        <f t="shared" si="0"/>
        <v>972486208</v>
      </c>
      <c r="R12" s="73">
        <f t="shared" si="0"/>
        <v>972486208</v>
      </c>
      <c r="S12" s="73">
        <f t="shared" si="0"/>
        <v>945885612</v>
      </c>
      <c r="T12" s="73">
        <f t="shared" si="0"/>
        <v>854659322</v>
      </c>
      <c r="U12" s="73">
        <f t="shared" si="0"/>
        <v>854659322</v>
      </c>
      <c r="V12" s="73">
        <f t="shared" si="0"/>
        <v>854659322</v>
      </c>
      <c r="W12" s="73">
        <f t="shared" si="0"/>
        <v>854659322</v>
      </c>
      <c r="X12" s="73">
        <f t="shared" si="0"/>
        <v>525408411</v>
      </c>
      <c r="Y12" s="73">
        <f t="shared" si="0"/>
        <v>329250911</v>
      </c>
      <c r="Z12" s="170">
        <f>+IF(X12&lt;&gt;0,+(Y12/X12)*100,0)</f>
        <v>62.665709970904906</v>
      </c>
      <c r="AA12" s="74">
        <f>SUM(AA6:AA11)</f>
        <v>525408411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7808993</v>
      </c>
      <c r="D15" s="155"/>
      <c r="E15" s="59">
        <v>8567466</v>
      </c>
      <c r="F15" s="60">
        <v>8567466</v>
      </c>
      <c r="G15" s="60">
        <v>19000358</v>
      </c>
      <c r="H15" s="60">
        <v>18591628</v>
      </c>
      <c r="I15" s="60">
        <v>18189095</v>
      </c>
      <c r="J15" s="60">
        <v>18189095</v>
      </c>
      <c r="K15" s="60">
        <v>11204902</v>
      </c>
      <c r="L15" s="60">
        <v>17398241</v>
      </c>
      <c r="M15" s="60">
        <v>17000108</v>
      </c>
      <c r="N15" s="60">
        <v>17000108</v>
      </c>
      <c r="O15" s="60">
        <v>16630733</v>
      </c>
      <c r="P15" s="60">
        <v>15805588</v>
      </c>
      <c r="Q15" s="60">
        <v>15803945</v>
      </c>
      <c r="R15" s="60">
        <v>15803945</v>
      </c>
      <c r="S15" s="60">
        <v>15802289</v>
      </c>
      <c r="T15" s="60">
        <v>15584507</v>
      </c>
      <c r="U15" s="60">
        <v>15584507</v>
      </c>
      <c r="V15" s="60">
        <v>15584507</v>
      </c>
      <c r="W15" s="60">
        <v>15584507</v>
      </c>
      <c r="X15" s="60">
        <v>8567466</v>
      </c>
      <c r="Y15" s="60">
        <v>7017041</v>
      </c>
      <c r="Z15" s="140">
        <v>81.9</v>
      </c>
      <c r="AA15" s="62">
        <v>8567466</v>
      </c>
    </row>
    <row r="16" spans="1:27" ht="13.5">
      <c r="A16" s="249" t="s">
        <v>151</v>
      </c>
      <c r="B16" s="182"/>
      <c r="C16" s="155">
        <v>67217189</v>
      </c>
      <c r="D16" s="155"/>
      <c r="E16" s="59"/>
      <c r="F16" s="60"/>
      <c r="G16" s="159">
        <v>278999800</v>
      </c>
      <c r="H16" s="159">
        <v>278999800</v>
      </c>
      <c r="I16" s="159">
        <v>523999800</v>
      </c>
      <c r="J16" s="60">
        <v>523999800</v>
      </c>
      <c r="K16" s="159">
        <v>58999800</v>
      </c>
      <c r="L16" s="159">
        <v>303999800</v>
      </c>
      <c r="M16" s="60">
        <v>188999800</v>
      </c>
      <c r="N16" s="159">
        <v>188999800</v>
      </c>
      <c r="O16" s="159">
        <v>303999800</v>
      </c>
      <c r="P16" s="159">
        <v>303999800</v>
      </c>
      <c r="Q16" s="60">
        <v>303999800</v>
      </c>
      <c r="R16" s="159">
        <v>303999800</v>
      </c>
      <c r="S16" s="159">
        <v>303999800</v>
      </c>
      <c r="T16" s="60">
        <v>323999800</v>
      </c>
      <c r="U16" s="159">
        <v>323999800</v>
      </c>
      <c r="V16" s="159">
        <v>323999800</v>
      </c>
      <c r="W16" s="159">
        <v>323999800</v>
      </c>
      <c r="X16" s="60"/>
      <c r="Y16" s="159">
        <v>323999800</v>
      </c>
      <c r="Z16" s="141"/>
      <c r="AA16" s="225"/>
    </row>
    <row r="17" spans="1:27" ht="13.5">
      <c r="A17" s="249" t="s">
        <v>152</v>
      </c>
      <c r="B17" s="182"/>
      <c r="C17" s="155">
        <v>234602329</v>
      </c>
      <c r="D17" s="155"/>
      <c r="E17" s="59">
        <v>138359667</v>
      </c>
      <c r="F17" s="60">
        <v>138359667</v>
      </c>
      <c r="G17" s="60">
        <v>138359667</v>
      </c>
      <c r="H17" s="60">
        <v>138359667</v>
      </c>
      <c r="I17" s="60">
        <v>138359667</v>
      </c>
      <c r="J17" s="60">
        <v>138359667</v>
      </c>
      <c r="K17" s="60">
        <v>234602329</v>
      </c>
      <c r="L17" s="60">
        <v>234602329</v>
      </c>
      <c r="M17" s="60">
        <v>234602329</v>
      </c>
      <c r="N17" s="60">
        <v>234602329</v>
      </c>
      <c r="O17" s="60">
        <v>234602329</v>
      </c>
      <c r="P17" s="60">
        <v>234602329</v>
      </c>
      <c r="Q17" s="60">
        <v>234602329</v>
      </c>
      <c r="R17" s="60">
        <v>234602329</v>
      </c>
      <c r="S17" s="60">
        <v>234602329</v>
      </c>
      <c r="T17" s="60">
        <v>234602329</v>
      </c>
      <c r="U17" s="60">
        <v>234602329</v>
      </c>
      <c r="V17" s="60">
        <v>234602329</v>
      </c>
      <c r="W17" s="60">
        <v>234602329</v>
      </c>
      <c r="X17" s="60">
        <v>138359667</v>
      </c>
      <c r="Y17" s="60">
        <v>96242662</v>
      </c>
      <c r="Z17" s="140">
        <v>69.56</v>
      </c>
      <c r="AA17" s="62">
        <v>138359667</v>
      </c>
    </row>
    <row r="18" spans="1:27" ht="13.5">
      <c r="A18" s="249" t="s">
        <v>153</v>
      </c>
      <c r="B18" s="182"/>
      <c r="C18" s="155"/>
      <c r="D18" s="155"/>
      <c r="E18" s="59">
        <v>8217389</v>
      </c>
      <c r="F18" s="60">
        <v>8217389</v>
      </c>
      <c r="G18" s="60">
        <v>8217389</v>
      </c>
      <c r="H18" s="60">
        <v>8217389</v>
      </c>
      <c r="I18" s="60">
        <v>8217389</v>
      </c>
      <c r="J18" s="60">
        <v>8217389</v>
      </c>
      <c r="K18" s="60">
        <v>8217389</v>
      </c>
      <c r="L18" s="60">
        <v>8217389</v>
      </c>
      <c r="M18" s="60">
        <v>8217389</v>
      </c>
      <c r="N18" s="60">
        <v>8217389</v>
      </c>
      <c r="O18" s="60">
        <v>8217389</v>
      </c>
      <c r="P18" s="60">
        <v>8217389</v>
      </c>
      <c r="Q18" s="60">
        <v>8217389</v>
      </c>
      <c r="R18" s="60">
        <v>8217389</v>
      </c>
      <c r="S18" s="60">
        <v>8217389</v>
      </c>
      <c r="T18" s="60">
        <v>8217389</v>
      </c>
      <c r="U18" s="60">
        <v>8217389</v>
      </c>
      <c r="V18" s="60">
        <v>8217389</v>
      </c>
      <c r="W18" s="60">
        <v>8217389</v>
      </c>
      <c r="X18" s="60">
        <v>8217389</v>
      </c>
      <c r="Y18" s="60"/>
      <c r="Z18" s="140"/>
      <c r="AA18" s="62">
        <v>8217389</v>
      </c>
    </row>
    <row r="19" spans="1:27" ht="13.5">
      <c r="A19" s="249" t="s">
        <v>154</v>
      </c>
      <c r="B19" s="182"/>
      <c r="C19" s="155">
        <v>5666973194</v>
      </c>
      <c r="D19" s="155"/>
      <c r="E19" s="59">
        <v>6643920293</v>
      </c>
      <c r="F19" s="60">
        <v>6766244293</v>
      </c>
      <c r="G19" s="60">
        <v>5446011302</v>
      </c>
      <c r="H19" s="60">
        <v>5261650524</v>
      </c>
      <c r="I19" s="60">
        <v>4861956993</v>
      </c>
      <c r="J19" s="60">
        <v>4861956993</v>
      </c>
      <c r="K19" s="60">
        <v>5425805965</v>
      </c>
      <c r="L19" s="60">
        <v>5551743954</v>
      </c>
      <c r="M19" s="60">
        <v>5284115417</v>
      </c>
      <c r="N19" s="60">
        <v>5284115417</v>
      </c>
      <c r="O19" s="60">
        <v>5343368353</v>
      </c>
      <c r="P19" s="60">
        <v>5232860176</v>
      </c>
      <c r="Q19" s="60">
        <v>5315280651</v>
      </c>
      <c r="R19" s="60">
        <v>5315280651</v>
      </c>
      <c r="S19" s="60">
        <v>5156194864</v>
      </c>
      <c r="T19" s="60">
        <v>5220086730</v>
      </c>
      <c r="U19" s="60">
        <v>5206758902</v>
      </c>
      <c r="V19" s="60">
        <v>5206758902</v>
      </c>
      <c r="W19" s="60">
        <v>5206758902</v>
      </c>
      <c r="X19" s="60">
        <v>6766244293</v>
      </c>
      <c r="Y19" s="60">
        <v>-1559485391</v>
      </c>
      <c r="Z19" s="140">
        <v>-23.05</v>
      </c>
      <c r="AA19" s="62">
        <v>6766244293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13965349</v>
      </c>
      <c r="D21" s="155"/>
      <c r="E21" s="59"/>
      <c r="F21" s="60"/>
      <c r="G21" s="60">
        <v>7304646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17834302</v>
      </c>
      <c r="D22" s="155"/>
      <c r="E22" s="59"/>
      <c r="F22" s="60"/>
      <c r="G22" s="60">
        <v>33830592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11145452</v>
      </c>
      <c r="D23" s="155"/>
      <c r="E23" s="59"/>
      <c r="F23" s="60"/>
      <c r="G23" s="159">
        <v>2332991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6019546808</v>
      </c>
      <c r="D24" s="168">
        <f>SUM(D15:D23)</f>
        <v>0</v>
      </c>
      <c r="E24" s="76">
        <f t="shared" si="1"/>
        <v>6799064815</v>
      </c>
      <c r="F24" s="77">
        <f t="shared" si="1"/>
        <v>6921388815</v>
      </c>
      <c r="G24" s="77">
        <f t="shared" si="1"/>
        <v>5934056745</v>
      </c>
      <c r="H24" s="77">
        <f t="shared" si="1"/>
        <v>5705819008</v>
      </c>
      <c r="I24" s="77">
        <f t="shared" si="1"/>
        <v>5550722944</v>
      </c>
      <c r="J24" s="77">
        <f t="shared" si="1"/>
        <v>5550722944</v>
      </c>
      <c r="K24" s="77">
        <f t="shared" si="1"/>
        <v>5738830385</v>
      </c>
      <c r="L24" s="77">
        <f t="shared" si="1"/>
        <v>6115961713</v>
      </c>
      <c r="M24" s="77">
        <f t="shared" si="1"/>
        <v>5732935043</v>
      </c>
      <c r="N24" s="77">
        <f t="shared" si="1"/>
        <v>5732935043</v>
      </c>
      <c r="O24" s="77">
        <f t="shared" si="1"/>
        <v>5906818604</v>
      </c>
      <c r="P24" s="77">
        <f t="shared" si="1"/>
        <v>5795485282</v>
      </c>
      <c r="Q24" s="77">
        <f t="shared" si="1"/>
        <v>5877904114</v>
      </c>
      <c r="R24" s="77">
        <f t="shared" si="1"/>
        <v>5877904114</v>
      </c>
      <c r="S24" s="77">
        <f t="shared" si="1"/>
        <v>5718816671</v>
      </c>
      <c r="T24" s="77">
        <f t="shared" si="1"/>
        <v>5802490755</v>
      </c>
      <c r="U24" s="77">
        <f t="shared" si="1"/>
        <v>5789162927</v>
      </c>
      <c r="V24" s="77">
        <f t="shared" si="1"/>
        <v>5789162927</v>
      </c>
      <c r="W24" s="77">
        <f t="shared" si="1"/>
        <v>5789162927</v>
      </c>
      <c r="X24" s="77">
        <f t="shared" si="1"/>
        <v>6921388815</v>
      </c>
      <c r="Y24" s="77">
        <f t="shared" si="1"/>
        <v>-1132225888</v>
      </c>
      <c r="Z24" s="212">
        <f>+IF(X24&lt;&gt;0,+(Y24/X24)*100,0)</f>
        <v>-16.358362725501646</v>
      </c>
      <c r="AA24" s="79">
        <f>SUM(AA15:AA23)</f>
        <v>6921388815</v>
      </c>
    </row>
    <row r="25" spans="1:27" ht="13.5">
      <c r="A25" s="250" t="s">
        <v>159</v>
      </c>
      <c r="B25" s="251"/>
      <c r="C25" s="168">
        <f aca="true" t="shared" si="2" ref="C25:Y25">+C12+C24</f>
        <v>6747000464</v>
      </c>
      <c r="D25" s="168">
        <f>+D12+D24</f>
        <v>0</v>
      </c>
      <c r="E25" s="72">
        <f t="shared" si="2"/>
        <v>7446797226</v>
      </c>
      <c r="F25" s="73">
        <f t="shared" si="2"/>
        <v>7446797226</v>
      </c>
      <c r="G25" s="73">
        <f t="shared" si="2"/>
        <v>6690994693</v>
      </c>
      <c r="H25" s="73">
        <f t="shared" si="2"/>
        <v>6375990164</v>
      </c>
      <c r="I25" s="73">
        <f t="shared" si="2"/>
        <v>6409096768</v>
      </c>
      <c r="J25" s="73">
        <f t="shared" si="2"/>
        <v>6409096768</v>
      </c>
      <c r="K25" s="73">
        <f t="shared" si="2"/>
        <v>6587137324</v>
      </c>
      <c r="L25" s="73">
        <f t="shared" si="2"/>
        <v>6997764407</v>
      </c>
      <c r="M25" s="73">
        <f t="shared" si="2"/>
        <v>6787767283</v>
      </c>
      <c r="N25" s="73">
        <f t="shared" si="2"/>
        <v>6787767283</v>
      </c>
      <c r="O25" s="73">
        <f t="shared" si="2"/>
        <v>6765933587</v>
      </c>
      <c r="P25" s="73">
        <f t="shared" si="2"/>
        <v>6662939219</v>
      </c>
      <c r="Q25" s="73">
        <f t="shared" si="2"/>
        <v>6850390322</v>
      </c>
      <c r="R25" s="73">
        <f t="shared" si="2"/>
        <v>6850390322</v>
      </c>
      <c r="S25" s="73">
        <f t="shared" si="2"/>
        <v>6664702283</v>
      </c>
      <c r="T25" s="73">
        <f t="shared" si="2"/>
        <v>6657150077</v>
      </c>
      <c r="U25" s="73">
        <f t="shared" si="2"/>
        <v>6643822249</v>
      </c>
      <c r="V25" s="73">
        <f t="shared" si="2"/>
        <v>6643822249</v>
      </c>
      <c r="W25" s="73">
        <f t="shared" si="2"/>
        <v>6643822249</v>
      </c>
      <c r="X25" s="73">
        <f t="shared" si="2"/>
        <v>7446797226</v>
      </c>
      <c r="Y25" s="73">
        <f t="shared" si="2"/>
        <v>-802974977</v>
      </c>
      <c r="Z25" s="170">
        <f>+IF(X25&lt;&gt;0,+(Y25/X25)*100,0)</f>
        <v>-10.78282317392054</v>
      </c>
      <c r="AA25" s="74">
        <f>+AA12+AA24</f>
        <v>7446797226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38883635</v>
      </c>
      <c r="D30" s="155"/>
      <c r="E30" s="59">
        <v>36363000</v>
      </c>
      <c r="F30" s="60">
        <v>36363000</v>
      </c>
      <c r="G30" s="60"/>
      <c r="H30" s="60"/>
      <c r="I30" s="60"/>
      <c r="J30" s="60"/>
      <c r="K30" s="60">
        <v>36363000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36363000</v>
      </c>
      <c r="Y30" s="60">
        <v>-36363000</v>
      </c>
      <c r="Z30" s="140">
        <v>-100</v>
      </c>
      <c r="AA30" s="62">
        <v>36363000</v>
      </c>
    </row>
    <row r="31" spans="1:27" ht="13.5">
      <c r="A31" s="249" t="s">
        <v>163</v>
      </c>
      <c r="B31" s="182"/>
      <c r="C31" s="155">
        <v>63788114</v>
      </c>
      <c r="D31" s="155"/>
      <c r="E31" s="59">
        <v>63000000</v>
      </c>
      <c r="F31" s="60">
        <v>63000000</v>
      </c>
      <c r="G31" s="60">
        <v>63900730</v>
      </c>
      <c r="H31" s="60">
        <v>64060906</v>
      </c>
      <c r="I31" s="60">
        <v>64165521</v>
      </c>
      <c r="J31" s="60">
        <v>64165521</v>
      </c>
      <c r="K31" s="60">
        <v>64347538</v>
      </c>
      <c r="L31" s="60">
        <v>64659265</v>
      </c>
      <c r="M31" s="60">
        <v>64843189</v>
      </c>
      <c r="N31" s="60">
        <v>64843189</v>
      </c>
      <c r="O31" s="60">
        <v>65006322</v>
      </c>
      <c r="P31" s="60">
        <v>65041446</v>
      </c>
      <c r="Q31" s="60">
        <v>65111218</v>
      </c>
      <c r="R31" s="60">
        <v>65111218</v>
      </c>
      <c r="S31" s="60">
        <v>65096988</v>
      </c>
      <c r="T31" s="60">
        <v>65105347</v>
      </c>
      <c r="U31" s="60">
        <v>65105347</v>
      </c>
      <c r="V31" s="60">
        <v>65105347</v>
      </c>
      <c r="W31" s="60">
        <v>65105347</v>
      </c>
      <c r="X31" s="60">
        <v>63000000</v>
      </c>
      <c r="Y31" s="60">
        <v>2105347</v>
      </c>
      <c r="Z31" s="140">
        <v>3.34</v>
      </c>
      <c r="AA31" s="62">
        <v>63000000</v>
      </c>
    </row>
    <row r="32" spans="1:27" ht="13.5">
      <c r="A32" s="249" t="s">
        <v>164</v>
      </c>
      <c r="B32" s="182"/>
      <c r="C32" s="155">
        <v>483022062</v>
      </c>
      <c r="D32" s="155"/>
      <c r="E32" s="59"/>
      <c r="F32" s="60">
        <v>200000000</v>
      </c>
      <c r="G32" s="60">
        <v>383246041</v>
      </c>
      <c r="H32" s="60">
        <v>325926265</v>
      </c>
      <c r="I32" s="60">
        <v>360532384</v>
      </c>
      <c r="J32" s="60">
        <v>360532384</v>
      </c>
      <c r="K32" s="60">
        <v>375779156</v>
      </c>
      <c r="L32" s="60">
        <v>399301647</v>
      </c>
      <c r="M32" s="60">
        <v>573189154</v>
      </c>
      <c r="N32" s="60">
        <v>573189154</v>
      </c>
      <c r="O32" s="60">
        <v>399612987</v>
      </c>
      <c r="P32" s="60">
        <v>472019263</v>
      </c>
      <c r="Q32" s="60">
        <v>473703259</v>
      </c>
      <c r="R32" s="60">
        <v>473703259</v>
      </c>
      <c r="S32" s="60">
        <v>432449718</v>
      </c>
      <c r="T32" s="60">
        <v>464352312</v>
      </c>
      <c r="U32" s="60">
        <v>464352312</v>
      </c>
      <c r="V32" s="60">
        <v>464352312</v>
      </c>
      <c r="W32" s="60">
        <v>464352312</v>
      </c>
      <c r="X32" s="60">
        <v>200000000</v>
      </c>
      <c r="Y32" s="60">
        <v>264352312</v>
      </c>
      <c r="Z32" s="140">
        <v>132.18</v>
      </c>
      <c r="AA32" s="62">
        <v>200000000</v>
      </c>
    </row>
    <row r="33" spans="1:27" ht="13.5">
      <c r="A33" s="249" t="s">
        <v>165</v>
      </c>
      <c r="B33" s="182"/>
      <c r="C33" s="155"/>
      <c r="D33" s="155"/>
      <c r="E33" s="59">
        <v>300000000</v>
      </c>
      <c r="F33" s="60"/>
      <c r="G33" s="60">
        <v>177751749</v>
      </c>
      <c r="H33" s="60">
        <v>177751749</v>
      </c>
      <c r="I33" s="60">
        <v>177751749</v>
      </c>
      <c r="J33" s="60">
        <v>177751749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585693811</v>
      </c>
      <c r="D34" s="168">
        <f>SUM(D29:D33)</f>
        <v>0</v>
      </c>
      <c r="E34" s="72">
        <f t="shared" si="3"/>
        <v>399363000</v>
      </c>
      <c r="F34" s="73">
        <f t="shared" si="3"/>
        <v>299363000</v>
      </c>
      <c r="G34" s="73">
        <f t="shared" si="3"/>
        <v>624898520</v>
      </c>
      <c r="H34" s="73">
        <f t="shared" si="3"/>
        <v>567738920</v>
      </c>
      <c r="I34" s="73">
        <f t="shared" si="3"/>
        <v>602449654</v>
      </c>
      <c r="J34" s="73">
        <f t="shared" si="3"/>
        <v>602449654</v>
      </c>
      <c r="K34" s="73">
        <f t="shared" si="3"/>
        <v>476489694</v>
      </c>
      <c r="L34" s="73">
        <f t="shared" si="3"/>
        <v>463960912</v>
      </c>
      <c r="M34" s="73">
        <f t="shared" si="3"/>
        <v>638032343</v>
      </c>
      <c r="N34" s="73">
        <f t="shared" si="3"/>
        <v>638032343</v>
      </c>
      <c r="O34" s="73">
        <f t="shared" si="3"/>
        <v>464619309</v>
      </c>
      <c r="P34" s="73">
        <f t="shared" si="3"/>
        <v>537060709</v>
      </c>
      <c r="Q34" s="73">
        <f t="shared" si="3"/>
        <v>538814477</v>
      </c>
      <c r="R34" s="73">
        <f t="shared" si="3"/>
        <v>538814477</v>
      </c>
      <c r="S34" s="73">
        <f t="shared" si="3"/>
        <v>497546706</v>
      </c>
      <c r="T34" s="73">
        <f t="shared" si="3"/>
        <v>529457659</v>
      </c>
      <c r="U34" s="73">
        <f t="shared" si="3"/>
        <v>529457659</v>
      </c>
      <c r="V34" s="73">
        <f t="shared" si="3"/>
        <v>529457659</v>
      </c>
      <c r="W34" s="73">
        <f t="shared" si="3"/>
        <v>529457659</v>
      </c>
      <c r="X34" s="73">
        <f t="shared" si="3"/>
        <v>299363000</v>
      </c>
      <c r="Y34" s="73">
        <f t="shared" si="3"/>
        <v>230094659</v>
      </c>
      <c r="Z34" s="170">
        <f>+IF(X34&lt;&gt;0,+(Y34/X34)*100,0)</f>
        <v>76.86142208622975</v>
      </c>
      <c r="AA34" s="74">
        <f>SUM(AA29:AA33)</f>
        <v>299363000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283471833</v>
      </c>
      <c r="D37" s="155"/>
      <c r="E37" s="59">
        <v>225862000</v>
      </c>
      <c r="F37" s="60">
        <v>225862000</v>
      </c>
      <c r="G37" s="60">
        <v>298587917</v>
      </c>
      <c r="H37" s="60">
        <v>298587917</v>
      </c>
      <c r="I37" s="60">
        <v>298587917</v>
      </c>
      <c r="J37" s="60">
        <v>298587917</v>
      </c>
      <c r="K37" s="60">
        <v>262224917</v>
      </c>
      <c r="L37" s="60">
        <v>298587917</v>
      </c>
      <c r="M37" s="60">
        <v>304313006</v>
      </c>
      <c r="N37" s="60">
        <v>304313006</v>
      </c>
      <c r="O37" s="60">
        <v>304313006</v>
      </c>
      <c r="P37" s="60">
        <v>304313006</v>
      </c>
      <c r="Q37" s="60">
        <v>304313006</v>
      </c>
      <c r="R37" s="60">
        <v>304313006</v>
      </c>
      <c r="S37" s="60">
        <v>304313006</v>
      </c>
      <c r="T37" s="60">
        <v>304313006</v>
      </c>
      <c r="U37" s="60">
        <v>304313006</v>
      </c>
      <c r="V37" s="60">
        <v>304313006</v>
      </c>
      <c r="W37" s="60">
        <v>304313006</v>
      </c>
      <c r="X37" s="60">
        <v>225862000</v>
      </c>
      <c r="Y37" s="60">
        <v>78451006</v>
      </c>
      <c r="Z37" s="140">
        <v>34.73</v>
      </c>
      <c r="AA37" s="62">
        <v>225862000</v>
      </c>
    </row>
    <row r="38" spans="1:27" ht="13.5">
      <c r="A38" s="249" t="s">
        <v>165</v>
      </c>
      <c r="B38" s="182"/>
      <c r="C38" s="155">
        <v>194387486</v>
      </c>
      <c r="D38" s="155"/>
      <c r="E38" s="59">
        <v>212740000</v>
      </c>
      <c r="F38" s="60">
        <v>212740000</v>
      </c>
      <c r="G38" s="60"/>
      <c r="H38" s="60"/>
      <c r="I38" s="60"/>
      <c r="J38" s="60"/>
      <c r="K38" s="60">
        <v>194387486</v>
      </c>
      <c r="L38" s="60">
        <v>194387486</v>
      </c>
      <c r="M38" s="60">
        <v>194387486</v>
      </c>
      <c r="N38" s="60">
        <v>194387486</v>
      </c>
      <c r="O38" s="60">
        <v>194387486</v>
      </c>
      <c r="P38" s="60">
        <v>194387486</v>
      </c>
      <c r="Q38" s="60">
        <v>194387486</v>
      </c>
      <c r="R38" s="60">
        <v>194387486</v>
      </c>
      <c r="S38" s="60">
        <v>194387486</v>
      </c>
      <c r="T38" s="60">
        <v>194387486</v>
      </c>
      <c r="U38" s="60">
        <v>194387486</v>
      </c>
      <c r="V38" s="60">
        <v>194387486</v>
      </c>
      <c r="W38" s="60">
        <v>194387486</v>
      </c>
      <c r="X38" s="60">
        <v>212740000</v>
      </c>
      <c r="Y38" s="60">
        <v>-18352514</v>
      </c>
      <c r="Z38" s="140">
        <v>-8.63</v>
      </c>
      <c r="AA38" s="62">
        <v>212740000</v>
      </c>
    </row>
    <row r="39" spans="1:27" ht="13.5">
      <c r="A39" s="250" t="s">
        <v>59</v>
      </c>
      <c r="B39" s="253"/>
      <c r="C39" s="168">
        <f aca="true" t="shared" si="4" ref="C39:Y39">SUM(C37:C38)</f>
        <v>477859319</v>
      </c>
      <c r="D39" s="168">
        <f>SUM(D37:D38)</f>
        <v>0</v>
      </c>
      <c r="E39" s="76">
        <f t="shared" si="4"/>
        <v>438602000</v>
      </c>
      <c r="F39" s="77">
        <f t="shared" si="4"/>
        <v>438602000</v>
      </c>
      <c r="G39" s="77">
        <f t="shared" si="4"/>
        <v>298587917</v>
      </c>
      <c r="H39" s="77">
        <f t="shared" si="4"/>
        <v>298587917</v>
      </c>
      <c r="I39" s="77">
        <f t="shared" si="4"/>
        <v>298587917</v>
      </c>
      <c r="J39" s="77">
        <f t="shared" si="4"/>
        <v>298587917</v>
      </c>
      <c r="K39" s="77">
        <f t="shared" si="4"/>
        <v>456612403</v>
      </c>
      <c r="L39" s="77">
        <f t="shared" si="4"/>
        <v>492975403</v>
      </c>
      <c r="M39" s="77">
        <f t="shared" si="4"/>
        <v>498700492</v>
      </c>
      <c r="N39" s="77">
        <f t="shared" si="4"/>
        <v>498700492</v>
      </c>
      <c r="O39" s="77">
        <f t="shared" si="4"/>
        <v>498700492</v>
      </c>
      <c r="P39" s="77">
        <f t="shared" si="4"/>
        <v>498700492</v>
      </c>
      <c r="Q39" s="77">
        <f t="shared" si="4"/>
        <v>498700492</v>
      </c>
      <c r="R39" s="77">
        <f t="shared" si="4"/>
        <v>498700492</v>
      </c>
      <c r="S39" s="77">
        <f t="shared" si="4"/>
        <v>498700492</v>
      </c>
      <c r="T39" s="77">
        <f t="shared" si="4"/>
        <v>498700492</v>
      </c>
      <c r="U39" s="77">
        <f t="shared" si="4"/>
        <v>498700492</v>
      </c>
      <c r="V39" s="77">
        <f t="shared" si="4"/>
        <v>498700492</v>
      </c>
      <c r="W39" s="77">
        <f t="shared" si="4"/>
        <v>498700492</v>
      </c>
      <c r="X39" s="77">
        <f t="shared" si="4"/>
        <v>438602000</v>
      </c>
      <c r="Y39" s="77">
        <f t="shared" si="4"/>
        <v>60098492</v>
      </c>
      <c r="Z39" s="212">
        <f>+IF(X39&lt;&gt;0,+(Y39/X39)*100,0)</f>
        <v>13.702284075312013</v>
      </c>
      <c r="AA39" s="79">
        <f>SUM(AA37:AA38)</f>
        <v>438602000</v>
      </c>
    </row>
    <row r="40" spans="1:27" ht="13.5">
      <c r="A40" s="250" t="s">
        <v>167</v>
      </c>
      <c r="B40" s="251"/>
      <c r="C40" s="168">
        <f aca="true" t="shared" si="5" ref="C40:Y40">+C34+C39</f>
        <v>1063553130</v>
      </c>
      <c r="D40" s="168">
        <f>+D34+D39</f>
        <v>0</v>
      </c>
      <c r="E40" s="72">
        <f t="shared" si="5"/>
        <v>837965000</v>
      </c>
      <c r="F40" s="73">
        <f t="shared" si="5"/>
        <v>737965000</v>
      </c>
      <c r="G40" s="73">
        <f t="shared" si="5"/>
        <v>923486437</v>
      </c>
      <c r="H40" s="73">
        <f t="shared" si="5"/>
        <v>866326837</v>
      </c>
      <c r="I40" s="73">
        <f t="shared" si="5"/>
        <v>901037571</v>
      </c>
      <c r="J40" s="73">
        <f t="shared" si="5"/>
        <v>901037571</v>
      </c>
      <c r="K40" s="73">
        <f t="shared" si="5"/>
        <v>933102097</v>
      </c>
      <c r="L40" s="73">
        <f t="shared" si="5"/>
        <v>956936315</v>
      </c>
      <c r="M40" s="73">
        <f t="shared" si="5"/>
        <v>1136732835</v>
      </c>
      <c r="N40" s="73">
        <f t="shared" si="5"/>
        <v>1136732835</v>
      </c>
      <c r="O40" s="73">
        <f t="shared" si="5"/>
        <v>963319801</v>
      </c>
      <c r="P40" s="73">
        <f t="shared" si="5"/>
        <v>1035761201</v>
      </c>
      <c r="Q40" s="73">
        <f t="shared" si="5"/>
        <v>1037514969</v>
      </c>
      <c r="R40" s="73">
        <f t="shared" si="5"/>
        <v>1037514969</v>
      </c>
      <c r="S40" s="73">
        <f t="shared" si="5"/>
        <v>996247198</v>
      </c>
      <c r="T40" s="73">
        <f t="shared" si="5"/>
        <v>1028158151</v>
      </c>
      <c r="U40" s="73">
        <f t="shared" si="5"/>
        <v>1028158151</v>
      </c>
      <c r="V40" s="73">
        <f t="shared" si="5"/>
        <v>1028158151</v>
      </c>
      <c r="W40" s="73">
        <f t="shared" si="5"/>
        <v>1028158151</v>
      </c>
      <c r="X40" s="73">
        <f t="shared" si="5"/>
        <v>737965000</v>
      </c>
      <c r="Y40" s="73">
        <f t="shared" si="5"/>
        <v>290193151</v>
      </c>
      <c r="Z40" s="170">
        <f>+IF(X40&lt;&gt;0,+(Y40/X40)*100,0)</f>
        <v>39.32343010847398</v>
      </c>
      <c r="AA40" s="74">
        <f>+AA34+AA39</f>
        <v>737965000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5683447334</v>
      </c>
      <c r="D42" s="257">
        <f>+D25-D40</f>
        <v>0</v>
      </c>
      <c r="E42" s="258">
        <f t="shared" si="6"/>
        <v>6608832226</v>
      </c>
      <c r="F42" s="259">
        <f t="shared" si="6"/>
        <v>6708832226</v>
      </c>
      <c r="G42" s="259">
        <f t="shared" si="6"/>
        <v>5767508256</v>
      </c>
      <c r="H42" s="259">
        <f t="shared" si="6"/>
        <v>5509663327</v>
      </c>
      <c r="I42" s="259">
        <f t="shared" si="6"/>
        <v>5508059197</v>
      </c>
      <c r="J42" s="259">
        <f t="shared" si="6"/>
        <v>5508059197</v>
      </c>
      <c r="K42" s="259">
        <f t="shared" si="6"/>
        <v>5654035227</v>
      </c>
      <c r="L42" s="259">
        <f t="shared" si="6"/>
        <v>6040828092</v>
      </c>
      <c r="M42" s="259">
        <f t="shared" si="6"/>
        <v>5651034448</v>
      </c>
      <c r="N42" s="259">
        <f t="shared" si="6"/>
        <v>5651034448</v>
      </c>
      <c r="O42" s="259">
        <f t="shared" si="6"/>
        <v>5802613786</v>
      </c>
      <c r="P42" s="259">
        <f t="shared" si="6"/>
        <v>5627178018</v>
      </c>
      <c r="Q42" s="259">
        <f t="shared" si="6"/>
        <v>5812875353</v>
      </c>
      <c r="R42" s="259">
        <f t="shared" si="6"/>
        <v>5812875353</v>
      </c>
      <c r="S42" s="259">
        <f t="shared" si="6"/>
        <v>5668455085</v>
      </c>
      <c r="T42" s="259">
        <f t="shared" si="6"/>
        <v>5628991926</v>
      </c>
      <c r="U42" s="259">
        <f t="shared" si="6"/>
        <v>5615664098</v>
      </c>
      <c r="V42" s="259">
        <f t="shared" si="6"/>
        <v>5615664098</v>
      </c>
      <c r="W42" s="259">
        <f t="shared" si="6"/>
        <v>5615664098</v>
      </c>
      <c r="X42" s="259">
        <f t="shared" si="6"/>
        <v>6708832226</v>
      </c>
      <c r="Y42" s="259">
        <f t="shared" si="6"/>
        <v>-1093168128</v>
      </c>
      <c r="Z42" s="260">
        <f>+IF(X42&lt;&gt;0,+(Y42/X42)*100,0)</f>
        <v>-16.294462153389972</v>
      </c>
      <c r="AA42" s="261">
        <f>+AA25-AA40</f>
        <v>6708832226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4901853641</v>
      </c>
      <c r="D45" s="155"/>
      <c r="E45" s="59">
        <v>5826559455</v>
      </c>
      <c r="F45" s="60">
        <v>5926559455</v>
      </c>
      <c r="G45" s="60">
        <v>4986006048</v>
      </c>
      <c r="H45" s="60">
        <v>4728149297</v>
      </c>
      <c r="I45" s="60">
        <v>4726533356</v>
      </c>
      <c r="J45" s="60">
        <v>4726533356</v>
      </c>
      <c r="K45" s="60">
        <v>4872497587</v>
      </c>
      <c r="L45" s="60">
        <v>5259278665</v>
      </c>
      <c r="M45" s="60">
        <v>4869473246</v>
      </c>
      <c r="N45" s="60">
        <v>4869473246</v>
      </c>
      <c r="O45" s="60">
        <v>5021040821</v>
      </c>
      <c r="P45" s="60">
        <v>4845078740</v>
      </c>
      <c r="Q45" s="60">
        <v>5030764337</v>
      </c>
      <c r="R45" s="60">
        <v>5030764337</v>
      </c>
      <c r="S45" s="60">
        <v>4886332342</v>
      </c>
      <c r="T45" s="60">
        <v>4846857469</v>
      </c>
      <c r="U45" s="60">
        <v>4833529641</v>
      </c>
      <c r="V45" s="60">
        <v>4833529641</v>
      </c>
      <c r="W45" s="60">
        <v>4833529641</v>
      </c>
      <c r="X45" s="60">
        <v>5926559455</v>
      </c>
      <c r="Y45" s="60">
        <v>-1093029814</v>
      </c>
      <c r="Z45" s="139">
        <v>-18.44</v>
      </c>
      <c r="AA45" s="62">
        <v>5926559455</v>
      </c>
    </row>
    <row r="46" spans="1:27" ht="13.5">
      <c r="A46" s="249" t="s">
        <v>171</v>
      </c>
      <c r="B46" s="182"/>
      <c r="C46" s="155">
        <v>781593693</v>
      </c>
      <c r="D46" s="155"/>
      <c r="E46" s="59">
        <v>782272771</v>
      </c>
      <c r="F46" s="60">
        <v>782272771</v>
      </c>
      <c r="G46" s="60">
        <v>781502208</v>
      </c>
      <c r="H46" s="60">
        <v>781514030</v>
      </c>
      <c r="I46" s="60">
        <v>781525841</v>
      </c>
      <c r="J46" s="60">
        <v>781525841</v>
      </c>
      <c r="K46" s="60">
        <v>781537640</v>
      </c>
      <c r="L46" s="60">
        <v>781549427</v>
      </c>
      <c r="M46" s="60">
        <v>781561202</v>
      </c>
      <c r="N46" s="60">
        <v>781561202</v>
      </c>
      <c r="O46" s="60">
        <v>781572965</v>
      </c>
      <c r="P46" s="60">
        <v>782099278</v>
      </c>
      <c r="Q46" s="60">
        <v>782111016</v>
      </c>
      <c r="R46" s="60">
        <v>782111016</v>
      </c>
      <c r="S46" s="60">
        <v>782122743</v>
      </c>
      <c r="T46" s="60">
        <v>782134457</v>
      </c>
      <c r="U46" s="60">
        <v>782134457</v>
      </c>
      <c r="V46" s="60">
        <v>782134457</v>
      </c>
      <c r="W46" s="60">
        <v>782134457</v>
      </c>
      <c r="X46" s="60">
        <v>782272771</v>
      </c>
      <c r="Y46" s="60">
        <v>-138314</v>
      </c>
      <c r="Z46" s="139">
        <v>-0.02</v>
      </c>
      <c r="AA46" s="62">
        <v>782272771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5683447334</v>
      </c>
      <c r="D48" s="217">
        <f>SUM(D45:D47)</f>
        <v>0</v>
      </c>
      <c r="E48" s="264">
        <f t="shared" si="7"/>
        <v>6608832226</v>
      </c>
      <c r="F48" s="219">
        <f t="shared" si="7"/>
        <v>6708832226</v>
      </c>
      <c r="G48" s="219">
        <f t="shared" si="7"/>
        <v>5767508256</v>
      </c>
      <c r="H48" s="219">
        <f t="shared" si="7"/>
        <v>5509663327</v>
      </c>
      <c r="I48" s="219">
        <f t="shared" si="7"/>
        <v>5508059197</v>
      </c>
      <c r="J48" s="219">
        <f t="shared" si="7"/>
        <v>5508059197</v>
      </c>
      <c r="K48" s="219">
        <f t="shared" si="7"/>
        <v>5654035227</v>
      </c>
      <c r="L48" s="219">
        <f t="shared" si="7"/>
        <v>6040828092</v>
      </c>
      <c r="M48" s="219">
        <f t="shared" si="7"/>
        <v>5651034448</v>
      </c>
      <c r="N48" s="219">
        <f t="shared" si="7"/>
        <v>5651034448</v>
      </c>
      <c r="O48" s="219">
        <f t="shared" si="7"/>
        <v>5802613786</v>
      </c>
      <c r="P48" s="219">
        <f t="shared" si="7"/>
        <v>5627178018</v>
      </c>
      <c r="Q48" s="219">
        <f t="shared" si="7"/>
        <v>5812875353</v>
      </c>
      <c r="R48" s="219">
        <f t="shared" si="7"/>
        <v>5812875353</v>
      </c>
      <c r="S48" s="219">
        <f t="shared" si="7"/>
        <v>5668455085</v>
      </c>
      <c r="T48" s="219">
        <f t="shared" si="7"/>
        <v>5628991926</v>
      </c>
      <c r="U48" s="219">
        <f t="shared" si="7"/>
        <v>5615664098</v>
      </c>
      <c r="V48" s="219">
        <f t="shared" si="7"/>
        <v>5615664098</v>
      </c>
      <c r="W48" s="219">
        <f t="shared" si="7"/>
        <v>5615664098</v>
      </c>
      <c r="X48" s="219">
        <f t="shared" si="7"/>
        <v>6708832226</v>
      </c>
      <c r="Y48" s="219">
        <f t="shared" si="7"/>
        <v>-1093168128</v>
      </c>
      <c r="Z48" s="265">
        <f>+IF(X48&lt;&gt;0,+(Y48/X48)*100,0)</f>
        <v>-16.294462153389972</v>
      </c>
      <c r="AA48" s="232">
        <f>SUM(AA45:AA47)</f>
        <v>6708832226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1331293265</v>
      </c>
      <c r="D6" s="155"/>
      <c r="E6" s="59">
        <v>1452096990</v>
      </c>
      <c r="F6" s="60">
        <v>1452096990</v>
      </c>
      <c r="G6" s="60">
        <v>122901591</v>
      </c>
      <c r="H6" s="60">
        <v>77623762</v>
      </c>
      <c r="I6" s="60">
        <v>326311914</v>
      </c>
      <c r="J6" s="60">
        <v>526837267</v>
      </c>
      <c r="K6" s="60">
        <v>254644404</v>
      </c>
      <c r="L6" s="60">
        <v>125732019</v>
      </c>
      <c r="M6" s="60">
        <v>450664357</v>
      </c>
      <c r="N6" s="60">
        <v>831040780</v>
      </c>
      <c r="O6" s="60">
        <v>107375865</v>
      </c>
      <c r="P6" s="60">
        <v>167692883</v>
      </c>
      <c r="Q6" s="60">
        <v>131386372</v>
      </c>
      <c r="R6" s="60">
        <v>406455120</v>
      </c>
      <c r="S6" s="60">
        <v>419298571</v>
      </c>
      <c r="T6" s="60">
        <v>131598673</v>
      </c>
      <c r="U6" s="60"/>
      <c r="V6" s="60">
        <v>550897244</v>
      </c>
      <c r="W6" s="60">
        <v>2315230411</v>
      </c>
      <c r="X6" s="60">
        <v>1452096990</v>
      </c>
      <c r="Y6" s="60">
        <v>863133421</v>
      </c>
      <c r="Z6" s="140">
        <v>59.44</v>
      </c>
      <c r="AA6" s="62">
        <v>1452096990</v>
      </c>
    </row>
    <row r="7" spans="1:27" ht="13.5">
      <c r="A7" s="249" t="s">
        <v>178</v>
      </c>
      <c r="B7" s="182"/>
      <c r="C7" s="155">
        <v>374548597</v>
      </c>
      <c r="D7" s="155"/>
      <c r="E7" s="59">
        <v>486936000</v>
      </c>
      <c r="F7" s="60">
        <v>486936000</v>
      </c>
      <c r="G7" s="60">
        <v>168572000</v>
      </c>
      <c r="H7" s="60">
        <v>2736000</v>
      </c>
      <c r="I7" s="60"/>
      <c r="J7" s="60">
        <v>171308000</v>
      </c>
      <c r="K7" s="60"/>
      <c r="L7" s="60">
        <v>138663000</v>
      </c>
      <c r="M7" s="60"/>
      <c r="N7" s="60">
        <v>138663000</v>
      </c>
      <c r="O7" s="60">
        <v>1200000</v>
      </c>
      <c r="P7" s="60"/>
      <c r="Q7" s="60">
        <v>103998000</v>
      </c>
      <c r="R7" s="60">
        <v>105198000</v>
      </c>
      <c r="S7" s="60"/>
      <c r="T7" s="60"/>
      <c r="U7" s="60"/>
      <c r="V7" s="60"/>
      <c r="W7" s="60">
        <v>415169000</v>
      </c>
      <c r="X7" s="60">
        <v>486936000</v>
      </c>
      <c r="Y7" s="60">
        <v>-71767000</v>
      </c>
      <c r="Z7" s="140">
        <v>-14.74</v>
      </c>
      <c r="AA7" s="62">
        <v>486936000</v>
      </c>
    </row>
    <row r="8" spans="1:27" ht="13.5">
      <c r="A8" s="249" t="s">
        <v>179</v>
      </c>
      <c r="B8" s="182"/>
      <c r="C8" s="155">
        <v>312478926</v>
      </c>
      <c r="D8" s="155"/>
      <c r="E8" s="59">
        <v>479207000</v>
      </c>
      <c r="F8" s="60">
        <v>479207000</v>
      </c>
      <c r="G8" s="60">
        <v>124354000</v>
      </c>
      <c r="H8" s="60">
        <v>27000000</v>
      </c>
      <c r="I8" s="60">
        <v>421700</v>
      </c>
      <c r="J8" s="60">
        <v>151775700</v>
      </c>
      <c r="K8" s="60">
        <v>10000000</v>
      </c>
      <c r="L8" s="60">
        <v>149761000</v>
      </c>
      <c r="M8" s="60"/>
      <c r="N8" s="60">
        <v>159761000</v>
      </c>
      <c r="O8" s="60">
        <v>100000000</v>
      </c>
      <c r="P8" s="60">
        <v>32989216</v>
      </c>
      <c r="Q8" s="60">
        <v>53073000</v>
      </c>
      <c r="R8" s="60">
        <v>186062216</v>
      </c>
      <c r="S8" s="60"/>
      <c r="T8" s="60"/>
      <c r="U8" s="60"/>
      <c r="V8" s="60"/>
      <c r="W8" s="60">
        <v>497598916</v>
      </c>
      <c r="X8" s="60">
        <v>479207000</v>
      </c>
      <c r="Y8" s="60">
        <v>18391916</v>
      </c>
      <c r="Z8" s="140">
        <v>3.84</v>
      </c>
      <c r="AA8" s="62">
        <v>479207000</v>
      </c>
    </row>
    <row r="9" spans="1:27" ht="13.5">
      <c r="A9" s="249" t="s">
        <v>180</v>
      </c>
      <c r="B9" s="182"/>
      <c r="C9" s="155">
        <v>15425225</v>
      </c>
      <c r="D9" s="155"/>
      <c r="E9" s="59">
        <v>30500000</v>
      </c>
      <c r="F9" s="60">
        <v>30500000</v>
      </c>
      <c r="G9" s="60">
        <v>3636251</v>
      </c>
      <c r="H9" s="60">
        <v>-15121</v>
      </c>
      <c r="I9" s="60">
        <v>-144652</v>
      </c>
      <c r="J9" s="60">
        <v>3476478</v>
      </c>
      <c r="K9" s="60">
        <v>211511</v>
      </c>
      <c r="L9" s="60">
        <v>2575894</v>
      </c>
      <c r="M9" s="60">
        <v>4422400</v>
      </c>
      <c r="N9" s="60">
        <v>7209805</v>
      </c>
      <c r="O9" s="60">
        <v>4932376</v>
      </c>
      <c r="P9" s="60">
        <v>1329874</v>
      </c>
      <c r="Q9" s="60">
        <v>328863</v>
      </c>
      <c r="R9" s="60">
        <v>6591113</v>
      </c>
      <c r="S9" s="60">
        <v>-222882</v>
      </c>
      <c r="T9" s="60">
        <v>245429</v>
      </c>
      <c r="U9" s="60"/>
      <c r="V9" s="60">
        <v>22547</v>
      </c>
      <c r="W9" s="60">
        <v>17299943</v>
      </c>
      <c r="X9" s="60">
        <v>30500000</v>
      </c>
      <c r="Y9" s="60">
        <v>-13200057</v>
      </c>
      <c r="Z9" s="140">
        <v>-43.28</v>
      </c>
      <c r="AA9" s="62">
        <v>30500000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-1564309473</v>
      </c>
      <c r="D12" s="155"/>
      <c r="E12" s="59">
        <v>-1644852000</v>
      </c>
      <c r="F12" s="60">
        <v>-1644852000</v>
      </c>
      <c r="G12" s="60">
        <v>-144803661</v>
      </c>
      <c r="H12" s="60">
        <v>-148398415</v>
      </c>
      <c r="I12" s="60">
        <v>-389741347</v>
      </c>
      <c r="J12" s="60">
        <v>-682943423</v>
      </c>
      <c r="K12" s="60">
        <v>-274351280</v>
      </c>
      <c r="L12" s="60">
        <v>-155301059</v>
      </c>
      <c r="M12" s="60">
        <v>-242630045</v>
      </c>
      <c r="N12" s="60">
        <v>-672282384</v>
      </c>
      <c r="O12" s="60">
        <v>-375628347</v>
      </c>
      <c r="P12" s="60">
        <v>-212164943</v>
      </c>
      <c r="Q12" s="60">
        <v>-146216697</v>
      </c>
      <c r="R12" s="60">
        <v>-734009987</v>
      </c>
      <c r="S12" s="60">
        <v>-445111679</v>
      </c>
      <c r="T12" s="60">
        <v>-159695454</v>
      </c>
      <c r="U12" s="60"/>
      <c r="V12" s="60">
        <v>-604807133</v>
      </c>
      <c r="W12" s="60">
        <v>-2694042927</v>
      </c>
      <c r="X12" s="60">
        <v>-1644852000</v>
      </c>
      <c r="Y12" s="60">
        <v>-1049190927</v>
      </c>
      <c r="Z12" s="140">
        <v>63.79</v>
      </c>
      <c r="AA12" s="62">
        <v>-1644852000</v>
      </c>
    </row>
    <row r="13" spans="1:27" ht="13.5">
      <c r="A13" s="249" t="s">
        <v>40</v>
      </c>
      <c r="B13" s="182"/>
      <c r="C13" s="155">
        <v>-29449086</v>
      </c>
      <c r="D13" s="155"/>
      <c r="E13" s="59">
        <v>-27155000</v>
      </c>
      <c r="F13" s="60">
        <v>-27155000</v>
      </c>
      <c r="G13" s="60"/>
      <c r="H13" s="60"/>
      <c r="I13" s="60"/>
      <c r="J13" s="60"/>
      <c r="K13" s="60"/>
      <c r="L13" s="60"/>
      <c r="M13" s="60">
        <v>-13556549</v>
      </c>
      <c r="N13" s="60">
        <v>-13556549</v>
      </c>
      <c r="O13" s="60"/>
      <c r="P13" s="60"/>
      <c r="Q13" s="60"/>
      <c r="R13" s="60"/>
      <c r="S13" s="60"/>
      <c r="T13" s="60"/>
      <c r="U13" s="60"/>
      <c r="V13" s="60"/>
      <c r="W13" s="60">
        <v>-13556549</v>
      </c>
      <c r="X13" s="60">
        <v>-27155000</v>
      </c>
      <c r="Y13" s="60">
        <v>13598451</v>
      </c>
      <c r="Z13" s="140">
        <v>-50.08</v>
      </c>
      <c r="AA13" s="62">
        <v>-27155000</v>
      </c>
    </row>
    <row r="14" spans="1:27" ht="13.5">
      <c r="A14" s="249" t="s">
        <v>42</v>
      </c>
      <c r="B14" s="182"/>
      <c r="C14" s="155">
        <v>-4040000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>
        <v>-1800000</v>
      </c>
      <c r="U14" s="60"/>
      <c r="V14" s="60">
        <v>-1800000</v>
      </c>
      <c r="W14" s="60">
        <v>-1800000</v>
      </c>
      <c r="X14" s="60"/>
      <c r="Y14" s="60">
        <v>-1800000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435947454</v>
      </c>
      <c r="D15" s="168">
        <f>SUM(D6:D14)</f>
        <v>0</v>
      </c>
      <c r="E15" s="72">
        <f t="shared" si="0"/>
        <v>776732990</v>
      </c>
      <c r="F15" s="73">
        <f t="shared" si="0"/>
        <v>776732990</v>
      </c>
      <c r="G15" s="73">
        <f t="shared" si="0"/>
        <v>274660181</v>
      </c>
      <c r="H15" s="73">
        <f t="shared" si="0"/>
        <v>-41053774</v>
      </c>
      <c r="I15" s="73">
        <f t="shared" si="0"/>
        <v>-63152385</v>
      </c>
      <c r="J15" s="73">
        <f t="shared" si="0"/>
        <v>170454022</v>
      </c>
      <c r="K15" s="73">
        <f t="shared" si="0"/>
        <v>-9495365</v>
      </c>
      <c r="L15" s="73">
        <f t="shared" si="0"/>
        <v>261430854</v>
      </c>
      <c r="M15" s="73">
        <f t="shared" si="0"/>
        <v>198900163</v>
      </c>
      <c r="N15" s="73">
        <f t="shared" si="0"/>
        <v>450835652</v>
      </c>
      <c r="O15" s="73">
        <f t="shared" si="0"/>
        <v>-162120106</v>
      </c>
      <c r="P15" s="73">
        <f t="shared" si="0"/>
        <v>-10152970</v>
      </c>
      <c r="Q15" s="73">
        <f t="shared" si="0"/>
        <v>142569538</v>
      </c>
      <c r="R15" s="73">
        <f t="shared" si="0"/>
        <v>-29703538</v>
      </c>
      <c r="S15" s="73">
        <f t="shared" si="0"/>
        <v>-26035990</v>
      </c>
      <c r="T15" s="73">
        <f t="shared" si="0"/>
        <v>-29651352</v>
      </c>
      <c r="U15" s="73">
        <f t="shared" si="0"/>
        <v>0</v>
      </c>
      <c r="V15" s="73">
        <f t="shared" si="0"/>
        <v>-55687342</v>
      </c>
      <c r="W15" s="73">
        <f t="shared" si="0"/>
        <v>535898794</v>
      </c>
      <c r="X15" s="73">
        <f t="shared" si="0"/>
        <v>776732990</v>
      </c>
      <c r="Y15" s="73">
        <f t="shared" si="0"/>
        <v>-240834196</v>
      </c>
      <c r="Z15" s="170">
        <f>+IF(X15&lt;&gt;0,+(Y15/X15)*100,0)</f>
        <v>-31.006047007221877</v>
      </c>
      <c r="AA15" s="74">
        <f>SUM(AA6:AA14)</f>
        <v>776732990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-21170547</v>
      </c>
      <c r="D20" s="155"/>
      <c r="E20" s="268">
        <v>14000004</v>
      </c>
      <c r="F20" s="159">
        <v>14000004</v>
      </c>
      <c r="G20" s="60">
        <v>8197</v>
      </c>
      <c r="H20" s="60">
        <v>9453</v>
      </c>
      <c r="I20" s="60">
        <v>12524</v>
      </c>
      <c r="J20" s="60">
        <v>30174</v>
      </c>
      <c r="K20" s="60">
        <v>10820</v>
      </c>
      <c r="L20" s="60">
        <v>14053</v>
      </c>
      <c r="M20" s="159">
        <v>8810</v>
      </c>
      <c r="N20" s="60">
        <v>33683</v>
      </c>
      <c r="O20" s="60">
        <v>7438</v>
      </c>
      <c r="P20" s="60">
        <v>183373</v>
      </c>
      <c r="Q20" s="60">
        <v>8228</v>
      </c>
      <c r="R20" s="60">
        <v>199039</v>
      </c>
      <c r="S20" s="60">
        <v>14107</v>
      </c>
      <c r="T20" s="159">
        <v>199888</v>
      </c>
      <c r="U20" s="60"/>
      <c r="V20" s="60">
        <v>213995</v>
      </c>
      <c r="W20" s="60">
        <v>476891</v>
      </c>
      <c r="X20" s="60">
        <v>14000004</v>
      </c>
      <c r="Y20" s="60">
        <v>-13523113</v>
      </c>
      <c r="Z20" s="140">
        <v>-96.59</v>
      </c>
      <c r="AA20" s="62">
        <v>14000004</v>
      </c>
    </row>
    <row r="21" spans="1:27" ht="13.5">
      <c r="A21" s="249" t="s">
        <v>188</v>
      </c>
      <c r="B21" s="182"/>
      <c r="C21" s="157">
        <v>-234779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-339662368</v>
      </c>
      <c r="D24" s="155"/>
      <c r="E24" s="59">
        <v>-504007000</v>
      </c>
      <c r="F24" s="60">
        <v>-504007000</v>
      </c>
      <c r="G24" s="60">
        <v>-11587128</v>
      </c>
      <c r="H24" s="60">
        <v>-14158861</v>
      </c>
      <c r="I24" s="60">
        <v>-11570778</v>
      </c>
      <c r="J24" s="60">
        <v>-37316767</v>
      </c>
      <c r="K24" s="60">
        <v>-19808847</v>
      </c>
      <c r="L24" s="60">
        <v>-16989026</v>
      </c>
      <c r="M24" s="60">
        <v>-40560956</v>
      </c>
      <c r="N24" s="60">
        <v>-77358829</v>
      </c>
      <c r="O24" s="60">
        <v>-19491106</v>
      </c>
      <c r="P24" s="60">
        <v>-2559136</v>
      </c>
      <c r="Q24" s="60">
        <v>-44952842</v>
      </c>
      <c r="R24" s="60">
        <v>-67003084</v>
      </c>
      <c r="S24" s="60">
        <v>-21003233</v>
      </c>
      <c r="T24" s="60">
        <v>-40478252</v>
      </c>
      <c r="U24" s="60"/>
      <c r="V24" s="60">
        <v>-61481485</v>
      </c>
      <c r="W24" s="60">
        <v>-243160165</v>
      </c>
      <c r="X24" s="60">
        <v>-504007000</v>
      </c>
      <c r="Y24" s="60">
        <v>260846835</v>
      </c>
      <c r="Z24" s="140">
        <v>-51.75</v>
      </c>
      <c r="AA24" s="62">
        <v>-504007000</v>
      </c>
    </row>
    <row r="25" spans="1:27" ht="13.5">
      <c r="A25" s="250" t="s">
        <v>191</v>
      </c>
      <c r="B25" s="251"/>
      <c r="C25" s="168">
        <f aca="true" t="shared" si="1" ref="C25:Y25">SUM(C19:C24)</f>
        <v>-361067694</v>
      </c>
      <c r="D25" s="168">
        <f>SUM(D19:D24)</f>
        <v>0</v>
      </c>
      <c r="E25" s="72">
        <f t="shared" si="1"/>
        <v>-490006996</v>
      </c>
      <c r="F25" s="73">
        <f t="shared" si="1"/>
        <v>-490006996</v>
      </c>
      <c r="G25" s="73">
        <f t="shared" si="1"/>
        <v>-11578931</v>
      </c>
      <c r="H25" s="73">
        <f t="shared" si="1"/>
        <v>-14149408</v>
      </c>
      <c r="I25" s="73">
        <f t="shared" si="1"/>
        <v>-11558254</v>
      </c>
      <c r="J25" s="73">
        <f t="shared" si="1"/>
        <v>-37286593</v>
      </c>
      <c r="K25" s="73">
        <f t="shared" si="1"/>
        <v>-19798027</v>
      </c>
      <c r="L25" s="73">
        <f t="shared" si="1"/>
        <v>-16974973</v>
      </c>
      <c r="M25" s="73">
        <f t="shared" si="1"/>
        <v>-40552146</v>
      </c>
      <c r="N25" s="73">
        <f t="shared" si="1"/>
        <v>-77325146</v>
      </c>
      <c r="O25" s="73">
        <f t="shared" si="1"/>
        <v>-19483668</v>
      </c>
      <c r="P25" s="73">
        <f t="shared" si="1"/>
        <v>-2375763</v>
      </c>
      <c r="Q25" s="73">
        <f t="shared" si="1"/>
        <v>-44944614</v>
      </c>
      <c r="R25" s="73">
        <f t="shared" si="1"/>
        <v>-66804045</v>
      </c>
      <c r="S25" s="73">
        <f t="shared" si="1"/>
        <v>-20989126</v>
      </c>
      <c r="T25" s="73">
        <f t="shared" si="1"/>
        <v>-40278364</v>
      </c>
      <c r="U25" s="73">
        <f t="shared" si="1"/>
        <v>0</v>
      </c>
      <c r="V25" s="73">
        <f t="shared" si="1"/>
        <v>-61267490</v>
      </c>
      <c r="W25" s="73">
        <f t="shared" si="1"/>
        <v>-242683274</v>
      </c>
      <c r="X25" s="73">
        <f t="shared" si="1"/>
        <v>-490006996</v>
      </c>
      <c r="Y25" s="73">
        <f t="shared" si="1"/>
        <v>247323722</v>
      </c>
      <c r="Z25" s="170">
        <f>+IF(X25&lt;&gt;0,+(Y25/X25)*100,0)</f>
        <v>-50.473508341501315</v>
      </c>
      <c r="AA25" s="74">
        <f>SUM(AA19:AA24)</f>
        <v>-490006996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1715920</v>
      </c>
      <c r="D31" s="155"/>
      <c r="E31" s="59">
        <v>5000004</v>
      </c>
      <c r="F31" s="60">
        <v>5000004</v>
      </c>
      <c r="G31" s="60">
        <v>266061</v>
      </c>
      <c r="H31" s="159">
        <v>323557</v>
      </c>
      <c r="I31" s="159">
        <v>285805</v>
      </c>
      <c r="J31" s="159">
        <v>875423</v>
      </c>
      <c r="K31" s="60">
        <v>415865</v>
      </c>
      <c r="L31" s="60">
        <v>437327</v>
      </c>
      <c r="M31" s="60">
        <v>297179</v>
      </c>
      <c r="N31" s="60">
        <v>1150371</v>
      </c>
      <c r="O31" s="159">
        <v>315325</v>
      </c>
      <c r="P31" s="159">
        <v>478059</v>
      </c>
      <c r="Q31" s="159">
        <v>362377</v>
      </c>
      <c r="R31" s="60">
        <v>1155761</v>
      </c>
      <c r="S31" s="60">
        <v>219189</v>
      </c>
      <c r="T31" s="60">
        <v>384264</v>
      </c>
      <c r="U31" s="60"/>
      <c r="V31" s="159">
        <v>603453</v>
      </c>
      <c r="W31" s="159">
        <v>3785008</v>
      </c>
      <c r="X31" s="159">
        <v>5000004</v>
      </c>
      <c r="Y31" s="60">
        <v>-1214996</v>
      </c>
      <c r="Z31" s="140">
        <v>-24.3</v>
      </c>
      <c r="AA31" s="62">
        <v>5000004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-35807907</v>
      </c>
      <c r="D33" s="155"/>
      <c r="E33" s="59">
        <v>-36363000</v>
      </c>
      <c r="F33" s="60">
        <v>-36363000</v>
      </c>
      <c r="G33" s="60"/>
      <c r="H33" s="60"/>
      <c r="I33" s="60"/>
      <c r="J33" s="60"/>
      <c r="K33" s="60"/>
      <c r="L33" s="60"/>
      <c r="M33" s="60">
        <v>-18042461</v>
      </c>
      <c r="N33" s="60">
        <v>-18042461</v>
      </c>
      <c r="O33" s="60"/>
      <c r="P33" s="60"/>
      <c r="Q33" s="60"/>
      <c r="R33" s="60"/>
      <c r="S33" s="60"/>
      <c r="T33" s="60"/>
      <c r="U33" s="60"/>
      <c r="V33" s="60"/>
      <c r="W33" s="60">
        <v>-18042461</v>
      </c>
      <c r="X33" s="60">
        <v>-36363000</v>
      </c>
      <c r="Y33" s="60">
        <v>18320539</v>
      </c>
      <c r="Z33" s="140">
        <v>-50.38</v>
      </c>
      <c r="AA33" s="62">
        <v>-36363000</v>
      </c>
    </row>
    <row r="34" spans="1:27" ht="13.5">
      <c r="A34" s="250" t="s">
        <v>197</v>
      </c>
      <c r="B34" s="251"/>
      <c r="C34" s="168">
        <f aca="true" t="shared" si="2" ref="C34:Y34">SUM(C29:C33)</f>
        <v>-34091987</v>
      </c>
      <c r="D34" s="168">
        <f>SUM(D29:D33)</f>
        <v>0</v>
      </c>
      <c r="E34" s="72">
        <f t="shared" si="2"/>
        <v>-31362996</v>
      </c>
      <c r="F34" s="73">
        <f t="shared" si="2"/>
        <v>-31362996</v>
      </c>
      <c r="G34" s="73">
        <f t="shared" si="2"/>
        <v>266061</v>
      </c>
      <c r="H34" s="73">
        <f t="shared" si="2"/>
        <v>323557</v>
      </c>
      <c r="I34" s="73">
        <f t="shared" si="2"/>
        <v>285805</v>
      </c>
      <c r="J34" s="73">
        <f t="shared" si="2"/>
        <v>875423</v>
      </c>
      <c r="K34" s="73">
        <f t="shared" si="2"/>
        <v>415865</v>
      </c>
      <c r="L34" s="73">
        <f t="shared" si="2"/>
        <v>437327</v>
      </c>
      <c r="M34" s="73">
        <f t="shared" si="2"/>
        <v>-17745282</v>
      </c>
      <c r="N34" s="73">
        <f t="shared" si="2"/>
        <v>-16892090</v>
      </c>
      <c r="O34" s="73">
        <f t="shared" si="2"/>
        <v>315325</v>
      </c>
      <c r="P34" s="73">
        <f t="shared" si="2"/>
        <v>478059</v>
      </c>
      <c r="Q34" s="73">
        <f t="shared" si="2"/>
        <v>362377</v>
      </c>
      <c r="R34" s="73">
        <f t="shared" si="2"/>
        <v>1155761</v>
      </c>
      <c r="S34" s="73">
        <f t="shared" si="2"/>
        <v>219189</v>
      </c>
      <c r="T34" s="73">
        <f t="shared" si="2"/>
        <v>384264</v>
      </c>
      <c r="U34" s="73">
        <f t="shared" si="2"/>
        <v>0</v>
      </c>
      <c r="V34" s="73">
        <f t="shared" si="2"/>
        <v>603453</v>
      </c>
      <c r="W34" s="73">
        <f t="shared" si="2"/>
        <v>-14257453</v>
      </c>
      <c r="X34" s="73">
        <f t="shared" si="2"/>
        <v>-31362996</v>
      </c>
      <c r="Y34" s="73">
        <f t="shared" si="2"/>
        <v>17105543</v>
      </c>
      <c r="Z34" s="170">
        <f>+IF(X34&lt;&gt;0,+(Y34/X34)*100,0)</f>
        <v>-54.540526039030205</v>
      </c>
      <c r="AA34" s="74">
        <f>SUM(AA29:AA33)</f>
        <v>-31362996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40787773</v>
      </c>
      <c r="D36" s="153">
        <f>+D15+D25+D34</f>
        <v>0</v>
      </c>
      <c r="E36" s="99">
        <f t="shared" si="3"/>
        <v>255362998</v>
      </c>
      <c r="F36" s="100">
        <f t="shared" si="3"/>
        <v>255362998</v>
      </c>
      <c r="G36" s="100">
        <f t="shared" si="3"/>
        <v>263347311</v>
      </c>
      <c r="H36" s="100">
        <f t="shared" si="3"/>
        <v>-54879625</v>
      </c>
      <c r="I36" s="100">
        <f t="shared" si="3"/>
        <v>-74424834</v>
      </c>
      <c r="J36" s="100">
        <f t="shared" si="3"/>
        <v>134042852</v>
      </c>
      <c r="K36" s="100">
        <f t="shared" si="3"/>
        <v>-28877527</v>
      </c>
      <c r="L36" s="100">
        <f t="shared" si="3"/>
        <v>244893208</v>
      </c>
      <c r="M36" s="100">
        <f t="shared" si="3"/>
        <v>140602735</v>
      </c>
      <c r="N36" s="100">
        <f t="shared" si="3"/>
        <v>356618416</v>
      </c>
      <c r="O36" s="100">
        <f t="shared" si="3"/>
        <v>-181288449</v>
      </c>
      <c r="P36" s="100">
        <f t="shared" si="3"/>
        <v>-12050674</v>
      </c>
      <c r="Q36" s="100">
        <f t="shared" si="3"/>
        <v>97987301</v>
      </c>
      <c r="R36" s="100">
        <f t="shared" si="3"/>
        <v>-95351822</v>
      </c>
      <c r="S36" s="100">
        <f t="shared" si="3"/>
        <v>-46805927</v>
      </c>
      <c r="T36" s="100">
        <f t="shared" si="3"/>
        <v>-69545452</v>
      </c>
      <c r="U36" s="100">
        <f t="shared" si="3"/>
        <v>0</v>
      </c>
      <c r="V36" s="100">
        <f t="shared" si="3"/>
        <v>-116351379</v>
      </c>
      <c r="W36" s="100">
        <f t="shared" si="3"/>
        <v>278958067</v>
      </c>
      <c r="X36" s="100">
        <f t="shared" si="3"/>
        <v>255362998</v>
      </c>
      <c r="Y36" s="100">
        <f t="shared" si="3"/>
        <v>23595069</v>
      </c>
      <c r="Z36" s="137">
        <f>+IF(X36&lt;&gt;0,+(Y36/X36)*100,0)</f>
        <v>9.239815159124973</v>
      </c>
      <c r="AA36" s="102">
        <f>+AA15+AA25+AA34</f>
        <v>255362998</v>
      </c>
    </row>
    <row r="37" spans="1:27" ht="13.5">
      <c r="A37" s="249" t="s">
        <v>199</v>
      </c>
      <c r="B37" s="182"/>
      <c r="C37" s="153">
        <v>11273503</v>
      </c>
      <c r="D37" s="153"/>
      <c r="E37" s="99">
        <v>18000000</v>
      </c>
      <c r="F37" s="100">
        <v>18000000</v>
      </c>
      <c r="G37" s="100">
        <v>52061276</v>
      </c>
      <c r="H37" s="100">
        <v>315408587</v>
      </c>
      <c r="I37" s="100">
        <v>260528962</v>
      </c>
      <c r="J37" s="100">
        <v>52061276</v>
      </c>
      <c r="K37" s="100">
        <v>186104128</v>
      </c>
      <c r="L37" s="100">
        <v>157226601</v>
      </c>
      <c r="M37" s="100">
        <v>402119809</v>
      </c>
      <c r="N37" s="100">
        <v>186104128</v>
      </c>
      <c r="O37" s="100">
        <v>542722544</v>
      </c>
      <c r="P37" s="100">
        <v>361434095</v>
      </c>
      <c r="Q37" s="100">
        <v>349383421</v>
      </c>
      <c r="R37" s="100">
        <v>542722544</v>
      </c>
      <c r="S37" s="100">
        <v>447370722</v>
      </c>
      <c r="T37" s="100">
        <v>400564795</v>
      </c>
      <c r="U37" s="100"/>
      <c r="V37" s="100">
        <v>447370722</v>
      </c>
      <c r="W37" s="100">
        <v>52061276</v>
      </c>
      <c r="X37" s="100">
        <v>18000000</v>
      </c>
      <c r="Y37" s="100">
        <v>34061276</v>
      </c>
      <c r="Z37" s="137">
        <v>189.23</v>
      </c>
      <c r="AA37" s="102">
        <v>18000000</v>
      </c>
    </row>
    <row r="38" spans="1:27" ht="13.5">
      <c r="A38" s="269" t="s">
        <v>200</v>
      </c>
      <c r="B38" s="256"/>
      <c r="C38" s="257">
        <v>52061276</v>
      </c>
      <c r="D38" s="257"/>
      <c r="E38" s="258">
        <v>273362999</v>
      </c>
      <c r="F38" s="259">
        <v>273362999</v>
      </c>
      <c r="G38" s="259">
        <v>315408587</v>
      </c>
      <c r="H38" s="259">
        <v>260528962</v>
      </c>
      <c r="I38" s="259">
        <v>186104128</v>
      </c>
      <c r="J38" s="259">
        <v>186104128</v>
      </c>
      <c r="K38" s="259">
        <v>157226601</v>
      </c>
      <c r="L38" s="259">
        <v>402119809</v>
      </c>
      <c r="M38" s="259">
        <v>542722544</v>
      </c>
      <c r="N38" s="259">
        <v>542722544</v>
      </c>
      <c r="O38" s="259">
        <v>361434095</v>
      </c>
      <c r="P38" s="259">
        <v>349383421</v>
      </c>
      <c r="Q38" s="259">
        <v>447370722</v>
      </c>
      <c r="R38" s="259">
        <v>361434095</v>
      </c>
      <c r="S38" s="259">
        <v>400564795</v>
      </c>
      <c r="T38" s="259">
        <v>331019343</v>
      </c>
      <c r="U38" s="259"/>
      <c r="V38" s="259">
        <v>331019343</v>
      </c>
      <c r="W38" s="259">
        <v>331019343</v>
      </c>
      <c r="X38" s="259">
        <v>273362999</v>
      </c>
      <c r="Y38" s="259">
        <v>57656344</v>
      </c>
      <c r="Z38" s="260">
        <v>21.09</v>
      </c>
      <c r="AA38" s="261">
        <v>273362999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339662368</v>
      </c>
      <c r="D5" s="200">
        <f t="shared" si="0"/>
        <v>0</v>
      </c>
      <c r="E5" s="106">
        <f t="shared" si="0"/>
        <v>504007000</v>
      </c>
      <c r="F5" s="106">
        <f t="shared" si="0"/>
        <v>622112355</v>
      </c>
      <c r="G5" s="106">
        <f t="shared" si="0"/>
        <v>10987236</v>
      </c>
      <c r="H5" s="106">
        <f t="shared" si="0"/>
        <v>17859391</v>
      </c>
      <c r="I5" s="106">
        <f t="shared" si="0"/>
        <v>15993627</v>
      </c>
      <c r="J5" s="106">
        <f t="shared" si="0"/>
        <v>44840254</v>
      </c>
      <c r="K5" s="106">
        <f t="shared" si="0"/>
        <v>42394427</v>
      </c>
      <c r="L5" s="106">
        <f t="shared" si="0"/>
        <v>35056821</v>
      </c>
      <c r="M5" s="106">
        <f t="shared" si="0"/>
        <v>40554955</v>
      </c>
      <c r="N5" s="106">
        <f t="shared" si="0"/>
        <v>118006203</v>
      </c>
      <c r="O5" s="106">
        <f t="shared" si="0"/>
        <v>19491106</v>
      </c>
      <c r="P5" s="106">
        <f t="shared" si="0"/>
        <v>2559135</v>
      </c>
      <c r="Q5" s="106">
        <f t="shared" si="0"/>
        <v>44952842</v>
      </c>
      <c r="R5" s="106">
        <f t="shared" si="0"/>
        <v>67003083</v>
      </c>
      <c r="S5" s="106">
        <f t="shared" si="0"/>
        <v>21003232</v>
      </c>
      <c r="T5" s="106">
        <f t="shared" si="0"/>
        <v>41278130</v>
      </c>
      <c r="U5" s="106">
        <f t="shared" si="0"/>
        <v>88215127</v>
      </c>
      <c r="V5" s="106">
        <f t="shared" si="0"/>
        <v>150496489</v>
      </c>
      <c r="W5" s="106">
        <f t="shared" si="0"/>
        <v>380346029</v>
      </c>
      <c r="X5" s="106">
        <f t="shared" si="0"/>
        <v>622112355</v>
      </c>
      <c r="Y5" s="106">
        <f t="shared" si="0"/>
        <v>-241766326</v>
      </c>
      <c r="Z5" s="201">
        <f>+IF(X5&lt;&gt;0,+(Y5/X5)*100,0)</f>
        <v>-38.862164375436656</v>
      </c>
      <c r="AA5" s="199">
        <f>SUM(AA11:AA18)</f>
        <v>622112355</v>
      </c>
    </row>
    <row r="6" spans="1:27" ht="13.5">
      <c r="A6" s="291" t="s">
        <v>204</v>
      </c>
      <c r="B6" s="142"/>
      <c r="C6" s="62">
        <v>117312605</v>
      </c>
      <c r="D6" s="156"/>
      <c r="E6" s="60">
        <v>241207000</v>
      </c>
      <c r="F6" s="60">
        <v>116700599</v>
      </c>
      <c r="G6" s="60">
        <v>3281505</v>
      </c>
      <c r="H6" s="60">
        <v>8586687</v>
      </c>
      <c r="I6" s="60">
        <v>4937638</v>
      </c>
      <c r="J6" s="60">
        <v>16805830</v>
      </c>
      <c r="K6" s="60">
        <v>13355647</v>
      </c>
      <c r="L6" s="60">
        <v>2771754</v>
      </c>
      <c r="M6" s="60">
        <v>4315256</v>
      </c>
      <c r="N6" s="60">
        <v>20442657</v>
      </c>
      <c r="O6" s="60">
        <v>1771860</v>
      </c>
      <c r="P6" s="60">
        <v>3161844</v>
      </c>
      <c r="Q6" s="60">
        <v>5908822</v>
      </c>
      <c r="R6" s="60">
        <v>10842526</v>
      </c>
      <c r="S6" s="60">
        <v>5358719</v>
      </c>
      <c r="T6" s="60">
        <v>8946866</v>
      </c>
      <c r="U6" s="60">
        <v>16496831</v>
      </c>
      <c r="V6" s="60">
        <v>30802416</v>
      </c>
      <c r="W6" s="60">
        <v>78893429</v>
      </c>
      <c r="X6" s="60">
        <v>116700599</v>
      </c>
      <c r="Y6" s="60">
        <v>-37807170</v>
      </c>
      <c r="Z6" s="140">
        <v>-32.4</v>
      </c>
      <c r="AA6" s="155">
        <v>116700599</v>
      </c>
    </row>
    <row r="7" spans="1:27" ht="13.5">
      <c r="A7" s="291" t="s">
        <v>205</v>
      </c>
      <c r="B7" s="142"/>
      <c r="C7" s="62">
        <v>21964987</v>
      </c>
      <c r="D7" s="156"/>
      <c r="E7" s="60">
        <v>51500000</v>
      </c>
      <c r="F7" s="60">
        <v>14236611</v>
      </c>
      <c r="G7" s="60">
        <v>156065</v>
      </c>
      <c r="H7" s="60">
        <v>1900990</v>
      </c>
      <c r="I7" s="60">
        <v>1654780</v>
      </c>
      <c r="J7" s="60">
        <v>3711835</v>
      </c>
      <c r="K7" s="60">
        <v>4692797</v>
      </c>
      <c r="L7" s="60">
        <v>3556023</v>
      </c>
      <c r="M7" s="60">
        <v>5087402</v>
      </c>
      <c r="N7" s="60">
        <v>13336222</v>
      </c>
      <c r="O7" s="60">
        <v>5046928</v>
      </c>
      <c r="P7" s="60">
        <v>-17571441</v>
      </c>
      <c r="Q7" s="60">
        <v>71846</v>
      </c>
      <c r="R7" s="60">
        <v>-12452667</v>
      </c>
      <c r="S7" s="60"/>
      <c r="T7" s="60">
        <v>3623147</v>
      </c>
      <c r="U7" s="60">
        <v>1791094</v>
      </c>
      <c r="V7" s="60">
        <v>5414241</v>
      </c>
      <c r="W7" s="60">
        <v>10009631</v>
      </c>
      <c r="X7" s="60">
        <v>14236611</v>
      </c>
      <c r="Y7" s="60">
        <v>-4226980</v>
      </c>
      <c r="Z7" s="140">
        <v>-29.69</v>
      </c>
      <c r="AA7" s="155">
        <v>14236611</v>
      </c>
    </row>
    <row r="8" spans="1:27" ht="13.5">
      <c r="A8" s="291" t="s">
        <v>206</v>
      </c>
      <c r="B8" s="142"/>
      <c r="C8" s="62">
        <v>126528293</v>
      </c>
      <c r="D8" s="156"/>
      <c r="E8" s="60">
        <v>122000000</v>
      </c>
      <c r="F8" s="60">
        <v>220239356</v>
      </c>
      <c r="G8" s="60">
        <v>7549666</v>
      </c>
      <c r="H8" s="60">
        <v>5336716</v>
      </c>
      <c r="I8" s="60">
        <v>8245620</v>
      </c>
      <c r="J8" s="60">
        <v>21132002</v>
      </c>
      <c r="K8" s="60">
        <v>12603455</v>
      </c>
      <c r="L8" s="60">
        <v>8260051</v>
      </c>
      <c r="M8" s="60">
        <v>7987784</v>
      </c>
      <c r="N8" s="60">
        <v>28851290</v>
      </c>
      <c r="O8" s="60">
        <v>6756441</v>
      </c>
      <c r="P8" s="60">
        <v>11237508</v>
      </c>
      <c r="Q8" s="60">
        <v>19221592</v>
      </c>
      <c r="R8" s="60">
        <v>37215541</v>
      </c>
      <c r="S8" s="60">
        <v>9389449</v>
      </c>
      <c r="T8" s="60">
        <v>13830402</v>
      </c>
      <c r="U8" s="60">
        <v>34913414</v>
      </c>
      <c r="V8" s="60">
        <v>58133265</v>
      </c>
      <c r="W8" s="60">
        <v>145332098</v>
      </c>
      <c r="X8" s="60">
        <v>220239356</v>
      </c>
      <c r="Y8" s="60">
        <v>-74907258</v>
      </c>
      <c r="Z8" s="140">
        <v>-34.01</v>
      </c>
      <c r="AA8" s="155">
        <v>220239356</v>
      </c>
    </row>
    <row r="9" spans="1:27" ht="13.5">
      <c r="A9" s="291" t="s">
        <v>207</v>
      </c>
      <c r="B9" s="142"/>
      <c r="C9" s="62">
        <v>3772877</v>
      </c>
      <c r="D9" s="156"/>
      <c r="E9" s="60">
        <v>41500000</v>
      </c>
      <c r="F9" s="60">
        <v>1478469</v>
      </c>
      <c r="G9" s="60"/>
      <c r="H9" s="60">
        <v>2034998</v>
      </c>
      <c r="I9" s="60">
        <v>752348</v>
      </c>
      <c r="J9" s="60">
        <v>2787346</v>
      </c>
      <c r="K9" s="60">
        <v>2119421</v>
      </c>
      <c r="L9" s="60">
        <v>213300</v>
      </c>
      <c r="M9" s="60">
        <v>22285</v>
      </c>
      <c r="N9" s="60">
        <v>2355006</v>
      </c>
      <c r="O9" s="60"/>
      <c r="P9" s="60">
        <v>-5200816</v>
      </c>
      <c r="Q9" s="60">
        <v>166000</v>
      </c>
      <c r="R9" s="60">
        <v>-5034816</v>
      </c>
      <c r="S9" s="60"/>
      <c r="T9" s="60"/>
      <c r="U9" s="60"/>
      <c r="V9" s="60"/>
      <c r="W9" s="60">
        <v>107536</v>
      </c>
      <c r="X9" s="60">
        <v>1478469</v>
      </c>
      <c r="Y9" s="60">
        <v>-1370933</v>
      </c>
      <c r="Z9" s="140">
        <v>-92.73</v>
      </c>
      <c r="AA9" s="155">
        <v>1478469</v>
      </c>
    </row>
    <row r="10" spans="1:27" ht="13.5">
      <c r="A10" s="291" t="s">
        <v>208</v>
      </c>
      <c r="B10" s="142"/>
      <c r="C10" s="62">
        <v>39454946</v>
      </c>
      <c r="D10" s="156"/>
      <c r="E10" s="60">
        <v>9000000</v>
      </c>
      <c r="F10" s="60">
        <v>230745277</v>
      </c>
      <c r="G10" s="60"/>
      <c r="H10" s="60"/>
      <c r="I10" s="60">
        <v>41518</v>
      </c>
      <c r="J10" s="60">
        <v>41518</v>
      </c>
      <c r="K10" s="60">
        <v>9477055</v>
      </c>
      <c r="L10" s="60">
        <v>19782100</v>
      </c>
      <c r="M10" s="60">
        <v>22803065</v>
      </c>
      <c r="N10" s="60">
        <v>52062220</v>
      </c>
      <c r="O10" s="60">
        <v>-37793517</v>
      </c>
      <c r="P10" s="60">
        <v>9378169</v>
      </c>
      <c r="Q10" s="60">
        <v>19570043</v>
      </c>
      <c r="R10" s="60">
        <v>-8845305</v>
      </c>
      <c r="S10" s="60">
        <v>5824628</v>
      </c>
      <c r="T10" s="60">
        <v>14012243</v>
      </c>
      <c r="U10" s="60">
        <v>23806467</v>
      </c>
      <c r="V10" s="60">
        <v>43643338</v>
      </c>
      <c r="W10" s="60">
        <v>86901771</v>
      </c>
      <c r="X10" s="60">
        <v>230745277</v>
      </c>
      <c r="Y10" s="60">
        <v>-143843506</v>
      </c>
      <c r="Z10" s="140">
        <v>-62.34</v>
      </c>
      <c r="AA10" s="155">
        <v>230745277</v>
      </c>
    </row>
    <row r="11" spans="1:27" ht="13.5">
      <c r="A11" s="292" t="s">
        <v>209</v>
      </c>
      <c r="B11" s="142"/>
      <c r="C11" s="293">
        <f aca="true" t="shared" si="1" ref="C11:Y11">SUM(C6:C10)</f>
        <v>309033708</v>
      </c>
      <c r="D11" s="294">
        <f t="shared" si="1"/>
        <v>0</v>
      </c>
      <c r="E11" s="295">
        <f t="shared" si="1"/>
        <v>465207000</v>
      </c>
      <c r="F11" s="295">
        <f t="shared" si="1"/>
        <v>583400312</v>
      </c>
      <c r="G11" s="295">
        <f t="shared" si="1"/>
        <v>10987236</v>
      </c>
      <c r="H11" s="295">
        <f t="shared" si="1"/>
        <v>17859391</v>
      </c>
      <c r="I11" s="295">
        <f t="shared" si="1"/>
        <v>15631904</v>
      </c>
      <c r="J11" s="295">
        <f t="shared" si="1"/>
        <v>44478531</v>
      </c>
      <c r="K11" s="295">
        <f t="shared" si="1"/>
        <v>42248375</v>
      </c>
      <c r="L11" s="295">
        <f t="shared" si="1"/>
        <v>34583228</v>
      </c>
      <c r="M11" s="295">
        <f t="shared" si="1"/>
        <v>40215792</v>
      </c>
      <c r="N11" s="295">
        <f t="shared" si="1"/>
        <v>117047395</v>
      </c>
      <c r="O11" s="295">
        <f t="shared" si="1"/>
        <v>-24218288</v>
      </c>
      <c r="P11" s="295">
        <f t="shared" si="1"/>
        <v>1005264</v>
      </c>
      <c r="Q11" s="295">
        <f t="shared" si="1"/>
        <v>44938303</v>
      </c>
      <c r="R11" s="295">
        <f t="shared" si="1"/>
        <v>21725279</v>
      </c>
      <c r="S11" s="295">
        <f t="shared" si="1"/>
        <v>20572796</v>
      </c>
      <c r="T11" s="295">
        <f t="shared" si="1"/>
        <v>40412658</v>
      </c>
      <c r="U11" s="295">
        <f t="shared" si="1"/>
        <v>77007806</v>
      </c>
      <c r="V11" s="295">
        <f t="shared" si="1"/>
        <v>137993260</v>
      </c>
      <c r="W11" s="295">
        <f t="shared" si="1"/>
        <v>321244465</v>
      </c>
      <c r="X11" s="295">
        <f t="shared" si="1"/>
        <v>583400312</v>
      </c>
      <c r="Y11" s="295">
        <f t="shared" si="1"/>
        <v>-262155847</v>
      </c>
      <c r="Z11" s="296">
        <f>+IF(X11&lt;&gt;0,+(Y11/X11)*100,0)</f>
        <v>-44.935842783711095</v>
      </c>
      <c r="AA11" s="297">
        <f>SUM(AA6:AA10)</f>
        <v>583400312</v>
      </c>
    </row>
    <row r="12" spans="1:27" ht="13.5">
      <c r="A12" s="298" t="s">
        <v>210</v>
      </c>
      <c r="B12" s="136"/>
      <c r="C12" s="62">
        <v>972069</v>
      </c>
      <c r="D12" s="156"/>
      <c r="E12" s="60">
        <v>18300000</v>
      </c>
      <c r="F12" s="60">
        <v>22962000</v>
      </c>
      <c r="G12" s="60"/>
      <c r="H12" s="60"/>
      <c r="I12" s="60"/>
      <c r="J12" s="60"/>
      <c r="K12" s="60"/>
      <c r="L12" s="60">
        <v>76942</v>
      </c>
      <c r="M12" s="60">
        <v>16207</v>
      </c>
      <c r="N12" s="60">
        <v>93149</v>
      </c>
      <c r="O12" s="60"/>
      <c r="P12" s="60">
        <v>31295</v>
      </c>
      <c r="Q12" s="60"/>
      <c r="R12" s="60">
        <v>31295</v>
      </c>
      <c r="S12" s="60">
        <v>20254</v>
      </c>
      <c r="T12" s="60">
        <v>14577</v>
      </c>
      <c r="U12" s="60">
        <v>7823541</v>
      </c>
      <c r="V12" s="60">
        <v>7858372</v>
      </c>
      <c r="W12" s="60">
        <v>7982816</v>
      </c>
      <c r="X12" s="60">
        <v>22962000</v>
      </c>
      <c r="Y12" s="60">
        <v>-14979184</v>
      </c>
      <c r="Z12" s="140">
        <v>-65.23</v>
      </c>
      <c r="AA12" s="155">
        <v>22962000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29656591</v>
      </c>
      <c r="D15" s="156"/>
      <c r="E15" s="60">
        <v>20500000</v>
      </c>
      <c r="F15" s="60">
        <v>15750043</v>
      </c>
      <c r="G15" s="60"/>
      <c r="H15" s="60"/>
      <c r="I15" s="60">
        <v>361723</v>
      </c>
      <c r="J15" s="60">
        <v>361723</v>
      </c>
      <c r="K15" s="60">
        <v>146052</v>
      </c>
      <c r="L15" s="60">
        <v>396651</v>
      </c>
      <c r="M15" s="60">
        <v>322956</v>
      </c>
      <c r="N15" s="60">
        <v>865659</v>
      </c>
      <c r="O15" s="60">
        <v>43709394</v>
      </c>
      <c r="P15" s="60">
        <v>1522576</v>
      </c>
      <c r="Q15" s="60">
        <v>14539</v>
      </c>
      <c r="R15" s="60">
        <v>45246509</v>
      </c>
      <c r="S15" s="60">
        <v>410182</v>
      </c>
      <c r="T15" s="60">
        <v>850895</v>
      </c>
      <c r="U15" s="60">
        <v>3383780</v>
      </c>
      <c r="V15" s="60">
        <v>4644857</v>
      </c>
      <c r="W15" s="60">
        <v>51118748</v>
      </c>
      <c r="X15" s="60">
        <v>15750043</v>
      </c>
      <c r="Y15" s="60">
        <v>35368705</v>
      </c>
      <c r="Z15" s="140">
        <v>224.56</v>
      </c>
      <c r="AA15" s="155">
        <v>15750043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6000</v>
      </c>
      <c r="N20" s="100">
        <f t="shared" si="2"/>
        <v>6000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6000</v>
      </c>
      <c r="X20" s="100">
        <f t="shared" si="2"/>
        <v>0</v>
      </c>
      <c r="Y20" s="100">
        <f t="shared" si="2"/>
        <v>6000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>
        <v>6000</v>
      </c>
      <c r="N30" s="60">
        <v>6000</v>
      </c>
      <c r="O30" s="60"/>
      <c r="P30" s="60"/>
      <c r="Q30" s="60"/>
      <c r="R30" s="60"/>
      <c r="S30" s="60"/>
      <c r="T30" s="60"/>
      <c r="U30" s="60"/>
      <c r="V30" s="60"/>
      <c r="W30" s="60">
        <v>6000</v>
      </c>
      <c r="X30" s="60"/>
      <c r="Y30" s="60">
        <v>6000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117312605</v>
      </c>
      <c r="D36" s="156">
        <f t="shared" si="4"/>
        <v>0</v>
      </c>
      <c r="E36" s="60">
        <f t="shared" si="4"/>
        <v>241207000</v>
      </c>
      <c r="F36" s="60">
        <f t="shared" si="4"/>
        <v>116700599</v>
      </c>
      <c r="G36" s="60">
        <f t="shared" si="4"/>
        <v>3281505</v>
      </c>
      <c r="H36" s="60">
        <f t="shared" si="4"/>
        <v>8586687</v>
      </c>
      <c r="I36" s="60">
        <f t="shared" si="4"/>
        <v>4937638</v>
      </c>
      <c r="J36" s="60">
        <f t="shared" si="4"/>
        <v>16805830</v>
      </c>
      <c r="K36" s="60">
        <f t="shared" si="4"/>
        <v>13355647</v>
      </c>
      <c r="L36" s="60">
        <f t="shared" si="4"/>
        <v>2771754</v>
      </c>
      <c r="M36" s="60">
        <f t="shared" si="4"/>
        <v>4315256</v>
      </c>
      <c r="N36" s="60">
        <f t="shared" si="4"/>
        <v>20442657</v>
      </c>
      <c r="O36" s="60">
        <f t="shared" si="4"/>
        <v>1771860</v>
      </c>
      <c r="P36" s="60">
        <f t="shared" si="4"/>
        <v>3161844</v>
      </c>
      <c r="Q36" s="60">
        <f t="shared" si="4"/>
        <v>5908822</v>
      </c>
      <c r="R36" s="60">
        <f t="shared" si="4"/>
        <v>10842526</v>
      </c>
      <c r="S36" s="60">
        <f t="shared" si="4"/>
        <v>5358719</v>
      </c>
      <c r="T36" s="60">
        <f t="shared" si="4"/>
        <v>8946866</v>
      </c>
      <c r="U36" s="60">
        <f t="shared" si="4"/>
        <v>16496831</v>
      </c>
      <c r="V36" s="60">
        <f t="shared" si="4"/>
        <v>30802416</v>
      </c>
      <c r="W36" s="60">
        <f t="shared" si="4"/>
        <v>78893429</v>
      </c>
      <c r="X36" s="60">
        <f t="shared" si="4"/>
        <v>116700599</v>
      </c>
      <c r="Y36" s="60">
        <f t="shared" si="4"/>
        <v>-37807170</v>
      </c>
      <c r="Z36" s="140">
        <f aca="true" t="shared" si="5" ref="Z36:Z49">+IF(X36&lt;&gt;0,+(Y36/X36)*100,0)</f>
        <v>-32.3967231736317</v>
      </c>
      <c r="AA36" s="155">
        <f>AA6+AA21</f>
        <v>116700599</v>
      </c>
    </row>
    <row r="37" spans="1:27" ht="13.5">
      <c r="A37" s="291" t="s">
        <v>205</v>
      </c>
      <c r="B37" s="142"/>
      <c r="C37" s="62">
        <f t="shared" si="4"/>
        <v>21964987</v>
      </c>
      <c r="D37" s="156">
        <f t="shared" si="4"/>
        <v>0</v>
      </c>
      <c r="E37" s="60">
        <f t="shared" si="4"/>
        <v>51500000</v>
      </c>
      <c r="F37" s="60">
        <f t="shared" si="4"/>
        <v>14236611</v>
      </c>
      <c r="G37" s="60">
        <f t="shared" si="4"/>
        <v>156065</v>
      </c>
      <c r="H37" s="60">
        <f t="shared" si="4"/>
        <v>1900990</v>
      </c>
      <c r="I37" s="60">
        <f t="shared" si="4"/>
        <v>1654780</v>
      </c>
      <c r="J37" s="60">
        <f t="shared" si="4"/>
        <v>3711835</v>
      </c>
      <c r="K37" s="60">
        <f t="shared" si="4"/>
        <v>4692797</v>
      </c>
      <c r="L37" s="60">
        <f t="shared" si="4"/>
        <v>3556023</v>
      </c>
      <c r="M37" s="60">
        <f t="shared" si="4"/>
        <v>5087402</v>
      </c>
      <c r="N37" s="60">
        <f t="shared" si="4"/>
        <v>13336222</v>
      </c>
      <c r="O37" s="60">
        <f t="shared" si="4"/>
        <v>5046928</v>
      </c>
      <c r="P37" s="60">
        <f t="shared" si="4"/>
        <v>-17571441</v>
      </c>
      <c r="Q37" s="60">
        <f t="shared" si="4"/>
        <v>71846</v>
      </c>
      <c r="R37" s="60">
        <f t="shared" si="4"/>
        <v>-12452667</v>
      </c>
      <c r="S37" s="60">
        <f t="shared" si="4"/>
        <v>0</v>
      </c>
      <c r="T37" s="60">
        <f t="shared" si="4"/>
        <v>3623147</v>
      </c>
      <c r="U37" s="60">
        <f t="shared" si="4"/>
        <v>1791094</v>
      </c>
      <c r="V37" s="60">
        <f t="shared" si="4"/>
        <v>5414241</v>
      </c>
      <c r="W37" s="60">
        <f t="shared" si="4"/>
        <v>10009631</v>
      </c>
      <c r="X37" s="60">
        <f t="shared" si="4"/>
        <v>14236611</v>
      </c>
      <c r="Y37" s="60">
        <f t="shared" si="4"/>
        <v>-4226980</v>
      </c>
      <c r="Z37" s="140">
        <f t="shared" si="5"/>
        <v>-29.690914502053893</v>
      </c>
      <c r="AA37" s="155">
        <f>AA7+AA22</f>
        <v>14236611</v>
      </c>
    </row>
    <row r="38" spans="1:27" ht="13.5">
      <c r="A38" s="291" t="s">
        <v>206</v>
      </c>
      <c r="B38" s="142"/>
      <c r="C38" s="62">
        <f t="shared" si="4"/>
        <v>126528293</v>
      </c>
      <c r="D38" s="156">
        <f t="shared" si="4"/>
        <v>0</v>
      </c>
      <c r="E38" s="60">
        <f t="shared" si="4"/>
        <v>122000000</v>
      </c>
      <c r="F38" s="60">
        <f t="shared" si="4"/>
        <v>220239356</v>
      </c>
      <c r="G38" s="60">
        <f t="shared" si="4"/>
        <v>7549666</v>
      </c>
      <c r="H38" s="60">
        <f t="shared" si="4"/>
        <v>5336716</v>
      </c>
      <c r="I38" s="60">
        <f t="shared" si="4"/>
        <v>8245620</v>
      </c>
      <c r="J38" s="60">
        <f t="shared" si="4"/>
        <v>21132002</v>
      </c>
      <c r="K38" s="60">
        <f t="shared" si="4"/>
        <v>12603455</v>
      </c>
      <c r="L38" s="60">
        <f t="shared" si="4"/>
        <v>8260051</v>
      </c>
      <c r="M38" s="60">
        <f t="shared" si="4"/>
        <v>7987784</v>
      </c>
      <c r="N38" s="60">
        <f t="shared" si="4"/>
        <v>28851290</v>
      </c>
      <c r="O38" s="60">
        <f t="shared" si="4"/>
        <v>6756441</v>
      </c>
      <c r="P38" s="60">
        <f t="shared" si="4"/>
        <v>11237508</v>
      </c>
      <c r="Q38" s="60">
        <f t="shared" si="4"/>
        <v>19221592</v>
      </c>
      <c r="R38" s="60">
        <f t="shared" si="4"/>
        <v>37215541</v>
      </c>
      <c r="S38" s="60">
        <f t="shared" si="4"/>
        <v>9389449</v>
      </c>
      <c r="T38" s="60">
        <f t="shared" si="4"/>
        <v>13830402</v>
      </c>
      <c r="U38" s="60">
        <f t="shared" si="4"/>
        <v>34913414</v>
      </c>
      <c r="V38" s="60">
        <f t="shared" si="4"/>
        <v>58133265</v>
      </c>
      <c r="W38" s="60">
        <f t="shared" si="4"/>
        <v>145332098</v>
      </c>
      <c r="X38" s="60">
        <f t="shared" si="4"/>
        <v>220239356</v>
      </c>
      <c r="Y38" s="60">
        <f t="shared" si="4"/>
        <v>-74907258</v>
      </c>
      <c r="Z38" s="140">
        <f t="shared" si="5"/>
        <v>-34.01174947133427</v>
      </c>
      <c r="AA38" s="155">
        <f>AA8+AA23</f>
        <v>220239356</v>
      </c>
    </row>
    <row r="39" spans="1:27" ht="13.5">
      <c r="A39" s="291" t="s">
        <v>207</v>
      </c>
      <c r="B39" s="142"/>
      <c r="C39" s="62">
        <f t="shared" si="4"/>
        <v>3772877</v>
      </c>
      <c r="D39" s="156">
        <f t="shared" si="4"/>
        <v>0</v>
      </c>
      <c r="E39" s="60">
        <f t="shared" si="4"/>
        <v>41500000</v>
      </c>
      <c r="F39" s="60">
        <f t="shared" si="4"/>
        <v>1478469</v>
      </c>
      <c r="G39" s="60">
        <f t="shared" si="4"/>
        <v>0</v>
      </c>
      <c r="H39" s="60">
        <f t="shared" si="4"/>
        <v>2034998</v>
      </c>
      <c r="I39" s="60">
        <f t="shared" si="4"/>
        <v>752348</v>
      </c>
      <c r="J39" s="60">
        <f t="shared" si="4"/>
        <v>2787346</v>
      </c>
      <c r="K39" s="60">
        <f t="shared" si="4"/>
        <v>2119421</v>
      </c>
      <c r="L39" s="60">
        <f t="shared" si="4"/>
        <v>213300</v>
      </c>
      <c r="M39" s="60">
        <f t="shared" si="4"/>
        <v>22285</v>
      </c>
      <c r="N39" s="60">
        <f t="shared" si="4"/>
        <v>2355006</v>
      </c>
      <c r="O39" s="60">
        <f t="shared" si="4"/>
        <v>0</v>
      </c>
      <c r="P39" s="60">
        <f t="shared" si="4"/>
        <v>-5200816</v>
      </c>
      <c r="Q39" s="60">
        <f t="shared" si="4"/>
        <v>166000</v>
      </c>
      <c r="R39" s="60">
        <f t="shared" si="4"/>
        <v>-5034816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107536</v>
      </c>
      <c r="X39" s="60">
        <f t="shared" si="4"/>
        <v>1478469</v>
      </c>
      <c r="Y39" s="60">
        <f t="shared" si="4"/>
        <v>-1370933</v>
      </c>
      <c r="Z39" s="140">
        <f t="shared" si="5"/>
        <v>-92.7265299441517</v>
      </c>
      <c r="AA39" s="155">
        <f>AA9+AA24</f>
        <v>1478469</v>
      </c>
    </row>
    <row r="40" spans="1:27" ht="13.5">
      <c r="A40" s="291" t="s">
        <v>208</v>
      </c>
      <c r="B40" s="142"/>
      <c r="C40" s="62">
        <f t="shared" si="4"/>
        <v>39454946</v>
      </c>
      <c r="D40" s="156">
        <f t="shared" si="4"/>
        <v>0</v>
      </c>
      <c r="E40" s="60">
        <f t="shared" si="4"/>
        <v>9000000</v>
      </c>
      <c r="F40" s="60">
        <f t="shared" si="4"/>
        <v>230745277</v>
      </c>
      <c r="G40" s="60">
        <f t="shared" si="4"/>
        <v>0</v>
      </c>
      <c r="H40" s="60">
        <f t="shared" si="4"/>
        <v>0</v>
      </c>
      <c r="I40" s="60">
        <f t="shared" si="4"/>
        <v>41518</v>
      </c>
      <c r="J40" s="60">
        <f t="shared" si="4"/>
        <v>41518</v>
      </c>
      <c r="K40" s="60">
        <f t="shared" si="4"/>
        <v>9477055</v>
      </c>
      <c r="L40" s="60">
        <f t="shared" si="4"/>
        <v>19782100</v>
      </c>
      <c r="M40" s="60">
        <f t="shared" si="4"/>
        <v>22803065</v>
      </c>
      <c r="N40" s="60">
        <f t="shared" si="4"/>
        <v>52062220</v>
      </c>
      <c r="O40" s="60">
        <f t="shared" si="4"/>
        <v>-37793517</v>
      </c>
      <c r="P40" s="60">
        <f t="shared" si="4"/>
        <v>9378169</v>
      </c>
      <c r="Q40" s="60">
        <f t="shared" si="4"/>
        <v>19570043</v>
      </c>
      <c r="R40" s="60">
        <f t="shared" si="4"/>
        <v>-8845305</v>
      </c>
      <c r="S40" s="60">
        <f t="shared" si="4"/>
        <v>5824628</v>
      </c>
      <c r="T40" s="60">
        <f t="shared" si="4"/>
        <v>14012243</v>
      </c>
      <c r="U40" s="60">
        <f t="shared" si="4"/>
        <v>23806467</v>
      </c>
      <c r="V40" s="60">
        <f t="shared" si="4"/>
        <v>43643338</v>
      </c>
      <c r="W40" s="60">
        <f t="shared" si="4"/>
        <v>86901771</v>
      </c>
      <c r="X40" s="60">
        <f t="shared" si="4"/>
        <v>230745277</v>
      </c>
      <c r="Y40" s="60">
        <f t="shared" si="4"/>
        <v>-143843506</v>
      </c>
      <c r="Z40" s="140">
        <f t="shared" si="5"/>
        <v>-62.33865666511562</v>
      </c>
      <c r="AA40" s="155">
        <f>AA10+AA25</f>
        <v>230745277</v>
      </c>
    </row>
    <row r="41" spans="1:27" ht="13.5">
      <c r="A41" s="292" t="s">
        <v>209</v>
      </c>
      <c r="B41" s="142"/>
      <c r="C41" s="293">
        <f aca="true" t="shared" si="6" ref="C41:Y41">SUM(C36:C40)</f>
        <v>309033708</v>
      </c>
      <c r="D41" s="294">
        <f t="shared" si="6"/>
        <v>0</v>
      </c>
      <c r="E41" s="295">
        <f t="shared" si="6"/>
        <v>465207000</v>
      </c>
      <c r="F41" s="295">
        <f t="shared" si="6"/>
        <v>583400312</v>
      </c>
      <c r="G41" s="295">
        <f t="shared" si="6"/>
        <v>10987236</v>
      </c>
      <c r="H41" s="295">
        <f t="shared" si="6"/>
        <v>17859391</v>
      </c>
      <c r="I41" s="295">
        <f t="shared" si="6"/>
        <v>15631904</v>
      </c>
      <c r="J41" s="295">
        <f t="shared" si="6"/>
        <v>44478531</v>
      </c>
      <c r="K41" s="295">
        <f t="shared" si="6"/>
        <v>42248375</v>
      </c>
      <c r="L41" s="295">
        <f t="shared" si="6"/>
        <v>34583228</v>
      </c>
      <c r="M41" s="295">
        <f t="shared" si="6"/>
        <v>40215792</v>
      </c>
      <c r="N41" s="295">
        <f t="shared" si="6"/>
        <v>117047395</v>
      </c>
      <c r="O41" s="295">
        <f t="shared" si="6"/>
        <v>-24218288</v>
      </c>
      <c r="P41" s="295">
        <f t="shared" si="6"/>
        <v>1005264</v>
      </c>
      <c r="Q41" s="295">
        <f t="shared" si="6"/>
        <v>44938303</v>
      </c>
      <c r="R41" s="295">
        <f t="shared" si="6"/>
        <v>21725279</v>
      </c>
      <c r="S41" s="295">
        <f t="shared" si="6"/>
        <v>20572796</v>
      </c>
      <c r="T41" s="295">
        <f t="shared" si="6"/>
        <v>40412658</v>
      </c>
      <c r="U41" s="295">
        <f t="shared" si="6"/>
        <v>77007806</v>
      </c>
      <c r="V41" s="295">
        <f t="shared" si="6"/>
        <v>137993260</v>
      </c>
      <c r="W41" s="295">
        <f t="shared" si="6"/>
        <v>321244465</v>
      </c>
      <c r="X41" s="295">
        <f t="shared" si="6"/>
        <v>583400312</v>
      </c>
      <c r="Y41" s="295">
        <f t="shared" si="6"/>
        <v>-262155847</v>
      </c>
      <c r="Z41" s="296">
        <f t="shared" si="5"/>
        <v>-44.935842783711095</v>
      </c>
      <c r="AA41" s="297">
        <f>SUM(AA36:AA40)</f>
        <v>583400312</v>
      </c>
    </row>
    <row r="42" spans="1:27" ht="13.5">
      <c r="A42" s="298" t="s">
        <v>210</v>
      </c>
      <c r="B42" s="136"/>
      <c r="C42" s="95">
        <f aca="true" t="shared" si="7" ref="C42:Y48">C12+C27</f>
        <v>972069</v>
      </c>
      <c r="D42" s="129">
        <f t="shared" si="7"/>
        <v>0</v>
      </c>
      <c r="E42" s="54">
        <f t="shared" si="7"/>
        <v>18300000</v>
      </c>
      <c r="F42" s="54">
        <f t="shared" si="7"/>
        <v>22962000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76942</v>
      </c>
      <c r="M42" s="54">
        <f t="shared" si="7"/>
        <v>16207</v>
      </c>
      <c r="N42" s="54">
        <f t="shared" si="7"/>
        <v>93149</v>
      </c>
      <c r="O42" s="54">
        <f t="shared" si="7"/>
        <v>0</v>
      </c>
      <c r="P42" s="54">
        <f t="shared" si="7"/>
        <v>31295</v>
      </c>
      <c r="Q42" s="54">
        <f t="shared" si="7"/>
        <v>0</v>
      </c>
      <c r="R42" s="54">
        <f t="shared" si="7"/>
        <v>31295</v>
      </c>
      <c r="S42" s="54">
        <f t="shared" si="7"/>
        <v>20254</v>
      </c>
      <c r="T42" s="54">
        <f t="shared" si="7"/>
        <v>14577</v>
      </c>
      <c r="U42" s="54">
        <f t="shared" si="7"/>
        <v>7823541</v>
      </c>
      <c r="V42" s="54">
        <f t="shared" si="7"/>
        <v>7858372</v>
      </c>
      <c r="W42" s="54">
        <f t="shared" si="7"/>
        <v>7982816</v>
      </c>
      <c r="X42" s="54">
        <f t="shared" si="7"/>
        <v>22962000</v>
      </c>
      <c r="Y42" s="54">
        <f t="shared" si="7"/>
        <v>-14979184</v>
      </c>
      <c r="Z42" s="184">
        <f t="shared" si="5"/>
        <v>-65.23466596986324</v>
      </c>
      <c r="AA42" s="130">
        <f aca="true" t="shared" si="8" ref="AA42:AA48">AA12+AA27</f>
        <v>22962000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29656591</v>
      </c>
      <c r="D45" s="129">
        <f t="shared" si="7"/>
        <v>0</v>
      </c>
      <c r="E45" s="54">
        <f t="shared" si="7"/>
        <v>20500000</v>
      </c>
      <c r="F45" s="54">
        <f t="shared" si="7"/>
        <v>15750043</v>
      </c>
      <c r="G45" s="54">
        <f t="shared" si="7"/>
        <v>0</v>
      </c>
      <c r="H45" s="54">
        <f t="shared" si="7"/>
        <v>0</v>
      </c>
      <c r="I45" s="54">
        <f t="shared" si="7"/>
        <v>361723</v>
      </c>
      <c r="J45" s="54">
        <f t="shared" si="7"/>
        <v>361723</v>
      </c>
      <c r="K45" s="54">
        <f t="shared" si="7"/>
        <v>146052</v>
      </c>
      <c r="L45" s="54">
        <f t="shared" si="7"/>
        <v>396651</v>
      </c>
      <c r="M45" s="54">
        <f t="shared" si="7"/>
        <v>328956</v>
      </c>
      <c r="N45" s="54">
        <f t="shared" si="7"/>
        <v>871659</v>
      </c>
      <c r="O45" s="54">
        <f t="shared" si="7"/>
        <v>43709394</v>
      </c>
      <c r="P45" s="54">
        <f t="shared" si="7"/>
        <v>1522576</v>
      </c>
      <c r="Q45" s="54">
        <f t="shared" si="7"/>
        <v>14539</v>
      </c>
      <c r="R45" s="54">
        <f t="shared" si="7"/>
        <v>45246509</v>
      </c>
      <c r="S45" s="54">
        <f t="shared" si="7"/>
        <v>410182</v>
      </c>
      <c r="T45" s="54">
        <f t="shared" si="7"/>
        <v>850895</v>
      </c>
      <c r="U45" s="54">
        <f t="shared" si="7"/>
        <v>3383780</v>
      </c>
      <c r="V45" s="54">
        <f t="shared" si="7"/>
        <v>4644857</v>
      </c>
      <c r="W45" s="54">
        <f t="shared" si="7"/>
        <v>51124748</v>
      </c>
      <c r="X45" s="54">
        <f t="shared" si="7"/>
        <v>15750043</v>
      </c>
      <c r="Y45" s="54">
        <f t="shared" si="7"/>
        <v>35374705</v>
      </c>
      <c r="Z45" s="184">
        <f t="shared" si="5"/>
        <v>224.60068839177137</v>
      </c>
      <c r="AA45" s="130">
        <f t="shared" si="8"/>
        <v>15750043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339662368</v>
      </c>
      <c r="D49" s="218">
        <f t="shared" si="9"/>
        <v>0</v>
      </c>
      <c r="E49" s="220">
        <f t="shared" si="9"/>
        <v>504007000</v>
      </c>
      <c r="F49" s="220">
        <f t="shared" si="9"/>
        <v>622112355</v>
      </c>
      <c r="G49" s="220">
        <f t="shared" si="9"/>
        <v>10987236</v>
      </c>
      <c r="H49" s="220">
        <f t="shared" si="9"/>
        <v>17859391</v>
      </c>
      <c r="I49" s="220">
        <f t="shared" si="9"/>
        <v>15993627</v>
      </c>
      <c r="J49" s="220">
        <f t="shared" si="9"/>
        <v>44840254</v>
      </c>
      <c r="K49" s="220">
        <f t="shared" si="9"/>
        <v>42394427</v>
      </c>
      <c r="L49" s="220">
        <f t="shared" si="9"/>
        <v>35056821</v>
      </c>
      <c r="M49" s="220">
        <f t="shared" si="9"/>
        <v>40560955</v>
      </c>
      <c r="N49" s="220">
        <f t="shared" si="9"/>
        <v>118012203</v>
      </c>
      <c r="O49" s="220">
        <f t="shared" si="9"/>
        <v>19491106</v>
      </c>
      <c r="P49" s="220">
        <f t="shared" si="9"/>
        <v>2559135</v>
      </c>
      <c r="Q49" s="220">
        <f t="shared" si="9"/>
        <v>44952842</v>
      </c>
      <c r="R49" s="220">
        <f t="shared" si="9"/>
        <v>67003083</v>
      </c>
      <c r="S49" s="220">
        <f t="shared" si="9"/>
        <v>21003232</v>
      </c>
      <c r="T49" s="220">
        <f t="shared" si="9"/>
        <v>41278130</v>
      </c>
      <c r="U49" s="220">
        <f t="shared" si="9"/>
        <v>88215127</v>
      </c>
      <c r="V49" s="220">
        <f t="shared" si="9"/>
        <v>150496489</v>
      </c>
      <c r="W49" s="220">
        <f t="shared" si="9"/>
        <v>380352029</v>
      </c>
      <c r="X49" s="220">
        <f t="shared" si="9"/>
        <v>622112355</v>
      </c>
      <c r="Y49" s="220">
        <f t="shared" si="9"/>
        <v>-241760326</v>
      </c>
      <c r="Z49" s="221">
        <f t="shared" si="5"/>
        <v>-38.861199919426134</v>
      </c>
      <c r="AA49" s="222">
        <f>SUM(AA41:AA48)</f>
        <v>622112355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119343271</v>
      </c>
      <c r="D66" s="274">
        <v>136890000</v>
      </c>
      <c r="E66" s="275">
        <v>124975000</v>
      </c>
      <c r="F66" s="275">
        <v>136890000</v>
      </c>
      <c r="G66" s="275">
        <v>5223250</v>
      </c>
      <c r="H66" s="275">
        <v>7618067</v>
      </c>
      <c r="I66" s="275">
        <v>11443774</v>
      </c>
      <c r="J66" s="275">
        <v>24285091</v>
      </c>
      <c r="K66" s="275">
        <v>12672948</v>
      </c>
      <c r="L66" s="275">
        <v>9610672</v>
      </c>
      <c r="M66" s="275">
        <v>11064412</v>
      </c>
      <c r="N66" s="275">
        <v>33348032</v>
      </c>
      <c r="O66" s="275">
        <v>6501494</v>
      </c>
      <c r="P66" s="275">
        <v>12848985</v>
      </c>
      <c r="Q66" s="275">
        <v>9665060</v>
      </c>
      <c r="R66" s="275">
        <v>29015539</v>
      </c>
      <c r="S66" s="275">
        <v>9388386</v>
      </c>
      <c r="T66" s="275">
        <v>10488001</v>
      </c>
      <c r="U66" s="275">
        <v>16980003</v>
      </c>
      <c r="V66" s="275">
        <v>36856390</v>
      </c>
      <c r="W66" s="275">
        <v>123505052</v>
      </c>
      <c r="X66" s="275">
        <v>136890000</v>
      </c>
      <c r="Y66" s="275">
        <v>-13384948</v>
      </c>
      <c r="Z66" s="140">
        <v>-9.78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119343271</v>
      </c>
      <c r="D69" s="218">
        <f t="shared" si="12"/>
        <v>136890000</v>
      </c>
      <c r="E69" s="220">
        <f t="shared" si="12"/>
        <v>124975000</v>
      </c>
      <c r="F69" s="220">
        <f t="shared" si="12"/>
        <v>136890000</v>
      </c>
      <c r="G69" s="220">
        <f t="shared" si="12"/>
        <v>5223250</v>
      </c>
      <c r="H69" s="220">
        <f t="shared" si="12"/>
        <v>7618067</v>
      </c>
      <c r="I69" s="220">
        <f t="shared" si="12"/>
        <v>11443774</v>
      </c>
      <c r="J69" s="220">
        <f t="shared" si="12"/>
        <v>24285091</v>
      </c>
      <c r="K69" s="220">
        <f t="shared" si="12"/>
        <v>12672948</v>
      </c>
      <c r="L69" s="220">
        <f t="shared" si="12"/>
        <v>9610672</v>
      </c>
      <c r="M69" s="220">
        <f t="shared" si="12"/>
        <v>11064412</v>
      </c>
      <c r="N69" s="220">
        <f t="shared" si="12"/>
        <v>33348032</v>
      </c>
      <c r="O69" s="220">
        <f t="shared" si="12"/>
        <v>6501494</v>
      </c>
      <c r="P69" s="220">
        <f t="shared" si="12"/>
        <v>12848985</v>
      </c>
      <c r="Q69" s="220">
        <f t="shared" si="12"/>
        <v>9665060</v>
      </c>
      <c r="R69" s="220">
        <f t="shared" si="12"/>
        <v>29015539</v>
      </c>
      <c r="S69" s="220">
        <f t="shared" si="12"/>
        <v>9388386</v>
      </c>
      <c r="T69" s="220">
        <f t="shared" si="12"/>
        <v>10488001</v>
      </c>
      <c r="U69" s="220">
        <f t="shared" si="12"/>
        <v>16980003</v>
      </c>
      <c r="V69" s="220">
        <f t="shared" si="12"/>
        <v>36856390</v>
      </c>
      <c r="W69" s="220">
        <f t="shared" si="12"/>
        <v>123505052</v>
      </c>
      <c r="X69" s="220">
        <f t="shared" si="12"/>
        <v>136890000</v>
      </c>
      <c r="Y69" s="220">
        <f t="shared" si="12"/>
        <v>-13384948</v>
      </c>
      <c r="Z69" s="221">
        <f>+IF(X69&lt;&gt;0,+(Y69/X69)*100,0)</f>
        <v>-9.77788589378333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309033708</v>
      </c>
      <c r="D5" s="357">
        <f t="shared" si="0"/>
        <v>0</v>
      </c>
      <c r="E5" s="356">
        <f t="shared" si="0"/>
        <v>465207000</v>
      </c>
      <c r="F5" s="358">
        <f t="shared" si="0"/>
        <v>583400312</v>
      </c>
      <c r="G5" s="358">
        <f t="shared" si="0"/>
        <v>10987236</v>
      </c>
      <c r="H5" s="356">
        <f t="shared" si="0"/>
        <v>17859391</v>
      </c>
      <c r="I5" s="356">
        <f t="shared" si="0"/>
        <v>15631904</v>
      </c>
      <c r="J5" s="358">
        <f t="shared" si="0"/>
        <v>44478531</v>
      </c>
      <c r="K5" s="358">
        <f t="shared" si="0"/>
        <v>42248375</v>
      </c>
      <c r="L5" s="356">
        <f t="shared" si="0"/>
        <v>34583228</v>
      </c>
      <c r="M5" s="356">
        <f t="shared" si="0"/>
        <v>40215792</v>
      </c>
      <c r="N5" s="358">
        <f t="shared" si="0"/>
        <v>117047395</v>
      </c>
      <c r="O5" s="358">
        <f t="shared" si="0"/>
        <v>-24218288</v>
      </c>
      <c r="P5" s="356">
        <f t="shared" si="0"/>
        <v>1005264</v>
      </c>
      <c r="Q5" s="356">
        <f t="shared" si="0"/>
        <v>44938303</v>
      </c>
      <c r="R5" s="358">
        <f t="shared" si="0"/>
        <v>21725279</v>
      </c>
      <c r="S5" s="358">
        <f t="shared" si="0"/>
        <v>20572796</v>
      </c>
      <c r="T5" s="356">
        <f t="shared" si="0"/>
        <v>40412658</v>
      </c>
      <c r="U5" s="356">
        <f t="shared" si="0"/>
        <v>77007806</v>
      </c>
      <c r="V5" s="358">
        <f t="shared" si="0"/>
        <v>137993260</v>
      </c>
      <c r="W5" s="358">
        <f t="shared" si="0"/>
        <v>321244465</v>
      </c>
      <c r="X5" s="356">
        <f t="shared" si="0"/>
        <v>583400312</v>
      </c>
      <c r="Y5" s="358">
        <f t="shared" si="0"/>
        <v>-262155847</v>
      </c>
      <c r="Z5" s="359">
        <f>+IF(X5&lt;&gt;0,+(Y5/X5)*100,0)</f>
        <v>-44.935842783711095</v>
      </c>
      <c r="AA5" s="360">
        <f>+AA6+AA8+AA11+AA13+AA15</f>
        <v>583400312</v>
      </c>
    </row>
    <row r="6" spans="1:27" ht="13.5">
      <c r="A6" s="361" t="s">
        <v>204</v>
      </c>
      <c r="B6" s="142"/>
      <c r="C6" s="60">
        <f>+C7</f>
        <v>117312605</v>
      </c>
      <c r="D6" s="340">
        <f aca="true" t="shared" si="1" ref="D6:AA6">+D7</f>
        <v>0</v>
      </c>
      <c r="E6" s="60">
        <f t="shared" si="1"/>
        <v>241207000</v>
      </c>
      <c r="F6" s="59">
        <f t="shared" si="1"/>
        <v>116700599</v>
      </c>
      <c r="G6" s="59">
        <f t="shared" si="1"/>
        <v>3281505</v>
      </c>
      <c r="H6" s="60">
        <f t="shared" si="1"/>
        <v>8586687</v>
      </c>
      <c r="I6" s="60">
        <f t="shared" si="1"/>
        <v>4937638</v>
      </c>
      <c r="J6" s="59">
        <f t="shared" si="1"/>
        <v>16805830</v>
      </c>
      <c r="K6" s="59">
        <f t="shared" si="1"/>
        <v>13355647</v>
      </c>
      <c r="L6" s="60">
        <f t="shared" si="1"/>
        <v>2771754</v>
      </c>
      <c r="M6" s="60">
        <f t="shared" si="1"/>
        <v>4315256</v>
      </c>
      <c r="N6" s="59">
        <f t="shared" si="1"/>
        <v>20442657</v>
      </c>
      <c r="O6" s="59">
        <f t="shared" si="1"/>
        <v>1771860</v>
      </c>
      <c r="P6" s="60">
        <f t="shared" si="1"/>
        <v>3161844</v>
      </c>
      <c r="Q6" s="60">
        <f t="shared" si="1"/>
        <v>5908822</v>
      </c>
      <c r="R6" s="59">
        <f t="shared" si="1"/>
        <v>10842526</v>
      </c>
      <c r="S6" s="59">
        <f t="shared" si="1"/>
        <v>5358719</v>
      </c>
      <c r="T6" s="60">
        <f t="shared" si="1"/>
        <v>8946866</v>
      </c>
      <c r="U6" s="60">
        <f t="shared" si="1"/>
        <v>16496831</v>
      </c>
      <c r="V6" s="59">
        <f t="shared" si="1"/>
        <v>30802416</v>
      </c>
      <c r="W6" s="59">
        <f t="shared" si="1"/>
        <v>78893429</v>
      </c>
      <c r="X6" s="60">
        <f t="shared" si="1"/>
        <v>116700599</v>
      </c>
      <c r="Y6" s="59">
        <f t="shared" si="1"/>
        <v>-37807170</v>
      </c>
      <c r="Z6" s="61">
        <f>+IF(X6&lt;&gt;0,+(Y6/X6)*100,0)</f>
        <v>-32.3967231736317</v>
      </c>
      <c r="AA6" s="62">
        <f t="shared" si="1"/>
        <v>116700599</v>
      </c>
    </row>
    <row r="7" spans="1:27" ht="13.5">
      <c r="A7" s="291" t="s">
        <v>228</v>
      </c>
      <c r="B7" s="142"/>
      <c r="C7" s="60">
        <v>117312605</v>
      </c>
      <c r="D7" s="340"/>
      <c r="E7" s="60">
        <v>241207000</v>
      </c>
      <c r="F7" s="59">
        <v>116700599</v>
      </c>
      <c r="G7" s="59">
        <v>3281505</v>
      </c>
      <c r="H7" s="60">
        <v>8586687</v>
      </c>
      <c r="I7" s="60">
        <v>4937638</v>
      </c>
      <c r="J7" s="59">
        <v>16805830</v>
      </c>
      <c r="K7" s="59">
        <v>13355647</v>
      </c>
      <c r="L7" s="60">
        <v>2771754</v>
      </c>
      <c r="M7" s="60">
        <v>4315256</v>
      </c>
      <c r="N7" s="59">
        <v>20442657</v>
      </c>
      <c r="O7" s="59">
        <v>1771860</v>
      </c>
      <c r="P7" s="60">
        <v>3161844</v>
      </c>
      <c r="Q7" s="60">
        <v>5908822</v>
      </c>
      <c r="R7" s="59">
        <v>10842526</v>
      </c>
      <c r="S7" s="59">
        <v>5358719</v>
      </c>
      <c r="T7" s="60">
        <v>8946866</v>
      </c>
      <c r="U7" s="60">
        <v>16496831</v>
      </c>
      <c r="V7" s="59">
        <v>30802416</v>
      </c>
      <c r="W7" s="59">
        <v>78893429</v>
      </c>
      <c r="X7" s="60">
        <v>116700599</v>
      </c>
      <c r="Y7" s="59">
        <v>-37807170</v>
      </c>
      <c r="Z7" s="61">
        <v>-32.4</v>
      </c>
      <c r="AA7" s="62">
        <v>116700599</v>
      </c>
    </row>
    <row r="8" spans="1:27" ht="13.5">
      <c r="A8" s="361" t="s">
        <v>205</v>
      </c>
      <c r="B8" s="142"/>
      <c r="C8" s="60">
        <f aca="true" t="shared" si="2" ref="C8:Y8">SUM(C9:C10)</f>
        <v>21964987</v>
      </c>
      <c r="D8" s="340">
        <f t="shared" si="2"/>
        <v>0</v>
      </c>
      <c r="E8" s="60">
        <f t="shared" si="2"/>
        <v>51500000</v>
      </c>
      <c r="F8" s="59">
        <f t="shared" si="2"/>
        <v>14236611</v>
      </c>
      <c r="G8" s="59">
        <f t="shared" si="2"/>
        <v>156065</v>
      </c>
      <c r="H8" s="60">
        <f t="shared" si="2"/>
        <v>1900990</v>
      </c>
      <c r="I8" s="60">
        <f t="shared" si="2"/>
        <v>1654780</v>
      </c>
      <c r="J8" s="59">
        <f t="shared" si="2"/>
        <v>3711835</v>
      </c>
      <c r="K8" s="59">
        <f t="shared" si="2"/>
        <v>4692797</v>
      </c>
      <c r="L8" s="60">
        <f t="shared" si="2"/>
        <v>3556023</v>
      </c>
      <c r="M8" s="60">
        <f t="shared" si="2"/>
        <v>5087402</v>
      </c>
      <c r="N8" s="59">
        <f t="shared" si="2"/>
        <v>13336222</v>
      </c>
      <c r="O8" s="59">
        <f t="shared" si="2"/>
        <v>5046928</v>
      </c>
      <c r="P8" s="60">
        <f t="shared" si="2"/>
        <v>-17571441</v>
      </c>
      <c r="Q8" s="60">
        <f t="shared" si="2"/>
        <v>71846</v>
      </c>
      <c r="R8" s="59">
        <f t="shared" si="2"/>
        <v>-12452667</v>
      </c>
      <c r="S8" s="59">
        <f t="shared" si="2"/>
        <v>0</v>
      </c>
      <c r="T8" s="60">
        <f t="shared" si="2"/>
        <v>3623147</v>
      </c>
      <c r="U8" s="60">
        <f t="shared" si="2"/>
        <v>1791094</v>
      </c>
      <c r="V8" s="59">
        <f t="shared" si="2"/>
        <v>5414241</v>
      </c>
      <c r="W8" s="59">
        <f t="shared" si="2"/>
        <v>10009631</v>
      </c>
      <c r="X8" s="60">
        <f t="shared" si="2"/>
        <v>14236611</v>
      </c>
      <c r="Y8" s="59">
        <f t="shared" si="2"/>
        <v>-4226980</v>
      </c>
      <c r="Z8" s="61">
        <f>+IF(X8&lt;&gt;0,+(Y8/X8)*100,0)</f>
        <v>-29.690914502053893</v>
      </c>
      <c r="AA8" s="62">
        <f>SUM(AA9:AA10)</f>
        <v>14236611</v>
      </c>
    </row>
    <row r="9" spans="1:27" ht="13.5">
      <c r="A9" s="291" t="s">
        <v>229</v>
      </c>
      <c r="B9" s="142"/>
      <c r="C9" s="60">
        <v>21964987</v>
      </c>
      <c r="D9" s="340"/>
      <c r="E9" s="60">
        <v>51500000</v>
      </c>
      <c r="F9" s="59">
        <v>14236611</v>
      </c>
      <c r="G9" s="59">
        <v>156065</v>
      </c>
      <c r="H9" s="60">
        <v>1900990</v>
      </c>
      <c r="I9" s="60">
        <v>1654780</v>
      </c>
      <c r="J9" s="59">
        <v>3711835</v>
      </c>
      <c r="K9" s="59">
        <v>4692797</v>
      </c>
      <c r="L9" s="60">
        <v>3556023</v>
      </c>
      <c r="M9" s="60">
        <v>5087402</v>
      </c>
      <c r="N9" s="59">
        <v>13336222</v>
      </c>
      <c r="O9" s="59">
        <v>5046928</v>
      </c>
      <c r="P9" s="60">
        <v>-17571441</v>
      </c>
      <c r="Q9" s="60">
        <v>71846</v>
      </c>
      <c r="R9" s="59">
        <v>-12452667</v>
      </c>
      <c r="S9" s="59"/>
      <c r="T9" s="60">
        <v>3623147</v>
      </c>
      <c r="U9" s="60">
        <v>1791094</v>
      </c>
      <c r="V9" s="59">
        <v>5414241</v>
      </c>
      <c r="W9" s="59">
        <v>10009631</v>
      </c>
      <c r="X9" s="60">
        <v>14236611</v>
      </c>
      <c r="Y9" s="59">
        <v>-4226980</v>
      </c>
      <c r="Z9" s="61">
        <v>-29.69</v>
      </c>
      <c r="AA9" s="62">
        <v>14236611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126528293</v>
      </c>
      <c r="D11" s="363">
        <f aca="true" t="shared" si="3" ref="D11:AA11">+D12</f>
        <v>0</v>
      </c>
      <c r="E11" s="362">
        <f t="shared" si="3"/>
        <v>122000000</v>
      </c>
      <c r="F11" s="364">
        <f t="shared" si="3"/>
        <v>220239356</v>
      </c>
      <c r="G11" s="364">
        <f t="shared" si="3"/>
        <v>7549666</v>
      </c>
      <c r="H11" s="362">
        <f t="shared" si="3"/>
        <v>5336716</v>
      </c>
      <c r="I11" s="362">
        <f t="shared" si="3"/>
        <v>8245620</v>
      </c>
      <c r="J11" s="364">
        <f t="shared" si="3"/>
        <v>21132002</v>
      </c>
      <c r="K11" s="364">
        <f t="shared" si="3"/>
        <v>12603455</v>
      </c>
      <c r="L11" s="362">
        <f t="shared" si="3"/>
        <v>8260051</v>
      </c>
      <c r="M11" s="362">
        <f t="shared" si="3"/>
        <v>7987784</v>
      </c>
      <c r="N11" s="364">
        <f t="shared" si="3"/>
        <v>28851290</v>
      </c>
      <c r="O11" s="364">
        <f t="shared" si="3"/>
        <v>6756441</v>
      </c>
      <c r="P11" s="362">
        <f t="shared" si="3"/>
        <v>11237508</v>
      </c>
      <c r="Q11" s="362">
        <f t="shared" si="3"/>
        <v>19221592</v>
      </c>
      <c r="R11" s="364">
        <f t="shared" si="3"/>
        <v>37215541</v>
      </c>
      <c r="S11" s="364">
        <f t="shared" si="3"/>
        <v>9389449</v>
      </c>
      <c r="T11" s="362">
        <f t="shared" si="3"/>
        <v>13830402</v>
      </c>
      <c r="U11" s="362">
        <f t="shared" si="3"/>
        <v>34913414</v>
      </c>
      <c r="V11" s="364">
        <f t="shared" si="3"/>
        <v>58133265</v>
      </c>
      <c r="W11" s="364">
        <f t="shared" si="3"/>
        <v>145332098</v>
      </c>
      <c r="X11" s="362">
        <f t="shared" si="3"/>
        <v>220239356</v>
      </c>
      <c r="Y11" s="364">
        <f t="shared" si="3"/>
        <v>-74907258</v>
      </c>
      <c r="Z11" s="365">
        <f>+IF(X11&lt;&gt;0,+(Y11/X11)*100,0)</f>
        <v>-34.01174947133427</v>
      </c>
      <c r="AA11" s="366">
        <f t="shared" si="3"/>
        <v>220239356</v>
      </c>
    </row>
    <row r="12" spans="1:27" ht="13.5">
      <c r="A12" s="291" t="s">
        <v>231</v>
      </c>
      <c r="B12" s="136"/>
      <c r="C12" s="60">
        <v>126528293</v>
      </c>
      <c r="D12" s="340"/>
      <c r="E12" s="60">
        <v>122000000</v>
      </c>
      <c r="F12" s="59">
        <v>220239356</v>
      </c>
      <c r="G12" s="59">
        <v>7549666</v>
      </c>
      <c r="H12" s="60">
        <v>5336716</v>
      </c>
      <c r="I12" s="60">
        <v>8245620</v>
      </c>
      <c r="J12" s="59">
        <v>21132002</v>
      </c>
      <c r="K12" s="59">
        <v>12603455</v>
      </c>
      <c r="L12" s="60">
        <v>8260051</v>
      </c>
      <c r="M12" s="60">
        <v>7987784</v>
      </c>
      <c r="N12" s="59">
        <v>28851290</v>
      </c>
      <c r="O12" s="59">
        <v>6756441</v>
      </c>
      <c r="P12" s="60">
        <v>11237508</v>
      </c>
      <c r="Q12" s="60">
        <v>19221592</v>
      </c>
      <c r="R12" s="59">
        <v>37215541</v>
      </c>
      <c r="S12" s="59">
        <v>9389449</v>
      </c>
      <c r="T12" s="60">
        <v>13830402</v>
      </c>
      <c r="U12" s="60">
        <v>34913414</v>
      </c>
      <c r="V12" s="59">
        <v>58133265</v>
      </c>
      <c r="W12" s="59">
        <v>145332098</v>
      </c>
      <c r="X12" s="60">
        <v>220239356</v>
      </c>
      <c r="Y12" s="59">
        <v>-74907258</v>
      </c>
      <c r="Z12" s="61">
        <v>-34.01</v>
      </c>
      <c r="AA12" s="62">
        <v>220239356</v>
      </c>
    </row>
    <row r="13" spans="1:27" ht="13.5">
      <c r="A13" s="361" t="s">
        <v>207</v>
      </c>
      <c r="B13" s="136"/>
      <c r="C13" s="275">
        <f>+C14</f>
        <v>3772877</v>
      </c>
      <c r="D13" s="341">
        <f aca="true" t="shared" si="4" ref="D13:AA13">+D14</f>
        <v>0</v>
      </c>
      <c r="E13" s="275">
        <f t="shared" si="4"/>
        <v>41500000</v>
      </c>
      <c r="F13" s="342">
        <f t="shared" si="4"/>
        <v>1478469</v>
      </c>
      <c r="G13" s="342">
        <f t="shared" si="4"/>
        <v>0</v>
      </c>
      <c r="H13" s="275">
        <f t="shared" si="4"/>
        <v>2034998</v>
      </c>
      <c r="I13" s="275">
        <f t="shared" si="4"/>
        <v>752348</v>
      </c>
      <c r="J13" s="342">
        <f t="shared" si="4"/>
        <v>2787346</v>
      </c>
      <c r="K13" s="342">
        <f t="shared" si="4"/>
        <v>2119421</v>
      </c>
      <c r="L13" s="275">
        <f t="shared" si="4"/>
        <v>213300</v>
      </c>
      <c r="M13" s="275">
        <f t="shared" si="4"/>
        <v>22285</v>
      </c>
      <c r="N13" s="342">
        <f t="shared" si="4"/>
        <v>2355006</v>
      </c>
      <c r="O13" s="342">
        <f t="shared" si="4"/>
        <v>0</v>
      </c>
      <c r="P13" s="275">
        <f t="shared" si="4"/>
        <v>-5200816</v>
      </c>
      <c r="Q13" s="275">
        <f t="shared" si="4"/>
        <v>166000</v>
      </c>
      <c r="R13" s="342">
        <f t="shared" si="4"/>
        <v>-5034816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107536</v>
      </c>
      <c r="X13" s="275">
        <f t="shared" si="4"/>
        <v>1478469</v>
      </c>
      <c r="Y13" s="342">
        <f t="shared" si="4"/>
        <v>-1370933</v>
      </c>
      <c r="Z13" s="335">
        <f>+IF(X13&lt;&gt;0,+(Y13/X13)*100,0)</f>
        <v>-92.7265299441517</v>
      </c>
      <c r="AA13" s="273">
        <f t="shared" si="4"/>
        <v>1478469</v>
      </c>
    </row>
    <row r="14" spans="1:27" ht="13.5">
      <c r="A14" s="291" t="s">
        <v>232</v>
      </c>
      <c r="B14" s="136"/>
      <c r="C14" s="60">
        <v>3772877</v>
      </c>
      <c r="D14" s="340"/>
      <c r="E14" s="60">
        <v>41500000</v>
      </c>
      <c r="F14" s="59">
        <v>1478469</v>
      </c>
      <c r="G14" s="59"/>
      <c r="H14" s="60">
        <v>2034998</v>
      </c>
      <c r="I14" s="60">
        <v>752348</v>
      </c>
      <c r="J14" s="59">
        <v>2787346</v>
      </c>
      <c r="K14" s="59">
        <v>2119421</v>
      </c>
      <c r="L14" s="60">
        <v>213300</v>
      </c>
      <c r="M14" s="60">
        <v>22285</v>
      </c>
      <c r="N14" s="59">
        <v>2355006</v>
      </c>
      <c r="O14" s="59"/>
      <c r="P14" s="60">
        <v>-5200816</v>
      </c>
      <c r="Q14" s="60">
        <v>166000</v>
      </c>
      <c r="R14" s="59">
        <v>-5034816</v>
      </c>
      <c r="S14" s="59"/>
      <c r="T14" s="60"/>
      <c r="U14" s="60"/>
      <c r="V14" s="59"/>
      <c r="W14" s="59">
        <v>107536</v>
      </c>
      <c r="X14" s="60">
        <v>1478469</v>
      </c>
      <c r="Y14" s="59">
        <v>-1370933</v>
      </c>
      <c r="Z14" s="61">
        <v>-92.73</v>
      </c>
      <c r="AA14" s="62">
        <v>1478469</v>
      </c>
    </row>
    <row r="15" spans="1:27" ht="13.5">
      <c r="A15" s="361" t="s">
        <v>208</v>
      </c>
      <c r="B15" s="136"/>
      <c r="C15" s="60">
        <f aca="true" t="shared" si="5" ref="C15:Y15">SUM(C16:C20)</f>
        <v>39454946</v>
      </c>
      <c r="D15" s="340">
        <f t="shared" si="5"/>
        <v>0</v>
      </c>
      <c r="E15" s="60">
        <f t="shared" si="5"/>
        <v>9000000</v>
      </c>
      <c r="F15" s="59">
        <f t="shared" si="5"/>
        <v>230745277</v>
      </c>
      <c r="G15" s="59">
        <f t="shared" si="5"/>
        <v>0</v>
      </c>
      <c r="H15" s="60">
        <f t="shared" si="5"/>
        <v>0</v>
      </c>
      <c r="I15" s="60">
        <f t="shared" si="5"/>
        <v>41518</v>
      </c>
      <c r="J15" s="59">
        <f t="shared" si="5"/>
        <v>41518</v>
      </c>
      <c r="K15" s="59">
        <f t="shared" si="5"/>
        <v>9477055</v>
      </c>
      <c r="L15" s="60">
        <f t="shared" si="5"/>
        <v>19782100</v>
      </c>
      <c r="M15" s="60">
        <f t="shared" si="5"/>
        <v>22803065</v>
      </c>
      <c r="N15" s="59">
        <f t="shared" si="5"/>
        <v>52062220</v>
      </c>
      <c r="O15" s="59">
        <f t="shared" si="5"/>
        <v>-37793517</v>
      </c>
      <c r="P15" s="60">
        <f t="shared" si="5"/>
        <v>9378169</v>
      </c>
      <c r="Q15" s="60">
        <f t="shared" si="5"/>
        <v>19570043</v>
      </c>
      <c r="R15" s="59">
        <f t="shared" si="5"/>
        <v>-8845305</v>
      </c>
      <c r="S15" s="59">
        <f t="shared" si="5"/>
        <v>5824628</v>
      </c>
      <c r="T15" s="60">
        <f t="shared" si="5"/>
        <v>14012243</v>
      </c>
      <c r="U15" s="60">
        <f t="shared" si="5"/>
        <v>23806467</v>
      </c>
      <c r="V15" s="59">
        <f t="shared" si="5"/>
        <v>43643338</v>
      </c>
      <c r="W15" s="59">
        <f t="shared" si="5"/>
        <v>86901771</v>
      </c>
      <c r="X15" s="60">
        <f t="shared" si="5"/>
        <v>230745277</v>
      </c>
      <c r="Y15" s="59">
        <f t="shared" si="5"/>
        <v>-143843506</v>
      </c>
      <c r="Z15" s="61">
        <f>+IF(X15&lt;&gt;0,+(Y15/X15)*100,0)</f>
        <v>-62.33865666511562</v>
      </c>
      <c r="AA15" s="62">
        <f>SUM(AA16:AA20)</f>
        <v>230745277</v>
      </c>
    </row>
    <row r="16" spans="1:27" ht="13.5">
      <c r="A16" s="291" t="s">
        <v>233</v>
      </c>
      <c r="B16" s="300"/>
      <c r="C16" s="60"/>
      <c r="D16" s="340"/>
      <c r="E16" s="60"/>
      <c r="F16" s="59">
        <v>8000000</v>
      </c>
      <c r="G16" s="59"/>
      <c r="H16" s="60"/>
      <c r="I16" s="60">
        <v>41518</v>
      </c>
      <c r="J16" s="59">
        <v>41518</v>
      </c>
      <c r="K16" s="59">
        <v>-41518</v>
      </c>
      <c r="L16" s="60"/>
      <c r="M16" s="60"/>
      <c r="N16" s="59">
        <v>-41518</v>
      </c>
      <c r="O16" s="59"/>
      <c r="P16" s="60"/>
      <c r="Q16" s="60"/>
      <c r="R16" s="59"/>
      <c r="S16" s="59"/>
      <c r="T16" s="60"/>
      <c r="U16" s="60"/>
      <c r="V16" s="59"/>
      <c r="W16" s="59"/>
      <c r="X16" s="60">
        <v>8000000</v>
      </c>
      <c r="Y16" s="59">
        <v>-8000000</v>
      </c>
      <c r="Z16" s="61">
        <v>-100</v>
      </c>
      <c r="AA16" s="62">
        <v>8000000</v>
      </c>
    </row>
    <row r="17" spans="1:27" ht="13.5">
      <c r="A17" s="291" t="s">
        <v>234</v>
      </c>
      <c r="B17" s="136"/>
      <c r="C17" s="60">
        <v>134622</v>
      </c>
      <c r="D17" s="340"/>
      <c r="E17" s="60">
        <v>9000000</v>
      </c>
      <c r="F17" s="59">
        <v>221795277</v>
      </c>
      <c r="G17" s="59"/>
      <c r="H17" s="60"/>
      <c r="I17" s="60"/>
      <c r="J17" s="59"/>
      <c r="K17" s="59"/>
      <c r="L17" s="60">
        <v>19764370</v>
      </c>
      <c r="M17" s="60">
        <v>22803065</v>
      </c>
      <c r="N17" s="59">
        <v>42567435</v>
      </c>
      <c r="O17" s="59">
        <v>-37834249</v>
      </c>
      <c r="P17" s="60">
        <v>9378169</v>
      </c>
      <c r="Q17" s="60">
        <v>19570043</v>
      </c>
      <c r="R17" s="59">
        <v>-8886037</v>
      </c>
      <c r="S17" s="59">
        <v>5824628</v>
      </c>
      <c r="T17" s="60">
        <v>14012243</v>
      </c>
      <c r="U17" s="60">
        <v>23806467</v>
      </c>
      <c r="V17" s="59">
        <v>43643338</v>
      </c>
      <c r="W17" s="59">
        <v>77324736</v>
      </c>
      <c r="X17" s="60">
        <v>221795277</v>
      </c>
      <c r="Y17" s="59">
        <v>-144470541</v>
      </c>
      <c r="Z17" s="61">
        <v>-65.14</v>
      </c>
      <c r="AA17" s="62">
        <v>221795277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>
        <v>17730</v>
      </c>
      <c r="M19" s="60"/>
      <c r="N19" s="59">
        <v>17730</v>
      </c>
      <c r="O19" s="59">
        <v>40732</v>
      </c>
      <c r="P19" s="60"/>
      <c r="Q19" s="60"/>
      <c r="R19" s="59">
        <v>40732</v>
      </c>
      <c r="S19" s="59"/>
      <c r="T19" s="60"/>
      <c r="U19" s="60"/>
      <c r="V19" s="59"/>
      <c r="W19" s="59">
        <v>58462</v>
      </c>
      <c r="X19" s="60"/>
      <c r="Y19" s="59">
        <v>58462</v>
      </c>
      <c r="Z19" s="61"/>
      <c r="AA19" s="62"/>
    </row>
    <row r="20" spans="1:27" ht="13.5">
      <c r="A20" s="291" t="s">
        <v>93</v>
      </c>
      <c r="B20" s="136"/>
      <c r="C20" s="60">
        <v>39320324</v>
      </c>
      <c r="D20" s="340"/>
      <c r="E20" s="60"/>
      <c r="F20" s="59">
        <v>950000</v>
      </c>
      <c r="G20" s="59"/>
      <c r="H20" s="60"/>
      <c r="I20" s="60"/>
      <c r="J20" s="59"/>
      <c r="K20" s="59">
        <v>9518573</v>
      </c>
      <c r="L20" s="60"/>
      <c r="M20" s="60"/>
      <c r="N20" s="59">
        <v>9518573</v>
      </c>
      <c r="O20" s="59"/>
      <c r="P20" s="60"/>
      <c r="Q20" s="60"/>
      <c r="R20" s="59"/>
      <c r="S20" s="59"/>
      <c r="T20" s="60"/>
      <c r="U20" s="60"/>
      <c r="V20" s="59"/>
      <c r="W20" s="59">
        <v>9518573</v>
      </c>
      <c r="X20" s="60">
        <v>950000</v>
      </c>
      <c r="Y20" s="59">
        <v>8568573</v>
      </c>
      <c r="Z20" s="61">
        <v>901.96</v>
      </c>
      <c r="AA20" s="62">
        <v>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972069</v>
      </c>
      <c r="D22" s="344">
        <f t="shared" si="6"/>
        <v>0</v>
      </c>
      <c r="E22" s="343">
        <f t="shared" si="6"/>
        <v>18300000</v>
      </c>
      <c r="F22" s="345">
        <f t="shared" si="6"/>
        <v>22962000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76942</v>
      </c>
      <c r="M22" s="343">
        <f t="shared" si="6"/>
        <v>16207</v>
      </c>
      <c r="N22" s="345">
        <f t="shared" si="6"/>
        <v>93149</v>
      </c>
      <c r="O22" s="345">
        <f t="shared" si="6"/>
        <v>0</v>
      </c>
      <c r="P22" s="343">
        <f t="shared" si="6"/>
        <v>31295</v>
      </c>
      <c r="Q22" s="343">
        <f t="shared" si="6"/>
        <v>0</v>
      </c>
      <c r="R22" s="345">
        <f t="shared" si="6"/>
        <v>31295</v>
      </c>
      <c r="S22" s="345">
        <f t="shared" si="6"/>
        <v>20254</v>
      </c>
      <c r="T22" s="343">
        <f t="shared" si="6"/>
        <v>14577</v>
      </c>
      <c r="U22" s="343">
        <f t="shared" si="6"/>
        <v>7823541</v>
      </c>
      <c r="V22" s="345">
        <f t="shared" si="6"/>
        <v>7858372</v>
      </c>
      <c r="W22" s="345">
        <f t="shared" si="6"/>
        <v>7982816</v>
      </c>
      <c r="X22" s="343">
        <f t="shared" si="6"/>
        <v>22962000</v>
      </c>
      <c r="Y22" s="345">
        <f t="shared" si="6"/>
        <v>-14979184</v>
      </c>
      <c r="Z22" s="336">
        <f>+IF(X22&lt;&gt;0,+(Y22/X22)*100,0)</f>
        <v>-65.23466596986324</v>
      </c>
      <c r="AA22" s="350">
        <f>SUM(AA23:AA32)</f>
        <v>22962000</v>
      </c>
    </row>
    <row r="23" spans="1:27" ht="13.5">
      <c r="A23" s="361" t="s">
        <v>236</v>
      </c>
      <c r="B23" s="142"/>
      <c r="C23" s="60">
        <v>162760</v>
      </c>
      <c r="D23" s="340"/>
      <c r="E23" s="60"/>
      <c r="F23" s="59">
        <v>5920000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5920000</v>
      </c>
      <c r="Y23" s="59">
        <v>-5920000</v>
      </c>
      <c r="Z23" s="61">
        <v>-100</v>
      </c>
      <c r="AA23" s="62">
        <v>5920000</v>
      </c>
    </row>
    <row r="24" spans="1:27" ht="13.5">
      <c r="A24" s="361" t="s">
        <v>237</v>
      </c>
      <c r="B24" s="142"/>
      <c r="C24" s="60">
        <v>32453</v>
      </c>
      <c r="D24" s="340"/>
      <c r="E24" s="60"/>
      <c r="F24" s="59">
        <v>17000000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7823541</v>
      </c>
      <c r="V24" s="59">
        <v>7823541</v>
      </c>
      <c r="W24" s="59">
        <v>7823541</v>
      </c>
      <c r="X24" s="60">
        <v>17000000</v>
      </c>
      <c r="Y24" s="59">
        <v>-9176459</v>
      </c>
      <c r="Z24" s="61">
        <v>-53.98</v>
      </c>
      <c r="AA24" s="62">
        <v>17000000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300000</v>
      </c>
      <c r="F26" s="364"/>
      <c r="G26" s="364"/>
      <c r="H26" s="362"/>
      <c r="I26" s="362"/>
      <c r="J26" s="364"/>
      <c r="K26" s="364"/>
      <c r="L26" s="362"/>
      <c r="M26" s="362">
        <v>16207</v>
      </c>
      <c r="N26" s="364">
        <v>16207</v>
      </c>
      <c r="O26" s="364"/>
      <c r="P26" s="362">
        <v>31295</v>
      </c>
      <c r="Q26" s="362"/>
      <c r="R26" s="364">
        <v>31295</v>
      </c>
      <c r="S26" s="364">
        <v>20254</v>
      </c>
      <c r="T26" s="362">
        <v>14577</v>
      </c>
      <c r="U26" s="362"/>
      <c r="V26" s="364">
        <v>34831</v>
      </c>
      <c r="W26" s="364">
        <v>82333</v>
      </c>
      <c r="X26" s="362"/>
      <c r="Y26" s="364">
        <v>82333</v>
      </c>
      <c r="Z26" s="365"/>
      <c r="AA26" s="366"/>
    </row>
    <row r="27" spans="1:27" ht="13.5">
      <c r="A27" s="361" t="s">
        <v>240</v>
      </c>
      <c r="B27" s="147"/>
      <c r="C27" s="60">
        <v>75609</v>
      </c>
      <c r="D27" s="340"/>
      <c r="E27" s="60">
        <v>17000000</v>
      </c>
      <c r="F27" s="59"/>
      <c r="G27" s="59"/>
      <c r="H27" s="60"/>
      <c r="I27" s="60"/>
      <c r="J27" s="59"/>
      <c r="K27" s="59"/>
      <c r="L27" s="60">
        <v>76942</v>
      </c>
      <c r="M27" s="60"/>
      <c r="N27" s="59">
        <v>76942</v>
      </c>
      <c r="O27" s="59"/>
      <c r="P27" s="60"/>
      <c r="Q27" s="60"/>
      <c r="R27" s="59"/>
      <c r="S27" s="59"/>
      <c r="T27" s="60"/>
      <c r="U27" s="60"/>
      <c r="V27" s="59"/>
      <c r="W27" s="59">
        <v>76942</v>
      </c>
      <c r="X27" s="60"/>
      <c r="Y27" s="59">
        <v>76942</v>
      </c>
      <c r="Z27" s="61"/>
      <c r="AA27" s="62"/>
    </row>
    <row r="28" spans="1:27" ht="13.5">
      <c r="A28" s="361" t="s">
        <v>241</v>
      </c>
      <c r="B28" s="147"/>
      <c r="C28" s="275">
        <v>476169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1000000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225078</v>
      </c>
      <c r="D32" s="340"/>
      <c r="E32" s="60"/>
      <c r="F32" s="59">
        <v>42000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42000</v>
      </c>
      <c r="Y32" s="59">
        <v>-42000</v>
      </c>
      <c r="Z32" s="61">
        <v>-100</v>
      </c>
      <c r="AA32" s="62">
        <v>42000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29656591</v>
      </c>
      <c r="D40" s="344">
        <f t="shared" si="9"/>
        <v>0</v>
      </c>
      <c r="E40" s="343">
        <f t="shared" si="9"/>
        <v>20500000</v>
      </c>
      <c r="F40" s="345">
        <f t="shared" si="9"/>
        <v>15750043</v>
      </c>
      <c r="G40" s="345">
        <f t="shared" si="9"/>
        <v>0</v>
      </c>
      <c r="H40" s="343">
        <f t="shared" si="9"/>
        <v>0</v>
      </c>
      <c r="I40" s="343">
        <f t="shared" si="9"/>
        <v>361723</v>
      </c>
      <c r="J40" s="345">
        <f t="shared" si="9"/>
        <v>361723</v>
      </c>
      <c r="K40" s="345">
        <f t="shared" si="9"/>
        <v>146052</v>
      </c>
      <c r="L40" s="343">
        <f t="shared" si="9"/>
        <v>396651</v>
      </c>
      <c r="M40" s="343">
        <f t="shared" si="9"/>
        <v>322956</v>
      </c>
      <c r="N40" s="345">
        <f t="shared" si="9"/>
        <v>865659</v>
      </c>
      <c r="O40" s="345">
        <f t="shared" si="9"/>
        <v>43709394</v>
      </c>
      <c r="P40" s="343">
        <f t="shared" si="9"/>
        <v>1522576</v>
      </c>
      <c r="Q40" s="343">
        <f t="shared" si="9"/>
        <v>14539</v>
      </c>
      <c r="R40" s="345">
        <f t="shared" si="9"/>
        <v>45246509</v>
      </c>
      <c r="S40" s="345">
        <f t="shared" si="9"/>
        <v>410182</v>
      </c>
      <c r="T40" s="343">
        <f t="shared" si="9"/>
        <v>850895</v>
      </c>
      <c r="U40" s="343">
        <f t="shared" si="9"/>
        <v>3383780</v>
      </c>
      <c r="V40" s="345">
        <f t="shared" si="9"/>
        <v>4644857</v>
      </c>
      <c r="W40" s="345">
        <f t="shared" si="9"/>
        <v>51118748</v>
      </c>
      <c r="X40" s="343">
        <f t="shared" si="9"/>
        <v>15750043</v>
      </c>
      <c r="Y40" s="345">
        <f t="shared" si="9"/>
        <v>35368705</v>
      </c>
      <c r="Z40" s="336">
        <f>+IF(X40&lt;&gt;0,+(Y40/X40)*100,0)</f>
        <v>224.5625932576819</v>
      </c>
      <c r="AA40" s="350">
        <f>SUM(AA41:AA49)</f>
        <v>15750043</v>
      </c>
    </row>
    <row r="41" spans="1:27" ht="13.5">
      <c r="A41" s="361" t="s">
        <v>247</v>
      </c>
      <c r="B41" s="142"/>
      <c r="C41" s="362">
        <v>24060150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402484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773390</v>
      </c>
      <c r="D43" s="369"/>
      <c r="E43" s="305">
        <v>5500000</v>
      </c>
      <c r="F43" s="370">
        <v>8710236</v>
      </c>
      <c r="G43" s="370"/>
      <c r="H43" s="305"/>
      <c r="I43" s="305"/>
      <c r="J43" s="370"/>
      <c r="K43" s="370"/>
      <c r="L43" s="305">
        <v>259663</v>
      </c>
      <c r="M43" s="305"/>
      <c r="N43" s="370">
        <v>259663</v>
      </c>
      <c r="O43" s="370">
        <v>28320</v>
      </c>
      <c r="P43" s="305">
        <v>1521376</v>
      </c>
      <c r="Q43" s="305"/>
      <c r="R43" s="370">
        <v>1549696</v>
      </c>
      <c r="S43" s="370">
        <v>7105</v>
      </c>
      <c r="T43" s="305"/>
      <c r="U43" s="305">
        <v>3026494</v>
      </c>
      <c r="V43" s="370">
        <v>3033599</v>
      </c>
      <c r="W43" s="370">
        <v>4842958</v>
      </c>
      <c r="X43" s="305">
        <v>8710236</v>
      </c>
      <c r="Y43" s="370">
        <v>-3867278</v>
      </c>
      <c r="Z43" s="371">
        <v>-44.4</v>
      </c>
      <c r="AA43" s="303">
        <v>8710236</v>
      </c>
    </row>
    <row r="44" spans="1:27" ht="13.5">
      <c r="A44" s="361" t="s">
        <v>250</v>
      </c>
      <c r="B44" s="136"/>
      <c r="C44" s="60">
        <v>228474</v>
      </c>
      <c r="D44" s="368"/>
      <c r="E44" s="54">
        <v>50000</v>
      </c>
      <c r="F44" s="53">
        <v>50000</v>
      </c>
      <c r="G44" s="53"/>
      <c r="H44" s="54"/>
      <c r="I44" s="54">
        <v>312066</v>
      </c>
      <c r="J44" s="53">
        <v>312066</v>
      </c>
      <c r="K44" s="53">
        <v>146052</v>
      </c>
      <c r="L44" s="54">
        <v>39690</v>
      </c>
      <c r="M44" s="54">
        <v>69009</v>
      </c>
      <c r="N44" s="53">
        <v>254751</v>
      </c>
      <c r="O44" s="53">
        <v>1337077</v>
      </c>
      <c r="P44" s="54">
        <v>1200</v>
      </c>
      <c r="Q44" s="54">
        <v>14539</v>
      </c>
      <c r="R44" s="53">
        <v>1352816</v>
      </c>
      <c r="S44" s="53"/>
      <c r="T44" s="54">
        <v>850895</v>
      </c>
      <c r="U44" s="54">
        <v>102049</v>
      </c>
      <c r="V44" s="53">
        <v>952944</v>
      </c>
      <c r="W44" s="53">
        <v>2872577</v>
      </c>
      <c r="X44" s="54">
        <v>50000</v>
      </c>
      <c r="Y44" s="53">
        <v>2822577</v>
      </c>
      <c r="Z44" s="94">
        <v>5645.15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>
        <v>66750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66750</v>
      </c>
      <c r="Y45" s="53">
        <v>-66750</v>
      </c>
      <c r="Z45" s="94">
        <v>-100</v>
      </c>
      <c r="AA45" s="95">
        <v>66750</v>
      </c>
    </row>
    <row r="46" spans="1:27" ht="13.5">
      <c r="A46" s="361" t="s">
        <v>252</v>
      </c>
      <c r="B46" s="136"/>
      <c r="C46" s="60">
        <v>3569203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6000000</v>
      </c>
      <c r="F47" s="53"/>
      <c r="G47" s="53"/>
      <c r="H47" s="54"/>
      <c r="I47" s="54">
        <v>49657</v>
      </c>
      <c r="J47" s="53">
        <v>49657</v>
      </c>
      <c r="K47" s="53"/>
      <c r="L47" s="54"/>
      <c r="M47" s="54"/>
      <c r="N47" s="53"/>
      <c r="O47" s="53">
        <v>42338277</v>
      </c>
      <c r="P47" s="54"/>
      <c r="Q47" s="54"/>
      <c r="R47" s="53">
        <v>42338277</v>
      </c>
      <c r="S47" s="53"/>
      <c r="T47" s="54"/>
      <c r="U47" s="54"/>
      <c r="V47" s="53"/>
      <c r="W47" s="53">
        <v>42387934</v>
      </c>
      <c r="X47" s="54"/>
      <c r="Y47" s="53">
        <v>42387934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97298</v>
      </c>
      <c r="M48" s="54">
        <v>253947</v>
      </c>
      <c r="N48" s="53">
        <v>351245</v>
      </c>
      <c r="O48" s="53"/>
      <c r="P48" s="54"/>
      <c r="Q48" s="54"/>
      <c r="R48" s="53"/>
      <c r="S48" s="53"/>
      <c r="T48" s="54"/>
      <c r="U48" s="54"/>
      <c r="V48" s="53"/>
      <c r="W48" s="53">
        <v>351245</v>
      </c>
      <c r="X48" s="54"/>
      <c r="Y48" s="53">
        <v>351245</v>
      </c>
      <c r="Z48" s="94"/>
      <c r="AA48" s="95"/>
    </row>
    <row r="49" spans="1:27" ht="13.5">
      <c r="A49" s="361" t="s">
        <v>93</v>
      </c>
      <c r="B49" s="136"/>
      <c r="C49" s="54">
        <v>622890</v>
      </c>
      <c r="D49" s="368"/>
      <c r="E49" s="54">
        <v>8950000</v>
      </c>
      <c r="F49" s="53">
        <v>6923057</v>
      </c>
      <c r="G49" s="53"/>
      <c r="H49" s="54"/>
      <c r="I49" s="54"/>
      <c r="J49" s="53"/>
      <c r="K49" s="53"/>
      <c r="L49" s="54"/>
      <c r="M49" s="54"/>
      <c r="N49" s="53"/>
      <c r="O49" s="53">
        <v>5720</v>
      </c>
      <c r="P49" s="54"/>
      <c r="Q49" s="54"/>
      <c r="R49" s="53">
        <v>5720</v>
      </c>
      <c r="S49" s="53">
        <v>403077</v>
      </c>
      <c r="T49" s="54"/>
      <c r="U49" s="54">
        <v>255237</v>
      </c>
      <c r="V49" s="53">
        <v>658314</v>
      </c>
      <c r="W49" s="53">
        <v>664034</v>
      </c>
      <c r="X49" s="54">
        <v>6923057</v>
      </c>
      <c r="Y49" s="53">
        <v>-6259023</v>
      </c>
      <c r="Z49" s="94">
        <v>-90.41</v>
      </c>
      <c r="AA49" s="95">
        <v>6923057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339662368</v>
      </c>
      <c r="D60" s="346">
        <f t="shared" si="14"/>
        <v>0</v>
      </c>
      <c r="E60" s="219">
        <f t="shared" si="14"/>
        <v>504007000</v>
      </c>
      <c r="F60" s="264">
        <f t="shared" si="14"/>
        <v>622112355</v>
      </c>
      <c r="G60" s="264">
        <f t="shared" si="14"/>
        <v>10987236</v>
      </c>
      <c r="H60" s="219">
        <f t="shared" si="14"/>
        <v>17859391</v>
      </c>
      <c r="I60" s="219">
        <f t="shared" si="14"/>
        <v>15993627</v>
      </c>
      <c r="J60" s="264">
        <f t="shared" si="14"/>
        <v>44840254</v>
      </c>
      <c r="K60" s="264">
        <f t="shared" si="14"/>
        <v>42394427</v>
      </c>
      <c r="L60" s="219">
        <f t="shared" si="14"/>
        <v>35056821</v>
      </c>
      <c r="M60" s="219">
        <f t="shared" si="14"/>
        <v>40554955</v>
      </c>
      <c r="N60" s="264">
        <f t="shared" si="14"/>
        <v>118006203</v>
      </c>
      <c r="O60" s="264">
        <f t="shared" si="14"/>
        <v>19491106</v>
      </c>
      <c r="P60" s="219">
        <f t="shared" si="14"/>
        <v>2559135</v>
      </c>
      <c r="Q60" s="219">
        <f t="shared" si="14"/>
        <v>44952842</v>
      </c>
      <c r="R60" s="264">
        <f t="shared" si="14"/>
        <v>67003083</v>
      </c>
      <c r="S60" s="264">
        <f t="shared" si="14"/>
        <v>21003232</v>
      </c>
      <c r="T60" s="219">
        <f t="shared" si="14"/>
        <v>41278130</v>
      </c>
      <c r="U60" s="219">
        <f t="shared" si="14"/>
        <v>88215127</v>
      </c>
      <c r="V60" s="264">
        <f t="shared" si="14"/>
        <v>150496489</v>
      </c>
      <c r="W60" s="264">
        <f t="shared" si="14"/>
        <v>380346029</v>
      </c>
      <c r="X60" s="219">
        <f t="shared" si="14"/>
        <v>622112355</v>
      </c>
      <c r="Y60" s="264">
        <f t="shared" si="14"/>
        <v>-241766326</v>
      </c>
      <c r="Z60" s="337">
        <f>+IF(X60&lt;&gt;0,+(Y60/X60)*100,0)</f>
        <v>-38.862164375436656</v>
      </c>
      <c r="AA60" s="232">
        <f>+AA57+AA54+AA51+AA40+AA37+AA34+AA22+AA5</f>
        <v>622112355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402484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>
        <v>402484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6000</v>
      </c>
      <c r="N40" s="345">
        <f t="shared" si="9"/>
        <v>6000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6000</v>
      </c>
      <c r="X40" s="343">
        <f t="shared" si="9"/>
        <v>0</v>
      </c>
      <c r="Y40" s="345">
        <f t="shared" si="9"/>
        <v>6000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6000</v>
      </c>
      <c r="N48" s="53">
        <v>6000</v>
      </c>
      <c r="O48" s="53"/>
      <c r="P48" s="54"/>
      <c r="Q48" s="54"/>
      <c r="R48" s="53"/>
      <c r="S48" s="53"/>
      <c r="T48" s="54"/>
      <c r="U48" s="54"/>
      <c r="V48" s="53"/>
      <c r="W48" s="53">
        <v>6000</v>
      </c>
      <c r="X48" s="54"/>
      <c r="Y48" s="53">
        <v>6000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6000</v>
      </c>
      <c r="N60" s="264">
        <f t="shared" si="14"/>
        <v>6000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6000</v>
      </c>
      <c r="X60" s="219">
        <f t="shared" si="14"/>
        <v>0</v>
      </c>
      <c r="Y60" s="264">
        <f t="shared" si="14"/>
        <v>6000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2014-08-06T08:15:12Z</dcterms:created>
  <dcterms:modified xsi:type="dcterms:W3CDTF">2014-08-06T08:15:16Z</dcterms:modified>
  <cp:category/>
  <cp:version/>
  <cp:contentType/>
  <cp:contentStatus/>
</cp:coreProperties>
</file>