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<sst xmlns="http://schemas.openxmlformats.org/spreadsheetml/2006/main" count="855" uniqueCount="302">
  <si>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Lephalale(LIM362)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</si>
  <si>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</si>
  <si>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</si>
  <si>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</si>
  <si>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</si>
  <si>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</si>
  <si>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</si>
  <si>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</si>
  <si>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</si>
  <si>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</si>
  <si>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</si>
  <si>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</si>
  <si>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</si>
  <si>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</si>
  <si>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</si>
  <si>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</si>
  <si>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</si>
  <si>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</si>
  <si>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</si>
  <si>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</si>
  <si>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</si>
  <si>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</si>
  <si>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</si>
  <si>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</si>
  <si>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</si>
  <si>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</si>
  <si>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</si>
  <si>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</si>
  <si>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</si>
  <si>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</si>
  <si>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</si>
  <si>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</si>
  <si>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</si>
  <si>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</si>
  <si>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</si>
  <si>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</si>
  <si>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</si>
  <si>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</si>
  <si>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</si>
  <si>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</si>
  <si>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</si>
  <si>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</si>
  <si>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</si>
  <si>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</si>
  <si>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</si>
  <si>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</si>
  <si>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</si>
  <si>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</si>
  <si>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</si>
  <si>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</si>
  <si>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</si>
  <si>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</si>
  <si>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</si>
  <si>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</si>
  <si>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</si>
  <si>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</si>
  <si>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</si>
  <si>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</si>
  <si>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</si>
  <si>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</si>
  <si>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</si>
  <si>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</si>
  <si>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</si>
  <si>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</si>
  <si>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</si>
  <si>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</si>
  <si>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</si>
  <si>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</si>
  <si>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</si>
  <si>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</si>
  <si>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Lephalale(LIM362)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</si>
  <si>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</si>
  <si>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</si>
  <si>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</si>
  <si>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</si>
  <si>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</si>
  <si>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</si>
  <si>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</si>
  <si>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</si>
  <si>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</si>
  <si>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</si>
  <si>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</si>
  <si>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</si>
  <si>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</si>
  <si>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</si>
  <si>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</si>
  <si>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</si>
  <si>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</si>
  <si>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</si>
  <si>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</si>
  <si>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</si>
  <si>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</si>
  <si>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</si>
  <si>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</si>
  <si>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</si>
  <si>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</si>
  <si>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</si>
  <si>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</si>
  <si>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</si>
  <si>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</si>
  <si>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Lephalale(LIM362)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</si>
  <si>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</si>
  <si>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</si>
  <si>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</si>
  <si>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</si>
  <si>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</si>
  <si>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</si>
  <si>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</si>
  <si>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</si>
  <si>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</si>
  <si>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</si>
  <si>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</si>
  <si>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</si>
  <si>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</si>
  <si>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</si>
  <si>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</si>
  <si>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</si>
  <si>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</si>
  <si>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</si>
  <si>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</si>
  <si>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</si>
  <si>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</si>
  <si>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</si>
  <si>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</si>
  <si>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</si>
  <si>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</si>
  <si>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</si>
  <si>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</si>
  <si>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</si>
  <si>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Lephalale(LIM362)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</si>
  <si>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</si>
  <si>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</si>
  <si>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</si>
  <si>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</si>
  <si>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</si>
  <si>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</si>
  <si>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</si>
  <si>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</si>
  <si>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</si>
  <si>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</si>
  <si>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Lephalale(LIM362)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</si>
  <si>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</si>
  <si>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</si>
  <si>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</si>
  <si>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</si>
  <si>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</si>
  <si>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</si>
  <si>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</si>
  <si>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</si>
  <si>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</si>
  <si>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</si>
  <si>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</si>
  <si>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</si>
  <si>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</si>
  <si>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</si>
  <si>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</si>
  <si>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</si>
  <si>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</si>
  <si>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</si>
  <si>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</si>
  <si>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</si>
  <si>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</si>
  <si>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</si>
  <si>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</si>
  <si>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</si>
  <si>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</si>
  <si>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</si>
  <si>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</si>
  <si>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</si>
  <si>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</si>
  <si>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</si>
  <si>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</si>
  <si>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</si>
  <si>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</si>
  <si>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Lephalale(LIM362)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</si>
  <si>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</si>
  <si>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</si>
  <si>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</si>
  <si>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</si>
  <si>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</si>
  <si>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</si>
  <si>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</si>
  <si>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</si>
  <si>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</si>
  <si>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</si>
  <si>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</si>
  <si>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</si>
  <si>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</si>
  <si>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</si>
  <si>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</si>
  <si>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</si>
  <si>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</si>
  <si>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</si>
  <si>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</si>
  <si>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</si>
  <si>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</si>
  <si>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</si>
  <si>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</si>
  <si>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</si>
  <si>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</si>
  <si>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</si>
  <si>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Lephalale(LIM362)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</si>
  <si>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</si>
  <si>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</si>
  <si>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</si>
  <si>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</si>
  <si>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</si>
  <si>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</si>
  <si>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</si>
  <si>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</si>
  <si>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</si>
  <si>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</si>
  <si>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</si>
  <si>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</si>
  <si>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</si>
  <si>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</si>
  <si>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</si>
  <si>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</si>
  <si>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</si>
  <si>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</si>
  <si>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</si>
  <si>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</si>
  <si>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</si>
  <si>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</si>
  <si>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</si>
  <si>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</si>
  <si>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Lephalale(LIM362)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</si>
  <si>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</si>
  <si>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</si>
  <si>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</si>
  <si>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</si>
  <si>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</si>
  <si>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</si>
  <si>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</si>
  <si>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</si>
  <si>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</si>
  <si>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</si>
  <si>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</si>
  <si>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</si>
  <si>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</si>
  <si>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</si>
  <si>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</si>
  <si>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</si>
  <si>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</si>
  <si>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</si>
  <si>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</si>
  <si>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</si>
  <si>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</si>
  <si>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</si>
  <si>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</si>
  <si>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</si>
  <si>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</si>
  <si>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</si>
  <si>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</si>
  <si>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</si>
  <si>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</si>
  <si>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</si>
  <si>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</si>
  <si>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</si>
  <si>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</si>
  <si>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</si>
  <si>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</si>
  <si>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Lephalale(LIM362)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</si>
  <si>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</si>
  <si>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</si>
  <si>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Limpopo: Lephalale(LIM362)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</si>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</sst>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30619908</v>
      </c>
      <c r="C5" s="19">
        <v>0</v>
      </c>
      <c r="D5" s="59">
        <v>36161000</v>
      </c>
      <c r="E5" s="60">
        <v>36161000</v>
      </c>
      <c r="F5" s="60">
        <v>0</v>
      </c>
      <c r="G5" s="60">
        <v>0</v>
      </c>
      <c r="H5" s="60">
        <v>3438000</v>
      </c>
      <c r="I5" s="60">
        <v>3438000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3438000</v>
      </c>
      <c r="W5" s="60">
        <v>36161000</v>
      </c>
      <c r="X5" s="60">
        <v>-32723000</v>
      </c>
      <c r="Y5" s="61">
        <v>-90.49</v>
      </c>
      <c r="Z5" s="62">
        <v>36161000</v>
      </c>
    </row>
    <row r="6" spans="1:26" ht="13.5">
      <c r="A6" s="58" t="s">
        <v>32</v>
      </c>
      <c r="B6" s="19">
        <v>152982941</v>
      </c>
      <c r="C6" s="19">
        <v>0</v>
      </c>
      <c r="D6" s="59">
        <v>163840539</v>
      </c>
      <c r="E6" s="60">
        <v>163840539</v>
      </c>
      <c r="F6" s="60">
        <v>0</v>
      </c>
      <c r="G6" s="60">
        <v>0</v>
      </c>
      <c r="H6" s="60">
        <v>17236000</v>
      </c>
      <c r="I6" s="60">
        <v>17236000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17236000</v>
      </c>
      <c r="W6" s="60">
        <v>163840539</v>
      </c>
      <c r="X6" s="60">
        <v>-146604539</v>
      </c>
      <c r="Y6" s="61">
        <v>-89.48</v>
      </c>
      <c r="Z6" s="62">
        <v>163840539</v>
      </c>
    </row>
    <row r="7" spans="1:26" ht="13.5">
      <c r="A7" s="58" t="s">
        <v>33</v>
      </c>
      <c r="B7" s="19">
        <v>6596624</v>
      </c>
      <c r="C7" s="19">
        <v>0</v>
      </c>
      <c r="D7" s="59">
        <v>5326720</v>
      </c>
      <c r="E7" s="60">
        <v>5326720</v>
      </c>
      <c r="F7" s="60">
        <v>0</v>
      </c>
      <c r="G7" s="60">
        <v>0</v>
      </c>
      <c r="H7" s="60">
        <v>586000</v>
      </c>
      <c r="I7" s="60">
        <v>586000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586000</v>
      </c>
      <c r="W7" s="60">
        <v>5326720</v>
      </c>
      <c r="X7" s="60">
        <v>-4740720</v>
      </c>
      <c r="Y7" s="61">
        <v>-89</v>
      </c>
      <c r="Z7" s="62">
        <v>5326720</v>
      </c>
    </row>
    <row r="8" spans="1:26" ht="13.5">
      <c r="A8" s="58" t="s">
        <v>34</v>
      </c>
      <c r="B8" s="19">
        <v>93044734</v>
      </c>
      <c r="C8" s="19">
        <v>0</v>
      </c>
      <c r="D8" s="59">
        <v>84628001</v>
      </c>
      <c r="E8" s="60">
        <v>84628001</v>
      </c>
      <c r="F8" s="60">
        <v>0</v>
      </c>
      <c r="G8" s="60">
        <v>0</v>
      </c>
      <c r="H8" s="60">
        <v>91513</v>
      </c>
      <c r="I8" s="60">
        <v>91513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91513</v>
      </c>
      <c r="W8" s="60">
        <v>84628001</v>
      </c>
      <c r="X8" s="60">
        <v>-84536488</v>
      </c>
      <c r="Y8" s="61">
        <v>-99.89</v>
      </c>
      <c r="Z8" s="62">
        <v>84628001</v>
      </c>
    </row>
    <row r="9" spans="1:26" ht="13.5">
      <c r="A9" s="58" t="s">
        <v>35</v>
      </c>
      <c r="B9" s="19">
        <v>21319772</v>
      </c>
      <c r="C9" s="19">
        <v>0</v>
      </c>
      <c r="D9" s="59">
        <v>99990870</v>
      </c>
      <c r="E9" s="60">
        <v>99990870</v>
      </c>
      <c r="F9" s="60">
        <v>0</v>
      </c>
      <c r="G9" s="60">
        <v>0</v>
      </c>
      <c r="H9" s="60">
        <v>2841755</v>
      </c>
      <c r="I9" s="60">
        <v>2841755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2841755</v>
      </c>
      <c r="W9" s="60">
        <v>99990870</v>
      </c>
      <c r="X9" s="60">
        <v>-97149115</v>
      </c>
      <c r="Y9" s="61">
        <v>-97.16</v>
      </c>
      <c r="Z9" s="62">
        <v>99990870</v>
      </c>
    </row>
    <row r="10" spans="1:26" ht="25.5">
      <c r="A10" s="63" t="s">
        <v>277</v>
      </c>
      <c r="B10" s="64">
        <f>SUM(B5:B9)</f>
        <v>304563979</v>
      </c>
      <c r="C10" s="64">
        <f>SUM(C5:C9)</f>
        <v>0</v>
      </c>
      <c r="D10" s="65">
        <f aca="true" t="shared" si="0" ref="D10:Z10">SUM(D5:D9)</f>
        <v>389947130</v>
      </c>
      <c r="E10" s="66">
        <f t="shared" si="0"/>
        <v>389947130</v>
      </c>
      <c r="F10" s="66">
        <f t="shared" si="0"/>
        <v>0</v>
      </c>
      <c r="G10" s="66">
        <f t="shared" si="0"/>
        <v>0</v>
      </c>
      <c r="H10" s="66">
        <f t="shared" si="0"/>
        <v>24193268</v>
      </c>
      <c r="I10" s="66">
        <f t="shared" si="0"/>
        <v>24193268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24193268</v>
      </c>
      <c r="W10" s="66">
        <f t="shared" si="0"/>
        <v>389947130</v>
      </c>
      <c r="X10" s="66">
        <f t="shared" si="0"/>
        <v>-365753862</v>
      </c>
      <c r="Y10" s="67">
        <f>+IF(W10&lt;&gt;0,(X10/W10)*100,0)</f>
        <v>-93.79575687606676</v>
      </c>
      <c r="Z10" s="68">
        <f t="shared" si="0"/>
        <v>389947130</v>
      </c>
    </row>
    <row r="11" spans="1:26" ht="13.5">
      <c r="A11" s="58" t="s">
        <v>37</v>
      </c>
      <c r="B11" s="19">
        <v>100756157</v>
      </c>
      <c r="C11" s="19">
        <v>0</v>
      </c>
      <c r="D11" s="59">
        <v>112952673</v>
      </c>
      <c r="E11" s="60">
        <v>112952673</v>
      </c>
      <c r="F11" s="60">
        <v>0</v>
      </c>
      <c r="G11" s="60">
        <v>0</v>
      </c>
      <c r="H11" s="60">
        <v>10376729</v>
      </c>
      <c r="I11" s="60">
        <v>10376729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10376729</v>
      </c>
      <c r="W11" s="60">
        <v>112952673</v>
      </c>
      <c r="X11" s="60">
        <v>-102575944</v>
      </c>
      <c r="Y11" s="61">
        <v>-90.81</v>
      </c>
      <c r="Z11" s="62">
        <v>112952673</v>
      </c>
    </row>
    <row r="12" spans="1:26" ht="13.5">
      <c r="A12" s="58" t="s">
        <v>38</v>
      </c>
      <c r="B12" s="19">
        <v>6148860</v>
      </c>
      <c r="C12" s="19">
        <v>0</v>
      </c>
      <c r="D12" s="59">
        <v>7421853</v>
      </c>
      <c r="E12" s="60">
        <v>7421853</v>
      </c>
      <c r="F12" s="60">
        <v>0</v>
      </c>
      <c r="G12" s="60">
        <v>0</v>
      </c>
      <c r="H12" s="60">
        <v>545000</v>
      </c>
      <c r="I12" s="60">
        <v>545000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545000</v>
      </c>
      <c r="W12" s="60">
        <v>7421853</v>
      </c>
      <c r="X12" s="60">
        <v>-6876853</v>
      </c>
      <c r="Y12" s="61">
        <v>-92.66</v>
      </c>
      <c r="Z12" s="62">
        <v>7421853</v>
      </c>
    </row>
    <row r="13" spans="1:26" ht="13.5">
      <c r="A13" s="58" t="s">
        <v>278</v>
      </c>
      <c r="B13" s="19">
        <v>55521212</v>
      </c>
      <c r="C13" s="19">
        <v>0</v>
      </c>
      <c r="D13" s="59">
        <v>14617000</v>
      </c>
      <c r="E13" s="60">
        <v>14617000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14617000</v>
      </c>
      <c r="X13" s="60">
        <v>-14617000</v>
      </c>
      <c r="Y13" s="61">
        <v>-100</v>
      </c>
      <c r="Z13" s="62">
        <v>14617000</v>
      </c>
    </row>
    <row r="14" spans="1:26" ht="13.5">
      <c r="A14" s="58" t="s">
        <v>40</v>
      </c>
      <c r="B14" s="19">
        <v>12252041</v>
      </c>
      <c r="C14" s="19">
        <v>0</v>
      </c>
      <c r="D14" s="59">
        <v>12510650</v>
      </c>
      <c r="E14" s="60">
        <v>12510650</v>
      </c>
      <c r="F14" s="60">
        <v>0</v>
      </c>
      <c r="G14" s="60">
        <v>0</v>
      </c>
      <c r="H14" s="60">
        <v>1210591</v>
      </c>
      <c r="I14" s="60">
        <v>1210591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1210591</v>
      </c>
      <c r="W14" s="60">
        <v>12510650</v>
      </c>
      <c r="X14" s="60">
        <v>-11300059</v>
      </c>
      <c r="Y14" s="61">
        <v>-90.32</v>
      </c>
      <c r="Z14" s="62">
        <v>12510650</v>
      </c>
    </row>
    <row r="15" spans="1:26" ht="13.5">
      <c r="A15" s="58" t="s">
        <v>41</v>
      </c>
      <c r="B15" s="19">
        <v>86738156</v>
      </c>
      <c r="C15" s="19">
        <v>0</v>
      </c>
      <c r="D15" s="59">
        <v>96098714</v>
      </c>
      <c r="E15" s="60">
        <v>96098714</v>
      </c>
      <c r="F15" s="60">
        <v>0</v>
      </c>
      <c r="G15" s="60">
        <v>0</v>
      </c>
      <c r="H15" s="60">
        <v>8304000</v>
      </c>
      <c r="I15" s="60">
        <v>8304000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8304000</v>
      </c>
      <c r="W15" s="60">
        <v>96098714</v>
      </c>
      <c r="X15" s="60">
        <v>-87794714</v>
      </c>
      <c r="Y15" s="61">
        <v>-91.36</v>
      </c>
      <c r="Z15" s="62">
        <v>96098714</v>
      </c>
    </row>
    <row r="16" spans="1:26" ht="13.5">
      <c r="A16" s="69" t="s">
        <v>42</v>
      </c>
      <c r="B16" s="19">
        <v>1055048</v>
      </c>
      <c r="C16" s="19">
        <v>0</v>
      </c>
      <c r="D16" s="59">
        <v>1113026</v>
      </c>
      <c r="E16" s="60">
        <v>1113026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1113026</v>
      </c>
      <c r="X16" s="60">
        <v>-1113026</v>
      </c>
      <c r="Y16" s="61">
        <v>-100</v>
      </c>
      <c r="Z16" s="62">
        <v>1113026</v>
      </c>
    </row>
    <row r="17" spans="1:26" ht="13.5">
      <c r="A17" s="58" t="s">
        <v>43</v>
      </c>
      <c r="B17" s="19">
        <v>75922284</v>
      </c>
      <c r="C17" s="19">
        <v>0</v>
      </c>
      <c r="D17" s="59">
        <v>74144324</v>
      </c>
      <c r="E17" s="60">
        <v>74144324</v>
      </c>
      <c r="F17" s="60">
        <v>0</v>
      </c>
      <c r="G17" s="60">
        <v>0</v>
      </c>
      <c r="H17" s="60">
        <v>4164062</v>
      </c>
      <c r="I17" s="60">
        <v>4164062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4164062</v>
      </c>
      <c r="W17" s="60">
        <v>74144324</v>
      </c>
      <c r="X17" s="60">
        <v>-69980262</v>
      </c>
      <c r="Y17" s="61">
        <v>-94.38</v>
      </c>
      <c r="Z17" s="62">
        <v>74144324</v>
      </c>
    </row>
    <row r="18" spans="1:26" ht="13.5">
      <c r="A18" s="70" t="s">
        <v>44</v>
      </c>
      <c r="B18" s="71">
        <f>SUM(B11:B17)</f>
        <v>338393758</v>
      </c>
      <c r="C18" s="71">
        <f>SUM(C11:C17)</f>
        <v>0</v>
      </c>
      <c r="D18" s="72">
        <f aca="true" t="shared" si="1" ref="D18:Z18">SUM(D11:D17)</f>
        <v>318858240</v>
      </c>
      <c r="E18" s="73">
        <f t="shared" si="1"/>
        <v>318858240</v>
      </c>
      <c r="F18" s="73">
        <f t="shared" si="1"/>
        <v>0</v>
      </c>
      <c r="G18" s="73">
        <f t="shared" si="1"/>
        <v>0</v>
      </c>
      <c r="H18" s="73">
        <f t="shared" si="1"/>
        <v>24600382</v>
      </c>
      <c r="I18" s="73">
        <f t="shared" si="1"/>
        <v>24600382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24600382</v>
      </c>
      <c r="W18" s="73">
        <f t="shared" si="1"/>
        <v>318858240</v>
      </c>
      <c r="X18" s="73">
        <f t="shared" si="1"/>
        <v>-294257858</v>
      </c>
      <c r="Y18" s="67">
        <f>+IF(W18&lt;&gt;0,(X18/W18)*100,0)</f>
        <v>-92.28485298043418</v>
      </c>
      <c r="Z18" s="74">
        <f t="shared" si="1"/>
        <v>318858240</v>
      </c>
    </row>
    <row r="19" spans="1:26" ht="13.5">
      <c r="A19" s="70" t="s">
        <v>45</v>
      </c>
      <c r="B19" s="75">
        <f>+B10-B18</f>
        <v>-33829779</v>
      </c>
      <c r="C19" s="75">
        <f>+C10-C18</f>
        <v>0</v>
      </c>
      <c r="D19" s="76">
        <f aca="true" t="shared" si="2" ref="D19:Z19">+D10-D18</f>
        <v>71088890</v>
      </c>
      <c r="E19" s="77">
        <f t="shared" si="2"/>
        <v>71088890</v>
      </c>
      <c r="F19" s="77">
        <f t="shared" si="2"/>
        <v>0</v>
      </c>
      <c r="G19" s="77">
        <f t="shared" si="2"/>
        <v>0</v>
      </c>
      <c r="H19" s="77">
        <f t="shared" si="2"/>
        <v>-407114</v>
      </c>
      <c r="I19" s="77">
        <f t="shared" si="2"/>
        <v>-407114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-407114</v>
      </c>
      <c r="W19" s="77">
        <f>IF(E10=E18,0,W10-W18)</f>
        <v>71088890</v>
      </c>
      <c r="X19" s="77">
        <f t="shared" si="2"/>
        <v>-71496004</v>
      </c>
      <c r="Y19" s="78">
        <f>+IF(W19&lt;&gt;0,(X19/W19)*100,0)</f>
        <v>-100.57268301699465</v>
      </c>
      <c r="Z19" s="79">
        <f t="shared" si="2"/>
        <v>71088890</v>
      </c>
    </row>
    <row r="20" spans="1:26" ht="13.5">
      <c r="A20" s="58" t="s">
        <v>46</v>
      </c>
      <c r="B20" s="19">
        <v>34506069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676290</v>
      </c>
      <c r="C22" s="86">
        <f>SUM(C19:C21)</f>
        <v>0</v>
      </c>
      <c r="D22" s="87">
        <f aca="true" t="shared" si="3" ref="D22:Z22">SUM(D19:D21)</f>
        <v>71088890</v>
      </c>
      <c r="E22" s="88">
        <f t="shared" si="3"/>
        <v>71088890</v>
      </c>
      <c r="F22" s="88">
        <f t="shared" si="3"/>
        <v>0</v>
      </c>
      <c r="G22" s="88">
        <f t="shared" si="3"/>
        <v>0</v>
      </c>
      <c r="H22" s="88">
        <f t="shared" si="3"/>
        <v>-407114</v>
      </c>
      <c r="I22" s="88">
        <f t="shared" si="3"/>
        <v>-407114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-407114</v>
      </c>
      <c r="W22" s="88">
        <f t="shared" si="3"/>
        <v>71088890</v>
      </c>
      <c r="X22" s="88">
        <f t="shared" si="3"/>
        <v>-71496004</v>
      </c>
      <c r="Y22" s="89">
        <f>+IF(W22&lt;&gt;0,(X22/W22)*100,0)</f>
        <v>-100.57268301699465</v>
      </c>
      <c r="Z22" s="90">
        <f t="shared" si="3"/>
        <v>71088890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676290</v>
      </c>
      <c r="C24" s="75">
        <f>SUM(C22:C23)</f>
        <v>0</v>
      </c>
      <c r="D24" s="76">
        <f aca="true" t="shared" si="4" ref="D24:Z24">SUM(D22:D23)</f>
        <v>71088890</v>
      </c>
      <c r="E24" s="77">
        <f t="shared" si="4"/>
        <v>71088890</v>
      </c>
      <c r="F24" s="77">
        <f t="shared" si="4"/>
        <v>0</v>
      </c>
      <c r="G24" s="77">
        <f t="shared" si="4"/>
        <v>0</v>
      </c>
      <c r="H24" s="77">
        <f t="shared" si="4"/>
        <v>-407114</v>
      </c>
      <c r="I24" s="77">
        <f t="shared" si="4"/>
        <v>-407114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-407114</v>
      </c>
      <c r="W24" s="77">
        <f t="shared" si="4"/>
        <v>71088890</v>
      </c>
      <c r="X24" s="77">
        <f t="shared" si="4"/>
        <v>-71496004</v>
      </c>
      <c r="Y24" s="78">
        <f>+IF(W24&lt;&gt;0,(X24/W24)*100,0)</f>
        <v>-100.57268301699465</v>
      </c>
      <c r="Z24" s="79">
        <f t="shared" si="4"/>
        <v>71088890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47820970</v>
      </c>
      <c r="C27" s="22">
        <v>0</v>
      </c>
      <c r="D27" s="99">
        <v>70997600</v>
      </c>
      <c r="E27" s="100">
        <v>70997600</v>
      </c>
      <c r="F27" s="100">
        <v>231936</v>
      </c>
      <c r="G27" s="100">
        <v>9296601</v>
      </c>
      <c r="H27" s="100">
        <v>8571178</v>
      </c>
      <c r="I27" s="100">
        <v>18099715</v>
      </c>
      <c r="J27" s="100">
        <v>0</v>
      </c>
      <c r="K27" s="100">
        <v>0</v>
      </c>
      <c r="L27" s="100">
        <v>12558056</v>
      </c>
      <c r="M27" s="100">
        <v>12558056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30657771</v>
      </c>
      <c r="W27" s="100">
        <v>70997600</v>
      </c>
      <c r="X27" s="100">
        <v>-40339829</v>
      </c>
      <c r="Y27" s="101">
        <v>-56.82</v>
      </c>
      <c r="Z27" s="102">
        <v>70997600</v>
      </c>
    </row>
    <row r="28" spans="1:26" ht="13.5">
      <c r="A28" s="103" t="s">
        <v>46</v>
      </c>
      <c r="B28" s="19">
        <v>30196485</v>
      </c>
      <c r="C28" s="19">
        <v>0</v>
      </c>
      <c r="D28" s="59">
        <v>46360600</v>
      </c>
      <c r="E28" s="60">
        <v>46360600</v>
      </c>
      <c r="F28" s="60">
        <v>0</v>
      </c>
      <c r="G28" s="60">
        <v>8620306</v>
      </c>
      <c r="H28" s="60">
        <v>7517080</v>
      </c>
      <c r="I28" s="60">
        <v>16137386</v>
      </c>
      <c r="J28" s="60">
        <v>0</v>
      </c>
      <c r="K28" s="60">
        <v>0</v>
      </c>
      <c r="L28" s="60">
        <v>7658441</v>
      </c>
      <c r="M28" s="60">
        <v>7658441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23795827</v>
      </c>
      <c r="W28" s="60">
        <v>46360600</v>
      </c>
      <c r="X28" s="60">
        <v>-22564773</v>
      </c>
      <c r="Y28" s="61">
        <v>-48.67</v>
      </c>
      <c r="Z28" s="62">
        <v>46360600</v>
      </c>
    </row>
    <row r="29" spans="1:26" ht="13.5">
      <c r="A29" s="58" t="s">
        <v>282</v>
      </c>
      <c r="B29" s="19">
        <v>2922894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14701591</v>
      </c>
      <c r="C31" s="19">
        <v>0</v>
      </c>
      <c r="D31" s="59">
        <v>24637000</v>
      </c>
      <c r="E31" s="60">
        <v>24637000</v>
      </c>
      <c r="F31" s="60">
        <v>231936</v>
      </c>
      <c r="G31" s="60">
        <v>676295</v>
      </c>
      <c r="H31" s="60">
        <v>1054098</v>
      </c>
      <c r="I31" s="60">
        <v>1962329</v>
      </c>
      <c r="J31" s="60">
        <v>0</v>
      </c>
      <c r="K31" s="60">
        <v>0</v>
      </c>
      <c r="L31" s="60">
        <v>4899615</v>
      </c>
      <c r="M31" s="60">
        <v>4899615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6861944</v>
      </c>
      <c r="W31" s="60">
        <v>24637000</v>
      </c>
      <c r="X31" s="60">
        <v>-17775056</v>
      </c>
      <c r="Y31" s="61">
        <v>-72.15</v>
      </c>
      <c r="Z31" s="62">
        <v>24637000</v>
      </c>
    </row>
    <row r="32" spans="1:26" ht="13.5">
      <c r="A32" s="70" t="s">
        <v>54</v>
      </c>
      <c r="B32" s="22">
        <f>SUM(B28:B31)</f>
        <v>47820970</v>
      </c>
      <c r="C32" s="22">
        <f>SUM(C28:C31)</f>
        <v>0</v>
      </c>
      <c r="D32" s="99">
        <f aca="true" t="shared" si="5" ref="D32:Z32">SUM(D28:D31)</f>
        <v>70997600</v>
      </c>
      <c r="E32" s="100">
        <f t="shared" si="5"/>
        <v>70997600</v>
      </c>
      <c r="F32" s="100">
        <f t="shared" si="5"/>
        <v>231936</v>
      </c>
      <c r="G32" s="100">
        <f t="shared" si="5"/>
        <v>9296601</v>
      </c>
      <c r="H32" s="100">
        <f t="shared" si="5"/>
        <v>8571178</v>
      </c>
      <c r="I32" s="100">
        <f t="shared" si="5"/>
        <v>18099715</v>
      </c>
      <c r="J32" s="100">
        <f t="shared" si="5"/>
        <v>0</v>
      </c>
      <c r="K32" s="100">
        <f t="shared" si="5"/>
        <v>0</v>
      </c>
      <c r="L32" s="100">
        <f t="shared" si="5"/>
        <v>12558056</v>
      </c>
      <c r="M32" s="100">
        <f t="shared" si="5"/>
        <v>12558056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30657771</v>
      </c>
      <c r="W32" s="100">
        <f t="shared" si="5"/>
        <v>70997600</v>
      </c>
      <c r="X32" s="100">
        <f t="shared" si="5"/>
        <v>-40339829</v>
      </c>
      <c r="Y32" s="101">
        <f>+IF(W32&lt;&gt;0,(X32/W32)*100,0)</f>
        <v>-56.818581191476895</v>
      </c>
      <c r="Z32" s="102">
        <f t="shared" si="5"/>
        <v>70997600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235157069</v>
      </c>
      <c r="C35" s="19">
        <v>0</v>
      </c>
      <c r="D35" s="59">
        <v>154228000</v>
      </c>
      <c r="E35" s="60">
        <v>154228000</v>
      </c>
      <c r="F35" s="60">
        <v>274868278</v>
      </c>
      <c r="G35" s="60">
        <v>0</v>
      </c>
      <c r="H35" s="60">
        <v>0</v>
      </c>
      <c r="I35" s="60">
        <v>0</v>
      </c>
      <c r="J35" s="60">
        <v>232320730</v>
      </c>
      <c r="K35" s="60">
        <v>233769123</v>
      </c>
      <c r="L35" s="60">
        <v>267695781</v>
      </c>
      <c r="M35" s="60">
        <v>267695781</v>
      </c>
      <c r="N35" s="60">
        <v>257599073</v>
      </c>
      <c r="O35" s="60">
        <v>253693504</v>
      </c>
      <c r="P35" s="60">
        <v>297613587</v>
      </c>
      <c r="Q35" s="60">
        <v>297613587</v>
      </c>
      <c r="R35" s="60">
        <v>282510744</v>
      </c>
      <c r="S35" s="60">
        <v>0</v>
      </c>
      <c r="T35" s="60">
        <v>225487579</v>
      </c>
      <c r="U35" s="60">
        <v>225487579</v>
      </c>
      <c r="V35" s="60">
        <v>225487579</v>
      </c>
      <c r="W35" s="60">
        <v>154228000</v>
      </c>
      <c r="X35" s="60">
        <v>71259579</v>
      </c>
      <c r="Y35" s="61">
        <v>46.2</v>
      </c>
      <c r="Z35" s="62">
        <v>154228000</v>
      </c>
    </row>
    <row r="36" spans="1:26" ht="13.5">
      <c r="A36" s="58" t="s">
        <v>57</v>
      </c>
      <c r="B36" s="19">
        <v>1076847855</v>
      </c>
      <c r="C36" s="19">
        <v>0</v>
      </c>
      <c r="D36" s="59">
        <v>1002433000</v>
      </c>
      <c r="E36" s="60">
        <v>1002433000</v>
      </c>
      <c r="F36" s="60">
        <v>933271326</v>
      </c>
      <c r="G36" s="60">
        <v>0</v>
      </c>
      <c r="H36" s="60">
        <v>0</v>
      </c>
      <c r="I36" s="60">
        <v>0</v>
      </c>
      <c r="J36" s="60">
        <v>1000132229</v>
      </c>
      <c r="K36" s="60">
        <v>1037631559</v>
      </c>
      <c r="L36" s="60">
        <v>1022831372</v>
      </c>
      <c r="M36" s="60">
        <v>1022831372</v>
      </c>
      <c r="N36" s="60">
        <v>1090573143</v>
      </c>
      <c r="O36" s="60">
        <v>1086402263</v>
      </c>
      <c r="P36" s="60">
        <v>1084884194</v>
      </c>
      <c r="Q36" s="60">
        <v>1084884194</v>
      </c>
      <c r="R36" s="60">
        <v>1085383361</v>
      </c>
      <c r="S36" s="60">
        <v>0</v>
      </c>
      <c r="T36" s="60">
        <v>1106412994</v>
      </c>
      <c r="U36" s="60">
        <v>1106412994</v>
      </c>
      <c r="V36" s="60">
        <v>1106412994</v>
      </c>
      <c r="W36" s="60">
        <v>1002433000</v>
      </c>
      <c r="X36" s="60">
        <v>103979994</v>
      </c>
      <c r="Y36" s="61">
        <v>10.37</v>
      </c>
      <c r="Z36" s="62">
        <v>1002433000</v>
      </c>
    </row>
    <row r="37" spans="1:26" ht="13.5">
      <c r="A37" s="58" t="s">
        <v>58</v>
      </c>
      <c r="B37" s="19">
        <v>100997020</v>
      </c>
      <c r="C37" s="19">
        <v>0</v>
      </c>
      <c r="D37" s="59">
        <v>50904000</v>
      </c>
      <c r="E37" s="60">
        <v>50904000</v>
      </c>
      <c r="F37" s="60">
        <v>159613938</v>
      </c>
      <c r="G37" s="60">
        <v>0</v>
      </c>
      <c r="H37" s="60">
        <v>0</v>
      </c>
      <c r="I37" s="60">
        <v>0</v>
      </c>
      <c r="J37" s="60">
        <v>108496560</v>
      </c>
      <c r="K37" s="60">
        <v>90905411</v>
      </c>
      <c r="L37" s="60">
        <v>100305699</v>
      </c>
      <c r="M37" s="60">
        <v>100305699</v>
      </c>
      <c r="N37" s="60">
        <v>87585440</v>
      </c>
      <c r="O37" s="60">
        <v>85689861</v>
      </c>
      <c r="P37" s="60">
        <v>117495252</v>
      </c>
      <c r="Q37" s="60">
        <v>117495252</v>
      </c>
      <c r="R37" s="60">
        <v>104316587</v>
      </c>
      <c r="S37" s="60">
        <v>0</v>
      </c>
      <c r="T37" s="60">
        <v>60349167</v>
      </c>
      <c r="U37" s="60">
        <v>60349167</v>
      </c>
      <c r="V37" s="60">
        <v>60349167</v>
      </c>
      <c r="W37" s="60">
        <v>50904000</v>
      </c>
      <c r="X37" s="60">
        <v>9445167</v>
      </c>
      <c r="Y37" s="61">
        <v>18.55</v>
      </c>
      <c r="Z37" s="62">
        <v>50904000</v>
      </c>
    </row>
    <row r="38" spans="1:26" ht="13.5">
      <c r="A38" s="58" t="s">
        <v>59</v>
      </c>
      <c r="B38" s="19">
        <v>125925658</v>
      </c>
      <c r="C38" s="19">
        <v>0</v>
      </c>
      <c r="D38" s="59">
        <v>125952000</v>
      </c>
      <c r="E38" s="60">
        <v>125952000</v>
      </c>
      <c r="F38" s="60">
        <v>8364958</v>
      </c>
      <c r="G38" s="60">
        <v>0</v>
      </c>
      <c r="H38" s="60">
        <v>0</v>
      </c>
      <c r="I38" s="60">
        <v>0</v>
      </c>
      <c r="J38" s="60">
        <v>38274573</v>
      </c>
      <c r="K38" s="60">
        <v>38274573</v>
      </c>
      <c r="L38" s="60">
        <v>38274573</v>
      </c>
      <c r="M38" s="60">
        <v>38274573</v>
      </c>
      <c r="N38" s="60">
        <v>132356391</v>
      </c>
      <c r="O38" s="60">
        <v>132356391</v>
      </c>
      <c r="P38" s="60">
        <v>132192340</v>
      </c>
      <c r="Q38" s="60">
        <v>132192340</v>
      </c>
      <c r="R38" s="60">
        <v>130341616</v>
      </c>
      <c r="S38" s="60">
        <v>0</v>
      </c>
      <c r="T38" s="60">
        <v>123025335</v>
      </c>
      <c r="U38" s="60">
        <v>123025335</v>
      </c>
      <c r="V38" s="60">
        <v>123025335</v>
      </c>
      <c r="W38" s="60">
        <v>125952000</v>
      </c>
      <c r="X38" s="60">
        <v>-2926665</v>
      </c>
      <c r="Y38" s="61">
        <v>-2.32</v>
      </c>
      <c r="Z38" s="62">
        <v>125952000</v>
      </c>
    </row>
    <row r="39" spans="1:26" ht="13.5">
      <c r="A39" s="58" t="s">
        <v>60</v>
      </c>
      <c r="B39" s="19">
        <v>1085082246</v>
      </c>
      <c r="C39" s="19">
        <v>0</v>
      </c>
      <c r="D39" s="59">
        <v>979805000</v>
      </c>
      <c r="E39" s="60">
        <v>979805000</v>
      </c>
      <c r="F39" s="60">
        <v>1040160708</v>
      </c>
      <c r="G39" s="60">
        <v>0</v>
      </c>
      <c r="H39" s="60">
        <v>0</v>
      </c>
      <c r="I39" s="60">
        <v>0</v>
      </c>
      <c r="J39" s="60">
        <v>1085681826</v>
      </c>
      <c r="K39" s="60">
        <v>1142220698</v>
      </c>
      <c r="L39" s="60">
        <v>1151946881</v>
      </c>
      <c r="M39" s="60">
        <v>1151946881</v>
      </c>
      <c r="N39" s="60">
        <v>1128230385</v>
      </c>
      <c r="O39" s="60">
        <v>1122049515</v>
      </c>
      <c r="P39" s="60">
        <v>1132810189</v>
      </c>
      <c r="Q39" s="60">
        <v>1132810189</v>
      </c>
      <c r="R39" s="60">
        <v>1133235900</v>
      </c>
      <c r="S39" s="60">
        <v>0</v>
      </c>
      <c r="T39" s="60">
        <v>1148526071</v>
      </c>
      <c r="U39" s="60">
        <v>1148526071</v>
      </c>
      <c r="V39" s="60">
        <v>1148526071</v>
      </c>
      <c r="W39" s="60">
        <v>979805000</v>
      </c>
      <c r="X39" s="60">
        <v>168721071</v>
      </c>
      <c r="Y39" s="61">
        <v>17.22</v>
      </c>
      <c r="Z39" s="62">
        <v>979805000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51258005</v>
      </c>
      <c r="C42" s="19">
        <v>0</v>
      </c>
      <c r="D42" s="59">
        <v>51049000</v>
      </c>
      <c r="E42" s="60">
        <v>51049000</v>
      </c>
      <c r="F42" s="60">
        <v>13908655</v>
      </c>
      <c r="G42" s="60">
        <v>5695309</v>
      </c>
      <c r="H42" s="60">
        <v>-116</v>
      </c>
      <c r="I42" s="60">
        <v>19603848</v>
      </c>
      <c r="J42" s="60">
        <v>-3038571</v>
      </c>
      <c r="K42" s="60">
        <v>13516110</v>
      </c>
      <c r="L42" s="60">
        <v>41193427</v>
      </c>
      <c r="M42" s="60">
        <v>51670966</v>
      </c>
      <c r="N42" s="60">
        <v>337949</v>
      </c>
      <c r="O42" s="60">
        <v>10120230</v>
      </c>
      <c r="P42" s="60">
        <v>17506915</v>
      </c>
      <c r="Q42" s="60">
        <v>27965094</v>
      </c>
      <c r="R42" s="60">
        <v>-852268</v>
      </c>
      <c r="S42" s="60">
        <v>15259211</v>
      </c>
      <c r="T42" s="60">
        <v>2840236</v>
      </c>
      <c r="U42" s="60">
        <v>17247179</v>
      </c>
      <c r="V42" s="60">
        <v>116487087</v>
      </c>
      <c r="W42" s="60">
        <v>51049000</v>
      </c>
      <c r="X42" s="60">
        <v>65438087</v>
      </c>
      <c r="Y42" s="61">
        <v>128.19</v>
      </c>
      <c r="Z42" s="62">
        <v>51049000</v>
      </c>
    </row>
    <row r="43" spans="1:26" ht="13.5">
      <c r="A43" s="58" t="s">
        <v>63</v>
      </c>
      <c r="B43" s="19">
        <v>-47823886</v>
      </c>
      <c r="C43" s="19">
        <v>0</v>
      </c>
      <c r="D43" s="59">
        <v>-70998000</v>
      </c>
      <c r="E43" s="60">
        <v>-70998000</v>
      </c>
      <c r="F43" s="60">
        <v>-3318496</v>
      </c>
      <c r="G43" s="60">
        <v>0</v>
      </c>
      <c r="H43" s="60">
        <v>-131513</v>
      </c>
      <c r="I43" s="60">
        <v>-3450009</v>
      </c>
      <c r="J43" s="60">
        <v>-8391740</v>
      </c>
      <c r="K43" s="60">
        <v>-7528736</v>
      </c>
      <c r="L43" s="60">
        <v>-14717224</v>
      </c>
      <c r="M43" s="60">
        <v>-30637700</v>
      </c>
      <c r="N43" s="60">
        <v>-2534392</v>
      </c>
      <c r="O43" s="60">
        <v>-4959748</v>
      </c>
      <c r="P43" s="60">
        <v>-3519793</v>
      </c>
      <c r="Q43" s="60">
        <v>-11013933</v>
      </c>
      <c r="R43" s="60">
        <v>-14309557</v>
      </c>
      <c r="S43" s="60">
        <v>-9408187</v>
      </c>
      <c r="T43" s="60">
        <v>-16841384</v>
      </c>
      <c r="U43" s="60">
        <v>-40559128</v>
      </c>
      <c r="V43" s="60">
        <v>-85660770</v>
      </c>
      <c r="W43" s="60">
        <v>-70998000</v>
      </c>
      <c r="X43" s="60">
        <v>-14662770</v>
      </c>
      <c r="Y43" s="61">
        <v>20.65</v>
      </c>
      <c r="Z43" s="62">
        <v>-70998000</v>
      </c>
    </row>
    <row r="44" spans="1:26" ht="13.5">
      <c r="A44" s="58" t="s">
        <v>64</v>
      </c>
      <c r="B44" s="19">
        <v>-4676623</v>
      </c>
      <c r="C44" s="19">
        <v>0</v>
      </c>
      <c r="D44" s="59">
        <v>-4944000</v>
      </c>
      <c r="E44" s="60">
        <v>-4944000</v>
      </c>
      <c r="F44" s="60">
        <v>-10286</v>
      </c>
      <c r="G44" s="60">
        <v>375312</v>
      </c>
      <c r="H44" s="60">
        <v>186528</v>
      </c>
      <c r="I44" s="60">
        <v>551554</v>
      </c>
      <c r="J44" s="60">
        <v>60637</v>
      </c>
      <c r="K44" s="60">
        <v>-967222</v>
      </c>
      <c r="L44" s="60">
        <v>79903</v>
      </c>
      <c r="M44" s="60">
        <v>-826682</v>
      </c>
      <c r="N44" s="60">
        <v>49677</v>
      </c>
      <c r="O44" s="60">
        <v>68196</v>
      </c>
      <c r="P44" s="60">
        <v>-1941786</v>
      </c>
      <c r="Q44" s="60">
        <v>-1823913</v>
      </c>
      <c r="R44" s="60">
        <v>-1559662</v>
      </c>
      <c r="S44" s="60">
        <v>-1355126</v>
      </c>
      <c r="T44" s="60">
        <v>-419971</v>
      </c>
      <c r="U44" s="60">
        <v>-3334759</v>
      </c>
      <c r="V44" s="60">
        <v>-5433800</v>
      </c>
      <c r="W44" s="60">
        <v>-4944000</v>
      </c>
      <c r="X44" s="60">
        <v>-489800</v>
      </c>
      <c r="Y44" s="61">
        <v>9.91</v>
      </c>
      <c r="Z44" s="62">
        <v>-4944000</v>
      </c>
    </row>
    <row r="45" spans="1:26" ht="13.5">
      <c r="A45" s="70" t="s">
        <v>65</v>
      </c>
      <c r="B45" s="22">
        <v>116554232</v>
      </c>
      <c r="C45" s="22">
        <v>0</v>
      </c>
      <c r="D45" s="99">
        <v>94311000</v>
      </c>
      <c r="E45" s="100">
        <v>94311000</v>
      </c>
      <c r="F45" s="100">
        <v>10579873</v>
      </c>
      <c r="G45" s="100">
        <v>16650494</v>
      </c>
      <c r="H45" s="100">
        <v>16705393</v>
      </c>
      <c r="I45" s="100">
        <v>16705393</v>
      </c>
      <c r="J45" s="100">
        <v>5335719</v>
      </c>
      <c r="K45" s="100">
        <v>10355871</v>
      </c>
      <c r="L45" s="100">
        <v>36911977</v>
      </c>
      <c r="M45" s="100">
        <v>36911977</v>
      </c>
      <c r="N45" s="100">
        <v>34765211</v>
      </c>
      <c r="O45" s="100">
        <v>39993889</v>
      </c>
      <c r="P45" s="100">
        <v>52039225</v>
      </c>
      <c r="Q45" s="100">
        <v>34765211</v>
      </c>
      <c r="R45" s="100">
        <v>35317738</v>
      </c>
      <c r="S45" s="100">
        <v>39813636</v>
      </c>
      <c r="T45" s="100">
        <v>25392517</v>
      </c>
      <c r="U45" s="100">
        <v>25392517</v>
      </c>
      <c r="V45" s="100">
        <v>25392517</v>
      </c>
      <c r="W45" s="100">
        <v>94311000</v>
      </c>
      <c r="X45" s="100">
        <v>-68918483</v>
      </c>
      <c r="Y45" s="101">
        <v>-73.08</v>
      </c>
      <c r="Z45" s="102">
        <v>94311000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12564990</v>
      </c>
      <c r="C49" s="52">
        <v>0</v>
      </c>
      <c r="D49" s="129">
        <v>7478079</v>
      </c>
      <c r="E49" s="54">
        <v>7715603</v>
      </c>
      <c r="F49" s="54">
        <v>0</v>
      </c>
      <c r="G49" s="54">
        <v>0</v>
      </c>
      <c r="H49" s="54">
        <v>0</v>
      </c>
      <c r="I49" s="54">
        <v>4981391</v>
      </c>
      <c r="J49" s="54">
        <v>0</v>
      </c>
      <c r="K49" s="54">
        <v>0</v>
      </c>
      <c r="L49" s="54">
        <v>0</v>
      </c>
      <c r="M49" s="54">
        <v>4725089</v>
      </c>
      <c r="N49" s="54">
        <v>0</v>
      </c>
      <c r="O49" s="54">
        <v>0</v>
      </c>
      <c r="P49" s="54">
        <v>0</v>
      </c>
      <c r="Q49" s="54">
        <v>3817981</v>
      </c>
      <c r="R49" s="54">
        <v>0</v>
      </c>
      <c r="S49" s="54">
        <v>0</v>
      </c>
      <c r="T49" s="54">
        <v>0</v>
      </c>
      <c r="U49" s="54">
        <v>19607332</v>
      </c>
      <c r="V49" s="54">
        <v>73203390</v>
      </c>
      <c r="W49" s="54">
        <v>134093855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89.50989562368878</v>
      </c>
      <c r="C58" s="5">
        <f>IF(C67=0,0,+(C76/C67)*100)</f>
        <v>0</v>
      </c>
      <c r="D58" s="6">
        <f aca="true" t="shared" si="6" ref="D58:Z58">IF(D67=0,0,+(D76/D67)*100)</f>
        <v>81.28933715388249</v>
      </c>
      <c r="E58" s="7">
        <f t="shared" si="6"/>
        <v>81.28933715388249</v>
      </c>
      <c r="F58" s="7">
        <f t="shared" si="6"/>
        <v>0</v>
      </c>
      <c r="G58" s="7">
        <f t="shared" si="6"/>
        <v>0</v>
      </c>
      <c r="H58" s="7">
        <f t="shared" si="6"/>
        <v>90.02291781525525</v>
      </c>
      <c r="I58" s="7">
        <f t="shared" si="6"/>
        <v>162.79672724127585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1030.203308031769</v>
      </c>
      <c r="W58" s="7">
        <f t="shared" si="6"/>
        <v>81.28933715388249</v>
      </c>
      <c r="X58" s="7">
        <f t="shared" si="6"/>
        <v>0</v>
      </c>
      <c r="Y58" s="7">
        <f t="shared" si="6"/>
        <v>0</v>
      </c>
      <c r="Z58" s="8">
        <f t="shared" si="6"/>
        <v>81.28933715388249</v>
      </c>
    </row>
    <row r="59" spans="1:26" ht="13.5">
      <c r="A59" s="37" t="s">
        <v>31</v>
      </c>
      <c r="B59" s="9">
        <f aca="true" t="shared" si="7" ref="B59:Z66">IF(B68=0,0,+(B77/B68)*100)</f>
        <v>71.4033366788692</v>
      </c>
      <c r="C59" s="9">
        <f t="shared" si="7"/>
        <v>0</v>
      </c>
      <c r="D59" s="2">
        <f t="shared" si="7"/>
        <v>85.0004148115373</v>
      </c>
      <c r="E59" s="10">
        <f t="shared" si="7"/>
        <v>85.0004148115373</v>
      </c>
      <c r="F59" s="10">
        <f t="shared" si="7"/>
        <v>0</v>
      </c>
      <c r="G59" s="10">
        <f t="shared" si="7"/>
        <v>0</v>
      </c>
      <c r="H59" s="10">
        <f t="shared" si="7"/>
        <v>99.14840023269342</v>
      </c>
      <c r="I59" s="10">
        <f t="shared" si="7"/>
        <v>195.77745782431646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1220.6519778941245</v>
      </c>
      <c r="W59" s="10">
        <f t="shared" si="7"/>
        <v>85.0004148115373</v>
      </c>
      <c r="X59" s="10">
        <f t="shared" si="7"/>
        <v>0</v>
      </c>
      <c r="Y59" s="10">
        <f t="shared" si="7"/>
        <v>0</v>
      </c>
      <c r="Z59" s="11">
        <f t="shared" si="7"/>
        <v>85.0004148115373</v>
      </c>
    </row>
    <row r="60" spans="1:26" ht="13.5">
      <c r="A60" s="38" t="s">
        <v>32</v>
      </c>
      <c r="B60" s="12">
        <f t="shared" si="7"/>
        <v>92.81529762197472</v>
      </c>
      <c r="C60" s="12">
        <f t="shared" si="7"/>
        <v>0</v>
      </c>
      <c r="D60" s="3">
        <f t="shared" si="7"/>
        <v>83.72225875062581</v>
      </c>
      <c r="E60" s="13">
        <f t="shared" si="7"/>
        <v>83.72225875062581</v>
      </c>
      <c r="F60" s="13">
        <f t="shared" si="7"/>
        <v>0</v>
      </c>
      <c r="G60" s="13">
        <f t="shared" si="7"/>
        <v>0</v>
      </c>
      <c r="H60" s="13">
        <f t="shared" si="7"/>
        <v>88.25727546994663</v>
      </c>
      <c r="I60" s="13">
        <f t="shared" si="7"/>
        <v>156.29720352750059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963.6390055697378</v>
      </c>
      <c r="W60" s="13">
        <f t="shared" si="7"/>
        <v>83.72225875062581</v>
      </c>
      <c r="X60" s="13">
        <f t="shared" si="7"/>
        <v>0</v>
      </c>
      <c r="Y60" s="13">
        <f t="shared" si="7"/>
        <v>0</v>
      </c>
      <c r="Z60" s="14">
        <f t="shared" si="7"/>
        <v>83.72225875062581</v>
      </c>
    </row>
    <row r="61" spans="1:26" ht="13.5">
      <c r="A61" s="39" t="s">
        <v>103</v>
      </c>
      <c r="B61" s="12">
        <f t="shared" si="7"/>
        <v>83.87282147490197</v>
      </c>
      <c r="C61" s="12">
        <f t="shared" si="7"/>
        <v>0</v>
      </c>
      <c r="D61" s="3">
        <f t="shared" si="7"/>
        <v>84.19122368519024</v>
      </c>
      <c r="E61" s="13">
        <f t="shared" si="7"/>
        <v>84.19122368519024</v>
      </c>
      <c r="F61" s="13">
        <f t="shared" si="7"/>
        <v>0</v>
      </c>
      <c r="G61" s="13">
        <f t="shared" si="7"/>
        <v>0</v>
      </c>
      <c r="H61" s="13">
        <f t="shared" si="7"/>
        <v>87.66349414438035</v>
      </c>
      <c r="I61" s="13">
        <f t="shared" si="7"/>
        <v>145.2703897919944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1002.7436549554274</v>
      </c>
      <c r="W61" s="13">
        <f t="shared" si="7"/>
        <v>84.19122368519024</v>
      </c>
      <c r="X61" s="13">
        <f t="shared" si="7"/>
        <v>0</v>
      </c>
      <c r="Y61" s="13">
        <f t="shared" si="7"/>
        <v>0</v>
      </c>
      <c r="Z61" s="14">
        <f t="shared" si="7"/>
        <v>84.19122368519024</v>
      </c>
    </row>
    <row r="62" spans="1:26" ht="13.5">
      <c r="A62" s="39" t="s">
        <v>104</v>
      </c>
      <c r="B62" s="12">
        <f t="shared" si="7"/>
        <v>148.72902458058815</v>
      </c>
      <c r="C62" s="12">
        <f t="shared" si="7"/>
        <v>0</v>
      </c>
      <c r="D62" s="3">
        <f t="shared" si="7"/>
        <v>78.07216526026072</v>
      </c>
      <c r="E62" s="13">
        <f t="shared" si="7"/>
        <v>78.07216526026072</v>
      </c>
      <c r="F62" s="13">
        <f t="shared" si="7"/>
        <v>0</v>
      </c>
      <c r="G62" s="13">
        <f t="shared" si="7"/>
        <v>0</v>
      </c>
      <c r="H62" s="13">
        <f t="shared" si="7"/>
        <v>87.71968859869412</v>
      </c>
      <c r="I62" s="13">
        <f t="shared" si="7"/>
        <v>175.15434455047713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766.1270718232045</v>
      </c>
      <c r="W62" s="13">
        <f t="shared" si="7"/>
        <v>78.07216526026072</v>
      </c>
      <c r="X62" s="13">
        <f t="shared" si="7"/>
        <v>0</v>
      </c>
      <c r="Y62" s="13">
        <f t="shared" si="7"/>
        <v>0</v>
      </c>
      <c r="Z62" s="14">
        <f t="shared" si="7"/>
        <v>78.07216526026072</v>
      </c>
    </row>
    <row r="63" spans="1:26" ht="13.5">
      <c r="A63" s="39" t="s">
        <v>105</v>
      </c>
      <c r="B63" s="12">
        <f t="shared" si="7"/>
        <v>56.63938524708142</v>
      </c>
      <c r="C63" s="12">
        <f t="shared" si="7"/>
        <v>0</v>
      </c>
      <c r="D63" s="3">
        <f t="shared" si="7"/>
        <v>89.99287449101891</v>
      </c>
      <c r="E63" s="13">
        <f t="shared" si="7"/>
        <v>89.99287449101891</v>
      </c>
      <c r="F63" s="13">
        <f t="shared" si="7"/>
        <v>0</v>
      </c>
      <c r="G63" s="13">
        <f t="shared" si="7"/>
        <v>0</v>
      </c>
      <c r="H63" s="13">
        <f t="shared" si="7"/>
        <v>97.00336134453782</v>
      </c>
      <c r="I63" s="13">
        <f t="shared" si="7"/>
        <v>194.00672268907564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1206.1691876750701</v>
      </c>
      <c r="W63" s="13">
        <f t="shared" si="7"/>
        <v>89.99287449101891</v>
      </c>
      <c r="X63" s="13">
        <f t="shared" si="7"/>
        <v>0</v>
      </c>
      <c r="Y63" s="13">
        <f t="shared" si="7"/>
        <v>0</v>
      </c>
      <c r="Z63" s="14">
        <f t="shared" si="7"/>
        <v>89.99287449101891</v>
      </c>
    </row>
    <row r="64" spans="1:26" ht="13.5">
      <c r="A64" s="39" t="s">
        <v>106</v>
      </c>
      <c r="B64" s="12">
        <f t="shared" si="7"/>
        <v>75.87563172705467</v>
      </c>
      <c r="C64" s="12">
        <f t="shared" si="7"/>
        <v>0</v>
      </c>
      <c r="D64" s="3">
        <f t="shared" si="7"/>
        <v>89.95965371147243</v>
      </c>
      <c r="E64" s="13">
        <f t="shared" si="7"/>
        <v>89.95965371147243</v>
      </c>
      <c r="F64" s="13">
        <f t="shared" si="7"/>
        <v>0</v>
      </c>
      <c r="G64" s="13">
        <f t="shared" si="7"/>
        <v>0</v>
      </c>
      <c r="H64" s="13">
        <f t="shared" si="7"/>
        <v>87.67381916329285</v>
      </c>
      <c r="I64" s="13">
        <f t="shared" si="7"/>
        <v>170.72739541160593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1070.6663967611337</v>
      </c>
      <c r="W64" s="13">
        <f t="shared" si="7"/>
        <v>89.95965371147243</v>
      </c>
      <c r="X64" s="13">
        <f t="shared" si="7"/>
        <v>0</v>
      </c>
      <c r="Y64" s="13">
        <f t="shared" si="7"/>
        <v>0</v>
      </c>
      <c r="Z64" s="14">
        <f t="shared" si="7"/>
        <v>89.95965371147243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46.64822498847395</v>
      </c>
      <c r="I66" s="16">
        <f t="shared" si="7"/>
        <v>100.00461041954819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23738.3540802213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188250186</v>
      </c>
      <c r="C67" s="24"/>
      <c r="D67" s="25">
        <v>206555996</v>
      </c>
      <c r="E67" s="26">
        <v>206555996</v>
      </c>
      <c r="F67" s="26"/>
      <c r="G67" s="26"/>
      <c r="H67" s="26">
        <v>20695690</v>
      </c>
      <c r="I67" s="26">
        <v>20695690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20695690</v>
      </c>
      <c r="W67" s="26">
        <v>206555996</v>
      </c>
      <c r="X67" s="26"/>
      <c r="Y67" s="25"/>
      <c r="Z67" s="27">
        <v>206555996</v>
      </c>
    </row>
    <row r="68" spans="1:26" ht="13.5" hidden="1">
      <c r="A68" s="37" t="s">
        <v>31</v>
      </c>
      <c r="B68" s="19">
        <v>30619908</v>
      </c>
      <c r="C68" s="19"/>
      <c r="D68" s="20">
        <v>36161000</v>
      </c>
      <c r="E68" s="21">
        <v>36161000</v>
      </c>
      <c r="F68" s="21"/>
      <c r="G68" s="21"/>
      <c r="H68" s="21">
        <v>3438000</v>
      </c>
      <c r="I68" s="21">
        <v>3438000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3438000</v>
      </c>
      <c r="W68" s="21">
        <v>36161000</v>
      </c>
      <c r="X68" s="21"/>
      <c r="Y68" s="20"/>
      <c r="Z68" s="23">
        <v>36161000</v>
      </c>
    </row>
    <row r="69" spans="1:26" ht="13.5" hidden="1">
      <c r="A69" s="38" t="s">
        <v>32</v>
      </c>
      <c r="B69" s="19">
        <v>152982941</v>
      </c>
      <c r="C69" s="19"/>
      <c r="D69" s="20">
        <v>163840539</v>
      </c>
      <c r="E69" s="21">
        <v>163840539</v>
      </c>
      <c r="F69" s="21"/>
      <c r="G69" s="21"/>
      <c r="H69" s="21">
        <v>17236000</v>
      </c>
      <c r="I69" s="21">
        <v>17236000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17236000</v>
      </c>
      <c r="W69" s="21">
        <v>163840539</v>
      </c>
      <c r="X69" s="21"/>
      <c r="Y69" s="20"/>
      <c r="Z69" s="23">
        <v>163840539</v>
      </c>
    </row>
    <row r="70" spans="1:26" ht="13.5" hidden="1">
      <c r="A70" s="39" t="s">
        <v>103</v>
      </c>
      <c r="B70" s="19">
        <v>102013858</v>
      </c>
      <c r="C70" s="19"/>
      <c r="D70" s="20">
        <v>109107572</v>
      </c>
      <c r="E70" s="21">
        <v>109107572</v>
      </c>
      <c r="F70" s="21"/>
      <c r="G70" s="21"/>
      <c r="H70" s="21">
        <v>11442000</v>
      </c>
      <c r="I70" s="21">
        <v>11442000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11442000</v>
      </c>
      <c r="W70" s="21">
        <v>109107572</v>
      </c>
      <c r="X70" s="21"/>
      <c r="Y70" s="20"/>
      <c r="Z70" s="23">
        <v>109107572</v>
      </c>
    </row>
    <row r="71" spans="1:26" ht="13.5" hidden="1">
      <c r="A71" s="39" t="s">
        <v>104</v>
      </c>
      <c r="B71" s="19">
        <v>28491385</v>
      </c>
      <c r="C71" s="19"/>
      <c r="D71" s="20">
        <v>33063000</v>
      </c>
      <c r="E71" s="21">
        <v>33063000</v>
      </c>
      <c r="F71" s="21"/>
      <c r="G71" s="21"/>
      <c r="H71" s="21">
        <v>3982000</v>
      </c>
      <c r="I71" s="21">
        <v>3982000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3982000</v>
      </c>
      <c r="W71" s="21">
        <v>33063000</v>
      </c>
      <c r="X71" s="21"/>
      <c r="Y71" s="20"/>
      <c r="Z71" s="23">
        <v>33063000</v>
      </c>
    </row>
    <row r="72" spans="1:26" ht="13.5" hidden="1">
      <c r="A72" s="39" t="s">
        <v>105</v>
      </c>
      <c r="B72" s="19">
        <v>15597551</v>
      </c>
      <c r="C72" s="19"/>
      <c r="D72" s="20">
        <v>14366693</v>
      </c>
      <c r="E72" s="21">
        <v>14366693</v>
      </c>
      <c r="F72" s="21"/>
      <c r="G72" s="21"/>
      <c r="H72" s="21">
        <v>1071000</v>
      </c>
      <c r="I72" s="21">
        <v>1071000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1071000</v>
      </c>
      <c r="W72" s="21">
        <v>14366693</v>
      </c>
      <c r="X72" s="21"/>
      <c r="Y72" s="20"/>
      <c r="Z72" s="23">
        <v>14366693</v>
      </c>
    </row>
    <row r="73" spans="1:26" ht="13.5" hidden="1">
      <c r="A73" s="39" t="s">
        <v>106</v>
      </c>
      <c r="B73" s="19">
        <v>6880147</v>
      </c>
      <c r="C73" s="19"/>
      <c r="D73" s="20">
        <v>7303274</v>
      </c>
      <c r="E73" s="21">
        <v>7303274</v>
      </c>
      <c r="F73" s="21"/>
      <c r="G73" s="21"/>
      <c r="H73" s="21">
        <v>741000</v>
      </c>
      <c r="I73" s="21">
        <v>741000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741000</v>
      </c>
      <c r="W73" s="21">
        <v>7303274</v>
      </c>
      <c r="X73" s="21"/>
      <c r="Y73" s="20"/>
      <c r="Z73" s="23">
        <v>7303274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4647337</v>
      </c>
      <c r="C75" s="28"/>
      <c r="D75" s="29">
        <v>6554457</v>
      </c>
      <c r="E75" s="30">
        <v>6554457</v>
      </c>
      <c r="F75" s="30"/>
      <c r="G75" s="30"/>
      <c r="H75" s="30">
        <v>21690</v>
      </c>
      <c r="I75" s="30">
        <v>21690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21690</v>
      </c>
      <c r="W75" s="30">
        <v>6554457</v>
      </c>
      <c r="X75" s="30"/>
      <c r="Y75" s="29"/>
      <c r="Z75" s="31">
        <v>6554457</v>
      </c>
    </row>
    <row r="76" spans="1:26" ht="13.5" hidden="1">
      <c r="A76" s="42" t="s">
        <v>286</v>
      </c>
      <c r="B76" s="32">
        <v>168502545</v>
      </c>
      <c r="C76" s="32"/>
      <c r="D76" s="33">
        <v>167908000</v>
      </c>
      <c r="E76" s="34">
        <v>167908000</v>
      </c>
      <c r="F76" s="34">
        <v>61692</v>
      </c>
      <c r="G76" s="34">
        <v>14999350</v>
      </c>
      <c r="H76" s="34">
        <v>18630864</v>
      </c>
      <c r="I76" s="34">
        <v>33691906</v>
      </c>
      <c r="J76" s="34">
        <v>15970076</v>
      </c>
      <c r="K76" s="34">
        <v>17448362</v>
      </c>
      <c r="L76" s="34">
        <v>18203680</v>
      </c>
      <c r="M76" s="34">
        <v>51622118</v>
      </c>
      <c r="N76" s="34">
        <v>18176545</v>
      </c>
      <c r="O76" s="34">
        <v>18576633</v>
      </c>
      <c r="P76" s="34">
        <v>17429755</v>
      </c>
      <c r="Q76" s="34">
        <v>54182933</v>
      </c>
      <c r="R76" s="34">
        <v>18762952</v>
      </c>
      <c r="S76" s="34">
        <v>36683876</v>
      </c>
      <c r="T76" s="34">
        <v>18263898</v>
      </c>
      <c r="U76" s="34">
        <v>73710726</v>
      </c>
      <c r="V76" s="34">
        <v>213207683</v>
      </c>
      <c r="W76" s="34">
        <v>167908000</v>
      </c>
      <c r="X76" s="34"/>
      <c r="Y76" s="33"/>
      <c r="Z76" s="35">
        <v>167908000</v>
      </c>
    </row>
    <row r="77" spans="1:26" ht="13.5" hidden="1">
      <c r="A77" s="37" t="s">
        <v>31</v>
      </c>
      <c r="B77" s="19">
        <v>21863636</v>
      </c>
      <c r="C77" s="19"/>
      <c r="D77" s="20">
        <v>30737000</v>
      </c>
      <c r="E77" s="21">
        <v>30737000</v>
      </c>
      <c r="F77" s="21">
        <v>23000</v>
      </c>
      <c r="G77" s="21">
        <v>3299107</v>
      </c>
      <c r="H77" s="21">
        <v>3408722</v>
      </c>
      <c r="I77" s="21">
        <v>6730829</v>
      </c>
      <c r="J77" s="21">
        <v>3429030</v>
      </c>
      <c r="K77" s="21">
        <v>3424541</v>
      </c>
      <c r="L77" s="21">
        <v>3426888</v>
      </c>
      <c r="M77" s="21">
        <v>10280459</v>
      </c>
      <c r="N77" s="21">
        <v>3549228</v>
      </c>
      <c r="O77" s="21">
        <v>3637186</v>
      </c>
      <c r="P77" s="21">
        <v>3607403</v>
      </c>
      <c r="Q77" s="21">
        <v>10793817</v>
      </c>
      <c r="R77" s="21">
        <v>3618504</v>
      </c>
      <c r="S77" s="21">
        <v>6995473</v>
      </c>
      <c r="T77" s="21">
        <v>3546933</v>
      </c>
      <c r="U77" s="21">
        <v>14160910</v>
      </c>
      <c r="V77" s="21">
        <v>41966015</v>
      </c>
      <c r="W77" s="21">
        <v>30737000</v>
      </c>
      <c r="X77" s="21"/>
      <c r="Y77" s="20"/>
      <c r="Z77" s="23">
        <v>30737000</v>
      </c>
    </row>
    <row r="78" spans="1:26" ht="13.5" hidden="1">
      <c r="A78" s="38" t="s">
        <v>32</v>
      </c>
      <c r="B78" s="19">
        <v>141991572</v>
      </c>
      <c r="C78" s="19"/>
      <c r="D78" s="20">
        <v>137171000</v>
      </c>
      <c r="E78" s="21">
        <v>137171000</v>
      </c>
      <c r="F78" s="21">
        <v>38692</v>
      </c>
      <c r="G78" s="21">
        <v>11688670</v>
      </c>
      <c r="H78" s="21">
        <v>15212024</v>
      </c>
      <c r="I78" s="21">
        <v>26939386</v>
      </c>
      <c r="J78" s="21">
        <v>12523499</v>
      </c>
      <c r="K78" s="21">
        <v>14007606</v>
      </c>
      <c r="L78" s="21">
        <v>14752473</v>
      </c>
      <c r="M78" s="21">
        <v>41283578</v>
      </c>
      <c r="N78" s="21">
        <v>14603747</v>
      </c>
      <c r="O78" s="21">
        <v>14910654</v>
      </c>
      <c r="P78" s="21">
        <v>13787448</v>
      </c>
      <c r="Q78" s="21">
        <v>43301849</v>
      </c>
      <c r="R78" s="21">
        <v>13434935</v>
      </c>
      <c r="S78" s="21">
        <v>27991035</v>
      </c>
      <c r="T78" s="21">
        <v>13142036</v>
      </c>
      <c r="U78" s="21">
        <v>54568006</v>
      </c>
      <c r="V78" s="21">
        <v>166092819</v>
      </c>
      <c r="W78" s="21">
        <v>137171000</v>
      </c>
      <c r="X78" s="21"/>
      <c r="Y78" s="20"/>
      <c r="Z78" s="23">
        <v>137171000</v>
      </c>
    </row>
    <row r="79" spans="1:26" ht="13.5" hidden="1">
      <c r="A79" s="39" t="s">
        <v>103</v>
      </c>
      <c r="B79" s="19">
        <v>85561901</v>
      </c>
      <c r="C79" s="19"/>
      <c r="D79" s="20">
        <v>91859000</v>
      </c>
      <c r="E79" s="21">
        <v>91859000</v>
      </c>
      <c r="F79" s="21">
        <v>1800</v>
      </c>
      <c r="G79" s="21">
        <v>6589581</v>
      </c>
      <c r="H79" s="21">
        <v>10030457</v>
      </c>
      <c r="I79" s="21">
        <v>16621838</v>
      </c>
      <c r="J79" s="21">
        <v>7680673</v>
      </c>
      <c r="K79" s="21">
        <v>10071369</v>
      </c>
      <c r="L79" s="21">
        <v>10951991</v>
      </c>
      <c r="M79" s="21">
        <v>28704033</v>
      </c>
      <c r="N79" s="21">
        <v>10631226</v>
      </c>
      <c r="O79" s="21">
        <v>10710229</v>
      </c>
      <c r="P79" s="21">
        <v>9926088</v>
      </c>
      <c r="Q79" s="21">
        <v>31267543</v>
      </c>
      <c r="R79" s="21">
        <v>9212389</v>
      </c>
      <c r="S79" s="21">
        <v>20094439</v>
      </c>
      <c r="T79" s="21">
        <v>8833687</v>
      </c>
      <c r="U79" s="21">
        <v>38140515</v>
      </c>
      <c r="V79" s="21">
        <v>114733929</v>
      </c>
      <c r="W79" s="21">
        <v>91859000</v>
      </c>
      <c r="X79" s="21"/>
      <c r="Y79" s="20"/>
      <c r="Z79" s="23">
        <v>91859000</v>
      </c>
    </row>
    <row r="80" spans="1:26" ht="13.5" hidden="1">
      <c r="A80" s="39" t="s">
        <v>104</v>
      </c>
      <c r="B80" s="19">
        <v>42374959</v>
      </c>
      <c r="C80" s="19"/>
      <c r="D80" s="20">
        <v>25813000</v>
      </c>
      <c r="E80" s="21">
        <v>25813000</v>
      </c>
      <c r="F80" s="21">
        <v>34392</v>
      </c>
      <c r="G80" s="21">
        <v>3447256</v>
      </c>
      <c r="H80" s="21">
        <v>3492998</v>
      </c>
      <c r="I80" s="21">
        <v>6974646</v>
      </c>
      <c r="J80" s="21">
        <v>3031326</v>
      </c>
      <c r="K80" s="21">
        <v>2212473</v>
      </c>
      <c r="L80" s="21">
        <v>2075524</v>
      </c>
      <c r="M80" s="21">
        <v>7319323</v>
      </c>
      <c r="N80" s="21">
        <v>2248446</v>
      </c>
      <c r="O80" s="21">
        <v>2541936</v>
      </c>
      <c r="P80" s="21">
        <v>2053811</v>
      </c>
      <c r="Q80" s="21">
        <v>6844193</v>
      </c>
      <c r="R80" s="21">
        <v>2497049</v>
      </c>
      <c r="S80" s="21">
        <v>4334185</v>
      </c>
      <c r="T80" s="21">
        <v>2537784</v>
      </c>
      <c r="U80" s="21">
        <v>9369018</v>
      </c>
      <c r="V80" s="21">
        <v>30507180</v>
      </c>
      <c r="W80" s="21">
        <v>25813000</v>
      </c>
      <c r="X80" s="21"/>
      <c r="Y80" s="20"/>
      <c r="Z80" s="23">
        <v>25813000</v>
      </c>
    </row>
    <row r="81" spans="1:26" ht="13.5" hidden="1">
      <c r="A81" s="39" t="s">
        <v>105</v>
      </c>
      <c r="B81" s="19">
        <v>8834357</v>
      </c>
      <c r="C81" s="19"/>
      <c r="D81" s="20">
        <v>12929000</v>
      </c>
      <c r="E81" s="21">
        <v>12929000</v>
      </c>
      <c r="F81" s="21"/>
      <c r="G81" s="21">
        <v>1038906</v>
      </c>
      <c r="H81" s="21">
        <v>1038906</v>
      </c>
      <c r="I81" s="21">
        <v>2077812</v>
      </c>
      <c r="J81" s="21">
        <v>1150368</v>
      </c>
      <c r="K81" s="21">
        <v>1048857</v>
      </c>
      <c r="L81" s="21">
        <v>1046636</v>
      </c>
      <c r="M81" s="21">
        <v>3245861</v>
      </c>
      <c r="N81" s="21">
        <v>1044413</v>
      </c>
      <c r="O81" s="21">
        <v>1079402</v>
      </c>
      <c r="P81" s="21">
        <v>1119536</v>
      </c>
      <c r="Q81" s="21">
        <v>3243351</v>
      </c>
      <c r="R81" s="21">
        <v>1037304</v>
      </c>
      <c r="S81" s="21">
        <v>2254192</v>
      </c>
      <c r="T81" s="21">
        <v>1059552</v>
      </c>
      <c r="U81" s="21">
        <v>4351048</v>
      </c>
      <c r="V81" s="21">
        <v>12918072</v>
      </c>
      <c r="W81" s="21">
        <v>12929000</v>
      </c>
      <c r="X81" s="21"/>
      <c r="Y81" s="20"/>
      <c r="Z81" s="23">
        <v>12929000</v>
      </c>
    </row>
    <row r="82" spans="1:26" ht="13.5" hidden="1">
      <c r="A82" s="39" t="s">
        <v>106</v>
      </c>
      <c r="B82" s="19">
        <v>5220355</v>
      </c>
      <c r="C82" s="19"/>
      <c r="D82" s="20">
        <v>6570000</v>
      </c>
      <c r="E82" s="21">
        <v>6570000</v>
      </c>
      <c r="F82" s="21">
        <v>2500</v>
      </c>
      <c r="G82" s="21">
        <v>612927</v>
      </c>
      <c r="H82" s="21">
        <v>649663</v>
      </c>
      <c r="I82" s="21">
        <v>1265090</v>
      </c>
      <c r="J82" s="21">
        <v>661132</v>
      </c>
      <c r="K82" s="21">
        <v>674907</v>
      </c>
      <c r="L82" s="21">
        <v>678322</v>
      </c>
      <c r="M82" s="21">
        <v>2014361</v>
      </c>
      <c r="N82" s="21">
        <v>679662</v>
      </c>
      <c r="O82" s="21">
        <v>579087</v>
      </c>
      <c r="P82" s="21">
        <v>688013</v>
      </c>
      <c r="Q82" s="21">
        <v>1946762</v>
      </c>
      <c r="R82" s="21">
        <v>688193</v>
      </c>
      <c r="S82" s="21">
        <v>1308219</v>
      </c>
      <c r="T82" s="21">
        <v>711013</v>
      </c>
      <c r="U82" s="21">
        <v>2707425</v>
      </c>
      <c r="V82" s="21">
        <v>7933638</v>
      </c>
      <c r="W82" s="21">
        <v>6570000</v>
      </c>
      <c r="X82" s="21"/>
      <c r="Y82" s="20"/>
      <c r="Z82" s="23">
        <v>6570000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4647337</v>
      </c>
      <c r="C84" s="28"/>
      <c r="D84" s="29"/>
      <c r="E84" s="30"/>
      <c r="F84" s="30"/>
      <c r="G84" s="30">
        <v>11573</v>
      </c>
      <c r="H84" s="30">
        <v>10118</v>
      </c>
      <c r="I84" s="30">
        <v>21691</v>
      </c>
      <c r="J84" s="30">
        <v>17547</v>
      </c>
      <c r="K84" s="30">
        <v>16215</v>
      </c>
      <c r="L84" s="30">
        <v>24319</v>
      </c>
      <c r="M84" s="30">
        <v>58081</v>
      </c>
      <c r="N84" s="30">
        <v>23570</v>
      </c>
      <c r="O84" s="30">
        <v>28793</v>
      </c>
      <c r="P84" s="30">
        <v>34904</v>
      </c>
      <c r="Q84" s="30">
        <v>87267</v>
      </c>
      <c r="R84" s="30">
        <v>1709513</v>
      </c>
      <c r="S84" s="30">
        <v>1697368</v>
      </c>
      <c r="T84" s="30">
        <v>1574929</v>
      </c>
      <c r="U84" s="30">
        <v>4981810</v>
      </c>
      <c r="V84" s="30">
        <v>5148849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60154469</v>
      </c>
      <c r="D5" s="153">
        <f>SUM(D6:D8)</f>
        <v>0</v>
      </c>
      <c r="E5" s="154">
        <f t="shared" si="0"/>
        <v>67258008</v>
      </c>
      <c r="F5" s="100">
        <f t="shared" si="0"/>
        <v>67258008</v>
      </c>
      <c r="G5" s="100">
        <f t="shared" si="0"/>
        <v>0</v>
      </c>
      <c r="H5" s="100">
        <f t="shared" si="0"/>
        <v>0</v>
      </c>
      <c r="I5" s="100">
        <f t="shared" si="0"/>
        <v>5135444</v>
      </c>
      <c r="J5" s="100">
        <f t="shared" si="0"/>
        <v>5135444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5135444</v>
      </c>
      <c r="X5" s="100">
        <f t="shared" si="0"/>
        <v>67258008</v>
      </c>
      <c r="Y5" s="100">
        <f t="shared" si="0"/>
        <v>-62122564</v>
      </c>
      <c r="Z5" s="137">
        <f>+IF(X5&lt;&gt;0,+(Y5/X5)*100,0)</f>
        <v>-92.36456125789512</v>
      </c>
      <c r="AA5" s="153">
        <f>SUM(AA6:AA8)</f>
        <v>67258008</v>
      </c>
    </row>
    <row r="6" spans="1:27" ht="13.5">
      <c r="A6" s="138" t="s">
        <v>75</v>
      </c>
      <c r="B6" s="136"/>
      <c r="C6" s="155">
        <v>25588378</v>
      </c>
      <c r="D6" s="155"/>
      <c r="E6" s="156">
        <v>28632008</v>
      </c>
      <c r="F6" s="60">
        <v>28632008</v>
      </c>
      <c r="G6" s="60"/>
      <c r="H6" s="60"/>
      <c r="I6" s="60">
        <v>1693150</v>
      </c>
      <c r="J6" s="60">
        <v>1693150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1693150</v>
      </c>
      <c r="X6" s="60">
        <v>28632008</v>
      </c>
      <c r="Y6" s="60">
        <v>-26938858</v>
      </c>
      <c r="Z6" s="140">
        <v>-94.09</v>
      </c>
      <c r="AA6" s="155">
        <v>28632008</v>
      </c>
    </row>
    <row r="7" spans="1:27" ht="13.5">
      <c r="A7" s="138" t="s">
        <v>76</v>
      </c>
      <c r="B7" s="136"/>
      <c r="C7" s="157">
        <v>32923941</v>
      </c>
      <c r="D7" s="157"/>
      <c r="E7" s="158">
        <v>38091000</v>
      </c>
      <c r="F7" s="159">
        <v>38091000</v>
      </c>
      <c r="G7" s="159"/>
      <c r="H7" s="159"/>
      <c r="I7" s="159">
        <v>3442294</v>
      </c>
      <c r="J7" s="159">
        <v>3442294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3442294</v>
      </c>
      <c r="X7" s="159">
        <v>38091000</v>
      </c>
      <c r="Y7" s="159">
        <v>-34648706</v>
      </c>
      <c r="Z7" s="141">
        <v>-90.96</v>
      </c>
      <c r="AA7" s="157">
        <v>38091000</v>
      </c>
    </row>
    <row r="8" spans="1:27" ht="13.5">
      <c r="A8" s="138" t="s">
        <v>77</v>
      </c>
      <c r="B8" s="136"/>
      <c r="C8" s="155">
        <v>1642150</v>
      </c>
      <c r="D8" s="155"/>
      <c r="E8" s="156">
        <v>535000</v>
      </c>
      <c r="F8" s="60">
        <v>535000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535000</v>
      </c>
      <c r="Y8" s="60">
        <v>-535000</v>
      </c>
      <c r="Z8" s="140">
        <v>-100</v>
      </c>
      <c r="AA8" s="155">
        <v>535000</v>
      </c>
    </row>
    <row r="9" spans="1:27" ht="13.5">
      <c r="A9" s="135" t="s">
        <v>78</v>
      </c>
      <c r="B9" s="136"/>
      <c r="C9" s="153">
        <f aca="true" t="shared" si="1" ref="C9:Y9">SUM(C10:C14)</f>
        <v>10058534</v>
      </c>
      <c r="D9" s="153">
        <f>SUM(D10:D14)</f>
        <v>0</v>
      </c>
      <c r="E9" s="154">
        <f t="shared" si="1"/>
        <v>3942708</v>
      </c>
      <c r="F9" s="100">
        <f t="shared" si="1"/>
        <v>3942708</v>
      </c>
      <c r="G9" s="100">
        <f t="shared" si="1"/>
        <v>0</v>
      </c>
      <c r="H9" s="100">
        <f t="shared" si="1"/>
        <v>0</v>
      </c>
      <c r="I9" s="100">
        <f t="shared" si="1"/>
        <v>12435</v>
      </c>
      <c r="J9" s="100">
        <f t="shared" si="1"/>
        <v>12435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12435</v>
      </c>
      <c r="X9" s="100">
        <f t="shared" si="1"/>
        <v>3942708</v>
      </c>
      <c r="Y9" s="100">
        <f t="shared" si="1"/>
        <v>-3930273</v>
      </c>
      <c r="Z9" s="137">
        <f>+IF(X9&lt;&gt;0,+(Y9/X9)*100,0)</f>
        <v>-99.68460763515837</v>
      </c>
      <c r="AA9" s="153">
        <f>SUM(AA10:AA14)</f>
        <v>3942708</v>
      </c>
    </row>
    <row r="10" spans="1:27" ht="13.5">
      <c r="A10" s="138" t="s">
        <v>79</v>
      </c>
      <c r="B10" s="136"/>
      <c r="C10" s="155">
        <v>5602435</v>
      </c>
      <c r="D10" s="155"/>
      <c r="E10" s="156">
        <v>1536246</v>
      </c>
      <c r="F10" s="60">
        <v>1536246</v>
      </c>
      <c r="G10" s="60"/>
      <c r="H10" s="60"/>
      <c r="I10" s="60">
        <v>12435</v>
      </c>
      <c r="J10" s="60">
        <v>12435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12435</v>
      </c>
      <c r="X10" s="60">
        <v>1536246</v>
      </c>
      <c r="Y10" s="60">
        <v>-1523811</v>
      </c>
      <c r="Z10" s="140">
        <v>-99.19</v>
      </c>
      <c r="AA10" s="155">
        <v>1536246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4456099</v>
      </c>
      <c r="D12" s="155"/>
      <c r="E12" s="156">
        <v>2397462</v>
      </c>
      <c r="F12" s="60">
        <v>2397462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2397462</v>
      </c>
      <c r="Y12" s="60">
        <v>-2397462</v>
      </c>
      <c r="Z12" s="140">
        <v>-100</v>
      </c>
      <c r="AA12" s="155">
        <v>2397462</v>
      </c>
    </row>
    <row r="13" spans="1:27" ht="13.5">
      <c r="A13" s="138" t="s">
        <v>82</v>
      </c>
      <c r="B13" s="136"/>
      <c r="C13" s="155"/>
      <c r="D13" s="155"/>
      <c r="E13" s="156">
        <v>9000</v>
      </c>
      <c r="F13" s="60">
        <v>9000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9000</v>
      </c>
      <c r="Y13" s="60">
        <v>-9000</v>
      </c>
      <c r="Z13" s="140">
        <v>-100</v>
      </c>
      <c r="AA13" s="155">
        <v>9000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16947660</v>
      </c>
      <c r="D15" s="153">
        <f>SUM(D16:D18)</f>
        <v>0</v>
      </c>
      <c r="E15" s="154">
        <f t="shared" si="2"/>
        <v>29834796</v>
      </c>
      <c r="F15" s="100">
        <f t="shared" si="2"/>
        <v>29834796</v>
      </c>
      <c r="G15" s="100">
        <f t="shared" si="2"/>
        <v>0</v>
      </c>
      <c r="H15" s="100">
        <f t="shared" si="2"/>
        <v>0</v>
      </c>
      <c r="I15" s="100">
        <f t="shared" si="2"/>
        <v>1530837</v>
      </c>
      <c r="J15" s="100">
        <f t="shared" si="2"/>
        <v>1530837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1530837</v>
      </c>
      <c r="X15" s="100">
        <f t="shared" si="2"/>
        <v>29834796</v>
      </c>
      <c r="Y15" s="100">
        <f t="shared" si="2"/>
        <v>-28303959</v>
      </c>
      <c r="Z15" s="137">
        <f>+IF(X15&lt;&gt;0,+(Y15/X15)*100,0)</f>
        <v>-94.86895435785785</v>
      </c>
      <c r="AA15" s="153">
        <f>SUM(AA16:AA18)</f>
        <v>29834796</v>
      </c>
    </row>
    <row r="16" spans="1:27" ht="13.5">
      <c r="A16" s="138" t="s">
        <v>85</v>
      </c>
      <c r="B16" s="136"/>
      <c r="C16" s="155">
        <v>788321</v>
      </c>
      <c r="D16" s="155"/>
      <c r="E16" s="156">
        <v>526500</v>
      </c>
      <c r="F16" s="60">
        <v>526500</v>
      </c>
      <c r="G16" s="60"/>
      <c r="H16" s="60"/>
      <c r="I16" s="60">
        <v>43805</v>
      </c>
      <c r="J16" s="60">
        <v>43805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43805</v>
      </c>
      <c r="X16" s="60">
        <v>526500</v>
      </c>
      <c r="Y16" s="60">
        <v>-482695</v>
      </c>
      <c r="Z16" s="140">
        <v>-91.68</v>
      </c>
      <c r="AA16" s="155">
        <v>526500</v>
      </c>
    </row>
    <row r="17" spans="1:27" ht="13.5">
      <c r="A17" s="138" t="s">
        <v>86</v>
      </c>
      <c r="B17" s="136"/>
      <c r="C17" s="155">
        <v>16159339</v>
      </c>
      <c r="D17" s="155"/>
      <c r="E17" s="156">
        <v>29308296</v>
      </c>
      <c r="F17" s="60">
        <v>29308296</v>
      </c>
      <c r="G17" s="60"/>
      <c r="H17" s="60"/>
      <c r="I17" s="60">
        <v>1487032</v>
      </c>
      <c r="J17" s="60">
        <v>1487032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1487032</v>
      </c>
      <c r="X17" s="60">
        <v>29308296</v>
      </c>
      <c r="Y17" s="60">
        <v>-27821264</v>
      </c>
      <c r="Z17" s="140">
        <v>-94.93</v>
      </c>
      <c r="AA17" s="155">
        <v>29308296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251909385</v>
      </c>
      <c r="D19" s="153">
        <f>SUM(D20:D23)</f>
        <v>0</v>
      </c>
      <c r="E19" s="154">
        <f t="shared" si="3"/>
        <v>288911618</v>
      </c>
      <c r="F19" s="100">
        <f t="shared" si="3"/>
        <v>288911618</v>
      </c>
      <c r="G19" s="100">
        <f t="shared" si="3"/>
        <v>0</v>
      </c>
      <c r="H19" s="100">
        <f t="shared" si="3"/>
        <v>0</v>
      </c>
      <c r="I19" s="100">
        <f t="shared" si="3"/>
        <v>17514552</v>
      </c>
      <c r="J19" s="100">
        <f t="shared" si="3"/>
        <v>17514552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17514552</v>
      </c>
      <c r="X19" s="100">
        <f t="shared" si="3"/>
        <v>288911618</v>
      </c>
      <c r="Y19" s="100">
        <f t="shared" si="3"/>
        <v>-271397066</v>
      </c>
      <c r="Z19" s="137">
        <f>+IF(X19&lt;&gt;0,+(Y19/X19)*100,0)</f>
        <v>-93.93774742558121</v>
      </c>
      <c r="AA19" s="153">
        <f>SUM(AA20:AA23)</f>
        <v>288911618</v>
      </c>
    </row>
    <row r="20" spans="1:27" ht="13.5">
      <c r="A20" s="138" t="s">
        <v>89</v>
      </c>
      <c r="B20" s="136"/>
      <c r="C20" s="155">
        <v>136700153</v>
      </c>
      <c r="D20" s="155"/>
      <c r="E20" s="156">
        <v>140506063</v>
      </c>
      <c r="F20" s="60">
        <v>140506063</v>
      </c>
      <c r="G20" s="60"/>
      <c r="H20" s="60"/>
      <c r="I20" s="60">
        <v>11561543</v>
      </c>
      <c r="J20" s="60">
        <v>11561543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11561543</v>
      </c>
      <c r="X20" s="60">
        <v>140506063</v>
      </c>
      <c r="Y20" s="60">
        <v>-128944520</v>
      </c>
      <c r="Z20" s="140">
        <v>-91.77</v>
      </c>
      <c r="AA20" s="155">
        <v>140506063</v>
      </c>
    </row>
    <row r="21" spans="1:27" ht="13.5">
      <c r="A21" s="138" t="s">
        <v>90</v>
      </c>
      <c r="B21" s="136"/>
      <c r="C21" s="155">
        <v>65102576</v>
      </c>
      <c r="D21" s="155"/>
      <c r="E21" s="156">
        <v>86523218</v>
      </c>
      <c r="F21" s="60">
        <v>86523218</v>
      </c>
      <c r="G21" s="60"/>
      <c r="H21" s="60"/>
      <c r="I21" s="60">
        <v>4034573</v>
      </c>
      <c r="J21" s="60">
        <v>4034573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4034573</v>
      </c>
      <c r="X21" s="60">
        <v>86523218</v>
      </c>
      <c r="Y21" s="60">
        <v>-82488645</v>
      </c>
      <c r="Z21" s="140">
        <v>-95.34</v>
      </c>
      <c r="AA21" s="155">
        <v>86523218</v>
      </c>
    </row>
    <row r="22" spans="1:27" ht="13.5">
      <c r="A22" s="138" t="s">
        <v>91</v>
      </c>
      <c r="B22" s="136"/>
      <c r="C22" s="157">
        <v>31090333</v>
      </c>
      <c r="D22" s="157"/>
      <c r="E22" s="158">
        <v>37372087</v>
      </c>
      <c r="F22" s="159">
        <v>37372087</v>
      </c>
      <c r="G22" s="159"/>
      <c r="H22" s="159"/>
      <c r="I22" s="159">
        <v>1146727</v>
      </c>
      <c r="J22" s="159">
        <v>1146727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1146727</v>
      </c>
      <c r="X22" s="159">
        <v>37372087</v>
      </c>
      <c r="Y22" s="159">
        <v>-36225360</v>
      </c>
      <c r="Z22" s="141">
        <v>-96.93</v>
      </c>
      <c r="AA22" s="157">
        <v>37372087</v>
      </c>
    </row>
    <row r="23" spans="1:27" ht="13.5">
      <c r="A23" s="138" t="s">
        <v>92</v>
      </c>
      <c r="B23" s="136"/>
      <c r="C23" s="155">
        <v>19016323</v>
      </c>
      <c r="D23" s="155"/>
      <c r="E23" s="156">
        <v>24510250</v>
      </c>
      <c r="F23" s="60">
        <v>24510250</v>
      </c>
      <c r="G23" s="60"/>
      <c r="H23" s="60"/>
      <c r="I23" s="60">
        <v>771709</v>
      </c>
      <c r="J23" s="60">
        <v>771709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771709</v>
      </c>
      <c r="X23" s="60">
        <v>24510250</v>
      </c>
      <c r="Y23" s="60">
        <v>-23738541</v>
      </c>
      <c r="Z23" s="140">
        <v>-96.85</v>
      </c>
      <c r="AA23" s="155">
        <v>24510250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339070048</v>
      </c>
      <c r="D25" s="168">
        <f>+D5+D9+D15+D19+D24</f>
        <v>0</v>
      </c>
      <c r="E25" s="169">
        <f t="shared" si="4"/>
        <v>389947130</v>
      </c>
      <c r="F25" s="73">
        <f t="shared" si="4"/>
        <v>389947130</v>
      </c>
      <c r="G25" s="73">
        <f t="shared" si="4"/>
        <v>0</v>
      </c>
      <c r="H25" s="73">
        <f t="shared" si="4"/>
        <v>0</v>
      </c>
      <c r="I25" s="73">
        <f t="shared" si="4"/>
        <v>24193268</v>
      </c>
      <c r="J25" s="73">
        <f t="shared" si="4"/>
        <v>24193268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24193268</v>
      </c>
      <c r="X25" s="73">
        <f t="shared" si="4"/>
        <v>389947130</v>
      </c>
      <c r="Y25" s="73">
        <f t="shared" si="4"/>
        <v>-365753862</v>
      </c>
      <c r="Z25" s="170">
        <f>+IF(X25&lt;&gt;0,+(Y25/X25)*100,0)</f>
        <v>-93.79575687606676</v>
      </c>
      <c r="AA25" s="168">
        <f>+AA5+AA9+AA15+AA19+AA24</f>
        <v>389947130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85065943</v>
      </c>
      <c r="D28" s="153">
        <f>SUM(D29:D31)</f>
        <v>0</v>
      </c>
      <c r="E28" s="154">
        <f t="shared" si="5"/>
        <v>80459295</v>
      </c>
      <c r="F28" s="100">
        <f t="shared" si="5"/>
        <v>80459295</v>
      </c>
      <c r="G28" s="100">
        <f t="shared" si="5"/>
        <v>0</v>
      </c>
      <c r="H28" s="100">
        <f t="shared" si="5"/>
        <v>0</v>
      </c>
      <c r="I28" s="100">
        <f t="shared" si="5"/>
        <v>5803782</v>
      </c>
      <c r="J28" s="100">
        <f t="shared" si="5"/>
        <v>5803782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5803782</v>
      </c>
      <c r="X28" s="100">
        <f t="shared" si="5"/>
        <v>80459295</v>
      </c>
      <c r="Y28" s="100">
        <f t="shared" si="5"/>
        <v>-74655513</v>
      </c>
      <c r="Z28" s="137">
        <f>+IF(X28&lt;&gt;0,+(Y28/X28)*100,0)</f>
        <v>-92.78668549109211</v>
      </c>
      <c r="AA28" s="153">
        <f>SUM(AA29:AA31)</f>
        <v>80459295</v>
      </c>
    </row>
    <row r="29" spans="1:27" ht="13.5">
      <c r="A29" s="138" t="s">
        <v>75</v>
      </c>
      <c r="B29" s="136"/>
      <c r="C29" s="155">
        <v>45111293</v>
      </c>
      <c r="D29" s="155"/>
      <c r="E29" s="156">
        <v>34461541</v>
      </c>
      <c r="F29" s="60">
        <v>34461541</v>
      </c>
      <c r="G29" s="60"/>
      <c r="H29" s="60"/>
      <c r="I29" s="60">
        <v>1764116</v>
      </c>
      <c r="J29" s="60">
        <v>1764116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1764116</v>
      </c>
      <c r="X29" s="60">
        <v>34461541</v>
      </c>
      <c r="Y29" s="60">
        <v>-32697425</v>
      </c>
      <c r="Z29" s="140">
        <v>-94.88</v>
      </c>
      <c r="AA29" s="155">
        <v>34461541</v>
      </c>
    </row>
    <row r="30" spans="1:27" ht="13.5">
      <c r="A30" s="138" t="s">
        <v>76</v>
      </c>
      <c r="B30" s="136"/>
      <c r="C30" s="157">
        <v>16986815</v>
      </c>
      <c r="D30" s="157"/>
      <c r="E30" s="158">
        <v>18493241</v>
      </c>
      <c r="F30" s="159">
        <v>18493241</v>
      </c>
      <c r="G30" s="159"/>
      <c r="H30" s="159"/>
      <c r="I30" s="159">
        <v>1725168</v>
      </c>
      <c r="J30" s="159">
        <v>1725168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1725168</v>
      </c>
      <c r="X30" s="159">
        <v>18493241</v>
      </c>
      <c r="Y30" s="159">
        <v>-16768073</v>
      </c>
      <c r="Z30" s="141">
        <v>-90.67</v>
      </c>
      <c r="AA30" s="157">
        <v>18493241</v>
      </c>
    </row>
    <row r="31" spans="1:27" ht="13.5">
      <c r="A31" s="138" t="s">
        <v>77</v>
      </c>
      <c r="B31" s="136"/>
      <c r="C31" s="155">
        <v>22967835</v>
      </c>
      <c r="D31" s="155"/>
      <c r="E31" s="156">
        <v>27504513</v>
      </c>
      <c r="F31" s="60">
        <v>27504513</v>
      </c>
      <c r="G31" s="60"/>
      <c r="H31" s="60"/>
      <c r="I31" s="60">
        <v>2314498</v>
      </c>
      <c r="J31" s="60">
        <v>2314498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2314498</v>
      </c>
      <c r="X31" s="60">
        <v>27504513</v>
      </c>
      <c r="Y31" s="60">
        <v>-25190015</v>
      </c>
      <c r="Z31" s="140">
        <v>-91.59</v>
      </c>
      <c r="AA31" s="155">
        <v>27504513</v>
      </c>
    </row>
    <row r="32" spans="1:27" ht="13.5">
      <c r="A32" s="135" t="s">
        <v>78</v>
      </c>
      <c r="B32" s="136"/>
      <c r="C32" s="153">
        <f aca="true" t="shared" si="6" ref="C32:Y32">SUM(C33:C37)</f>
        <v>21067371</v>
      </c>
      <c r="D32" s="153">
        <f>SUM(D33:D37)</f>
        <v>0</v>
      </c>
      <c r="E32" s="154">
        <f t="shared" si="6"/>
        <v>22208643</v>
      </c>
      <c r="F32" s="100">
        <f t="shared" si="6"/>
        <v>22208643</v>
      </c>
      <c r="G32" s="100">
        <f t="shared" si="6"/>
        <v>0</v>
      </c>
      <c r="H32" s="100">
        <f t="shared" si="6"/>
        <v>0</v>
      </c>
      <c r="I32" s="100">
        <f t="shared" si="6"/>
        <v>1310366</v>
      </c>
      <c r="J32" s="100">
        <f t="shared" si="6"/>
        <v>1310366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1310366</v>
      </c>
      <c r="X32" s="100">
        <f t="shared" si="6"/>
        <v>22208643</v>
      </c>
      <c r="Y32" s="100">
        <f t="shared" si="6"/>
        <v>-20898277</v>
      </c>
      <c r="Z32" s="137">
        <f>+IF(X32&lt;&gt;0,+(Y32/X32)*100,0)</f>
        <v>-94.09974756224412</v>
      </c>
      <c r="AA32" s="153">
        <f>SUM(AA33:AA37)</f>
        <v>22208643</v>
      </c>
    </row>
    <row r="33" spans="1:27" ht="13.5">
      <c r="A33" s="138" t="s">
        <v>79</v>
      </c>
      <c r="B33" s="136"/>
      <c r="C33" s="155">
        <v>15905357</v>
      </c>
      <c r="D33" s="155"/>
      <c r="E33" s="156">
        <v>17217003</v>
      </c>
      <c r="F33" s="60">
        <v>17217003</v>
      </c>
      <c r="G33" s="60"/>
      <c r="H33" s="60"/>
      <c r="I33" s="60">
        <v>1139006</v>
      </c>
      <c r="J33" s="60">
        <v>1139006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1139006</v>
      </c>
      <c r="X33" s="60">
        <v>17217003</v>
      </c>
      <c r="Y33" s="60">
        <v>-16077997</v>
      </c>
      <c r="Z33" s="140">
        <v>-93.38</v>
      </c>
      <c r="AA33" s="155">
        <v>17217003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3326082</v>
      </c>
      <c r="D35" s="155"/>
      <c r="E35" s="156">
        <v>2752894</v>
      </c>
      <c r="F35" s="60">
        <v>2752894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2752894</v>
      </c>
      <c r="Y35" s="60">
        <v>-2752894</v>
      </c>
      <c r="Z35" s="140">
        <v>-100</v>
      </c>
      <c r="AA35" s="155">
        <v>2752894</v>
      </c>
    </row>
    <row r="36" spans="1:27" ht="13.5">
      <c r="A36" s="138" t="s">
        <v>82</v>
      </c>
      <c r="B36" s="136"/>
      <c r="C36" s="155">
        <v>1835932</v>
      </c>
      <c r="D36" s="155"/>
      <c r="E36" s="156">
        <v>2238746</v>
      </c>
      <c r="F36" s="60">
        <v>2238746</v>
      </c>
      <c r="G36" s="60"/>
      <c r="H36" s="60"/>
      <c r="I36" s="60">
        <v>171360</v>
      </c>
      <c r="J36" s="60">
        <v>171360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171360</v>
      </c>
      <c r="X36" s="60">
        <v>2238746</v>
      </c>
      <c r="Y36" s="60">
        <v>-2067386</v>
      </c>
      <c r="Z36" s="140">
        <v>-92.35</v>
      </c>
      <c r="AA36" s="155">
        <v>2238746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49215574</v>
      </c>
      <c r="D38" s="153">
        <f>SUM(D39:D41)</f>
        <v>0</v>
      </c>
      <c r="E38" s="154">
        <f t="shared" si="7"/>
        <v>36522136</v>
      </c>
      <c r="F38" s="100">
        <f t="shared" si="7"/>
        <v>36522136</v>
      </c>
      <c r="G38" s="100">
        <f t="shared" si="7"/>
        <v>0</v>
      </c>
      <c r="H38" s="100">
        <f t="shared" si="7"/>
        <v>0</v>
      </c>
      <c r="I38" s="100">
        <f t="shared" si="7"/>
        <v>2808022</v>
      </c>
      <c r="J38" s="100">
        <f t="shared" si="7"/>
        <v>2808022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2808022</v>
      </c>
      <c r="X38" s="100">
        <f t="shared" si="7"/>
        <v>36522136</v>
      </c>
      <c r="Y38" s="100">
        <f t="shared" si="7"/>
        <v>-33714114</v>
      </c>
      <c r="Z38" s="137">
        <f>+IF(X38&lt;&gt;0,+(Y38/X38)*100,0)</f>
        <v>-92.31145188222288</v>
      </c>
      <c r="AA38" s="153">
        <f>SUM(AA39:AA41)</f>
        <v>36522136</v>
      </c>
    </row>
    <row r="39" spans="1:27" ht="13.5">
      <c r="A39" s="138" t="s">
        <v>85</v>
      </c>
      <c r="B39" s="136"/>
      <c r="C39" s="155">
        <v>5237016</v>
      </c>
      <c r="D39" s="155"/>
      <c r="E39" s="156">
        <v>6636291</v>
      </c>
      <c r="F39" s="60">
        <v>6636291</v>
      </c>
      <c r="G39" s="60"/>
      <c r="H39" s="60"/>
      <c r="I39" s="60">
        <v>562193</v>
      </c>
      <c r="J39" s="60">
        <v>562193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562193</v>
      </c>
      <c r="X39" s="60">
        <v>6636291</v>
      </c>
      <c r="Y39" s="60">
        <v>-6074098</v>
      </c>
      <c r="Z39" s="140">
        <v>-91.53</v>
      </c>
      <c r="AA39" s="155">
        <v>6636291</v>
      </c>
    </row>
    <row r="40" spans="1:27" ht="13.5">
      <c r="A40" s="138" t="s">
        <v>86</v>
      </c>
      <c r="B40" s="136"/>
      <c r="C40" s="155">
        <v>43978558</v>
      </c>
      <c r="D40" s="155"/>
      <c r="E40" s="156">
        <v>29885845</v>
      </c>
      <c r="F40" s="60">
        <v>29885845</v>
      </c>
      <c r="G40" s="60"/>
      <c r="H40" s="60"/>
      <c r="I40" s="60">
        <v>2245829</v>
      </c>
      <c r="J40" s="60">
        <v>2245829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2245829</v>
      </c>
      <c r="X40" s="60">
        <v>29885845</v>
      </c>
      <c r="Y40" s="60">
        <v>-27640016</v>
      </c>
      <c r="Z40" s="140">
        <v>-92.49</v>
      </c>
      <c r="AA40" s="155">
        <v>29885845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183044870</v>
      </c>
      <c r="D42" s="153">
        <f>SUM(D43:D46)</f>
        <v>0</v>
      </c>
      <c r="E42" s="154">
        <f t="shared" si="8"/>
        <v>179668166</v>
      </c>
      <c r="F42" s="100">
        <f t="shared" si="8"/>
        <v>179668166</v>
      </c>
      <c r="G42" s="100">
        <f t="shared" si="8"/>
        <v>0</v>
      </c>
      <c r="H42" s="100">
        <f t="shared" si="8"/>
        <v>0</v>
      </c>
      <c r="I42" s="100">
        <f t="shared" si="8"/>
        <v>14678212</v>
      </c>
      <c r="J42" s="100">
        <f t="shared" si="8"/>
        <v>14678212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14678212</v>
      </c>
      <c r="X42" s="100">
        <f t="shared" si="8"/>
        <v>179668166</v>
      </c>
      <c r="Y42" s="100">
        <f t="shared" si="8"/>
        <v>-164989954</v>
      </c>
      <c r="Z42" s="137">
        <f>+IF(X42&lt;&gt;0,+(Y42/X42)*100,0)</f>
        <v>-91.83037689603844</v>
      </c>
      <c r="AA42" s="153">
        <f>SUM(AA43:AA46)</f>
        <v>179668166</v>
      </c>
    </row>
    <row r="43" spans="1:27" ht="13.5">
      <c r="A43" s="138" t="s">
        <v>89</v>
      </c>
      <c r="B43" s="136"/>
      <c r="C43" s="155">
        <v>103480916</v>
      </c>
      <c r="D43" s="155"/>
      <c r="E43" s="156">
        <v>107557267</v>
      </c>
      <c r="F43" s="60">
        <v>107557267</v>
      </c>
      <c r="G43" s="60"/>
      <c r="H43" s="60"/>
      <c r="I43" s="60">
        <v>9214841</v>
      </c>
      <c r="J43" s="60">
        <v>9214841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9214841</v>
      </c>
      <c r="X43" s="60">
        <v>107557267</v>
      </c>
      <c r="Y43" s="60">
        <v>-98342426</v>
      </c>
      <c r="Z43" s="140">
        <v>-91.43</v>
      </c>
      <c r="AA43" s="155">
        <v>107557267</v>
      </c>
    </row>
    <row r="44" spans="1:27" ht="13.5">
      <c r="A44" s="138" t="s">
        <v>90</v>
      </c>
      <c r="B44" s="136"/>
      <c r="C44" s="155">
        <v>52323371</v>
      </c>
      <c r="D44" s="155"/>
      <c r="E44" s="156">
        <v>47985200</v>
      </c>
      <c r="F44" s="60">
        <v>47985200</v>
      </c>
      <c r="G44" s="60"/>
      <c r="H44" s="60"/>
      <c r="I44" s="60">
        <v>3510622</v>
      </c>
      <c r="J44" s="60">
        <v>3510622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3510622</v>
      </c>
      <c r="X44" s="60">
        <v>47985200</v>
      </c>
      <c r="Y44" s="60">
        <v>-44474578</v>
      </c>
      <c r="Z44" s="140">
        <v>-92.68</v>
      </c>
      <c r="AA44" s="155">
        <v>47985200</v>
      </c>
    </row>
    <row r="45" spans="1:27" ht="13.5">
      <c r="A45" s="138" t="s">
        <v>91</v>
      </c>
      <c r="B45" s="136"/>
      <c r="C45" s="157">
        <v>15175635</v>
      </c>
      <c r="D45" s="157"/>
      <c r="E45" s="158">
        <v>13045946</v>
      </c>
      <c r="F45" s="159">
        <v>13045946</v>
      </c>
      <c r="G45" s="159"/>
      <c r="H45" s="159"/>
      <c r="I45" s="159">
        <v>904723</v>
      </c>
      <c r="J45" s="159">
        <v>904723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904723</v>
      </c>
      <c r="X45" s="159">
        <v>13045946</v>
      </c>
      <c r="Y45" s="159">
        <v>-12141223</v>
      </c>
      <c r="Z45" s="141">
        <v>-93.07</v>
      </c>
      <c r="AA45" s="157">
        <v>13045946</v>
      </c>
    </row>
    <row r="46" spans="1:27" ht="13.5">
      <c r="A46" s="138" t="s">
        <v>92</v>
      </c>
      <c r="B46" s="136"/>
      <c r="C46" s="155">
        <v>12064948</v>
      </c>
      <c r="D46" s="155"/>
      <c r="E46" s="156">
        <v>11079753</v>
      </c>
      <c r="F46" s="60">
        <v>11079753</v>
      </c>
      <c r="G46" s="60"/>
      <c r="H46" s="60"/>
      <c r="I46" s="60">
        <v>1048026</v>
      </c>
      <c r="J46" s="60">
        <v>1048026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1048026</v>
      </c>
      <c r="X46" s="60">
        <v>11079753</v>
      </c>
      <c r="Y46" s="60">
        <v>-10031727</v>
      </c>
      <c r="Z46" s="140">
        <v>-90.54</v>
      </c>
      <c r="AA46" s="155">
        <v>11079753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338393758</v>
      </c>
      <c r="D48" s="168">
        <f>+D28+D32+D38+D42+D47</f>
        <v>0</v>
      </c>
      <c r="E48" s="169">
        <f t="shared" si="9"/>
        <v>318858240</v>
      </c>
      <c r="F48" s="73">
        <f t="shared" si="9"/>
        <v>318858240</v>
      </c>
      <c r="G48" s="73">
        <f t="shared" si="9"/>
        <v>0</v>
      </c>
      <c r="H48" s="73">
        <f t="shared" si="9"/>
        <v>0</v>
      </c>
      <c r="I48" s="73">
        <f t="shared" si="9"/>
        <v>24600382</v>
      </c>
      <c r="J48" s="73">
        <f t="shared" si="9"/>
        <v>24600382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24600382</v>
      </c>
      <c r="X48" s="73">
        <f t="shared" si="9"/>
        <v>318858240</v>
      </c>
      <c r="Y48" s="73">
        <f t="shared" si="9"/>
        <v>-294257858</v>
      </c>
      <c r="Z48" s="170">
        <f>+IF(X48&lt;&gt;0,+(Y48/X48)*100,0)</f>
        <v>-92.28485298043418</v>
      </c>
      <c r="AA48" s="168">
        <f>+AA28+AA32+AA38+AA42+AA47</f>
        <v>318858240</v>
      </c>
    </row>
    <row r="49" spans="1:27" ht="13.5">
      <c r="A49" s="148" t="s">
        <v>49</v>
      </c>
      <c r="B49" s="149"/>
      <c r="C49" s="171">
        <f aca="true" t="shared" si="10" ref="C49:Y49">+C25-C48</f>
        <v>676290</v>
      </c>
      <c r="D49" s="171">
        <f>+D25-D48</f>
        <v>0</v>
      </c>
      <c r="E49" s="172">
        <f t="shared" si="10"/>
        <v>71088890</v>
      </c>
      <c r="F49" s="173">
        <f t="shared" si="10"/>
        <v>71088890</v>
      </c>
      <c r="G49" s="173">
        <f t="shared" si="10"/>
        <v>0</v>
      </c>
      <c r="H49" s="173">
        <f t="shared" si="10"/>
        <v>0</v>
      </c>
      <c r="I49" s="173">
        <f t="shared" si="10"/>
        <v>-407114</v>
      </c>
      <c r="J49" s="173">
        <f t="shared" si="10"/>
        <v>-407114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-407114</v>
      </c>
      <c r="X49" s="173">
        <f>IF(F25=F48,0,X25-X48)</f>
        <v>71088890</v>
      </c>
      <c r="Y49" s="173">
        <f t="shared" si="10"/>
        <v>-71496004</v>
      </c>
      <c r="Z49" s="174">
        <f>+IF(X49&lt;&gt;0,+(Y49/X49)*100,0)</f>
        <v>-100.57268301699465</v>
      </c>
      <c r="AA49" s="171">
        <f>+AA25-AA48</f>
        <v>71088890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30619908</v>
      </c>
      <c r="D5" s="155">
        <v>0</v>
      </c>
      <c r="E5" s="156">
        <v>36161000</v>
      </c>
      <c r="F5" s="60">
        <v>36161000</v>
      </c>
      <c r="G5" s="60">
        <v>0</v>
      </c>
      <c r="H5" s="60">
        <v>0</v>
      </c>
      <c r="I5" s="60">
        <v>3438000</v>
      </c>
      <c r="J5" s="60">
        <v>3438000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3438000</v>
      </c>
      <c r="X5" s="60">
        <v>36161000</v>
      </c>
      <c r="Y5" s="60">
        <v>-32723000</v>
      </c>
      <c r="Z5" s="140">
        <v>-90.49</v>
      </c>
      <c r="AA5" s="155">
        <v>36161000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102013858</v>
      </c>
      <c r="D7" s="155">
        <v>0</v>
      </c>
      <c r="E7" s="156">
        <v>109107572</v>
      </c>
      <c r="F7" s="60">
        <v>109107572</v>
      </c>
      <c r="G7" s="60">
        <v>0</v>
      </c>
      <c r="H7" s="60">
        <v>0</v>
      </c>
      <c r="I7" s="60">
        <v>11442000</v>
      </c>
      <c r="J7" s="60">
        <v>11442000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11442000</v>
      </c>
      <c r="X7" s="60">
        <v>109107572</v>
      </c>
      <c r="Y7" s="60">
        <v>-97665572</v>
      </c>
      <c r="Z7" s="140">
        <v>-89.51</v>
      </c>
      <c r="AA7" s="155">
        <v>109107572</v>
      </c>
    </row>
    <row r="8" spans="1:27" ht="13.5">
      <c r="A8" s="183" t="s">
        <v>104</v>
      </c>
      <c r="B8" s="182"/>
      <c r="C8" s="155">
        <v>28491385</v>
      </c>
      <c r="D8" s="155">
        <v>0</v>
      </c>
      <c r="E8" s="156">
        <v>33063000</v>
      </c>
      <c r="F8" s="60">
        <v>33063000</v>
      </c>
      <c r="G8" s="60">
        <v>0</v>
      </c>
      <c r="H8" s="60">
        <v>0</v>
      </c>
      <c r="I8" s="60">
        <v>3982000</v>
      </c>
      <c r="J8" s="60">
        <v>3982000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3982000</v>
      </c>
      <c r="X8" s="60">
        <v>33063000</v>
      </c>
      <c r="Y8" s="60">
        <v>-29081000</v>
      </c>
      <c r="Z8" s="140">
        <v>-87.96</v>
      </c>
      <c r="AA8" s="155">
        <v>33063000</v>
      </c>
    </row>
    <row r="9" spans="1:27" ht="13.5">
      <c r="A9" s="183" t="s">
        <v>105</v>
      </c>
      <c r="B9" s="182"/>
      <c r="C9" s="155">
        <v>15597551</v>
      </c>
      <c r="D9" s="155">
        <v>0</v>
      </c>
      <c r="E9" s="156">
        <v>14366693</v>
      </c>
      <c r="F9" s="60">
        <v>14366693</v>
      </c>
      <c r="G9" s="60">
        <v>0</v>
      </c>
      <c r="H9" s="60">
        <v>0</v>
      </c>
      <c r="I9" s="60">
        <v>1071000</v>
      </c>
      <c r="J9" s="60">
        <v>1071000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1071000</v>
      </c>
      <c r="X9" s="60">
        <v>14366693</v>
      </c>
      <c r="Y9" s="60">
        <v>-13295693</v>
      </c>
      <c r="Z9" s="140">
        <v>-92.55</v>
      </c>
      <c r="AA9" s="155">
        <v>14366693</v>
      </c>
    </row>
    <row r="10" spans="1:27" ht="13.5">
      <c r="A10" s="183" t="s">
        <v>106</v>
      </c>
      <c r="B10" s="182"/>
      <c r="C10" s="155">
        <v>6880147</v>
      </c>
      <c r="D10" s="155">
        <v>0</v>
      </c>
      <c r="E10" s="156">
        <v>7303274</v>
      </c>
      <c r="F10" s="54">
        <v>7303274</v>
      </c>
      <c r="G10" s="54">
        <v>0</v>
      </c>
      <c r="H10" s="54">
        <v>0</v>
      </c>
      <c r="I10" s="54">
        <v>741000</v>
      </c>
      <c r="J10" s="54">
        <v>741000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741000</v>
      </c>
      <c r="X10" s="54">
        <v>7303274</v>
      </c>
      <c r="Y10" s="54">
        <v>-6562274</v>
      </c>
      <c r="Z10" s="184">
        <v>-89.85</v>
      </c>
      <c r="AA10" s="130">
        <v>7303274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133853</v>
      </c>
      <c r="D12" s="155">
        <v>0</v>
      </c>
      <c r="E12" s="156">
        <v>1412413</v>
      </c>
      <c r="F12" s="60">
        <v>1412413</v>
      </c>
      <c r="G12" s="60">
        <v>0</v>
      </c>
      <c r="H12" s="60">
        <v>0</v>
      </c>
      <c r="I12" s="60">
        <v>18021</v>
      </c>
      <c r="J12" s="60">
        <v>18021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18021</v>
      </c>
      <c r="X12" s="60">
        <v>1412413</v>
      </c>
      <c r="Y12" s="60">
        <v>-1394392</v>
      </c>
      <c r="Z12" s="140">
        <v>-98.72</v>
      </c>
      <c r="AA12" s="155">
        <v>1412413</v>
      </c>
    </row>
    <row r="13" spans="1:27" ht="13.5">
      <c r="A13" s="181" t="s">
        <v>109</v>
      </c>
      <c r="B13" s="185"/>
      <c r="C13" s="155">
        <v>6596624</v>
      </c>
      <c r="D13" s="155">
        <v>0</v>
      </c>
      <c r="E13" s="156">
        <v>5326720</v>
      </c>
      <c r="F13" s="60">
        <v>5326720</v>
      </c>
      <c r="G13" s="60">
        <v>0</v>
      </c>
      <c r="H13" s="60">
        <v>0</v>
      </c>
      <c r="I13" s="60">
        <v>586000</v>
      </c>
      <c r="J13" s="60">
        <v>586000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586000</v>
      </c>
      <c r="X13" s="60">
        <v>5326720</v>
      </c>
      <c r="Y13" s="60">
        <v>-4740720</v>
      </c>
      <c r="Z13" s="140">
        <v>-89</v>
      </c>
      <c r="AA13" s="155">
        <v>5326720</v>
      </c>
    </row>
    <row r="14" spans="1:27" ht="13.5">
      <c r="A14" s="181" t="s">
        <v>110</v>
      </c>
      <c r="B14" s="185"/>
      <c r="C14" s="155">
        <v>4647337</v>
      </c>
      <c r="D14" s="155">
        <v>0</v>
      </c>
      <c r="E14" s="156">
        <v>6554457</v>
      </c>
      <c r="F14" s="60">
        <v>6554457</v>
      </c>
      <c r="G14" s="60">
        <v>0</v>
      </c>
      <c r="H14" s="60">
        <v>0</v>
      </c>
      <c r="I14" s="60">
        <v>21690</v>
      </c>
      <c r="J14" s="60">
        <v>21690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21690</v>
      </c>
      <c r="X14" s="60">
        <v>6554457</v>
      </c>
      <c r="Y14" s="60">
        <v>-6532767</v>
      </c>
      <c r="Z14" s="140">
        <v>-99.67</v>
      </c>
      <c r="AA14" s="155">
        <v>6554457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764401</v>
      </c>
      <c r="D16" s="155">
        <v>0</v>
      </c>
      <c r="E16" s="156">
        <v>200610</v>
      </c>
      <c r="F16" s="60">
        <v>200610</v>
      </c>
      <c r="G16" s="60">
        <v>0</v>
      </c>
      <c r="H16" s="60">
        <v>0</v>
      </c>
      <c r="I16" s="60">
        <v>15711</v>
      </c>
      <c r="J16" s="60">
        <v>15711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15711</v>
      </c>
      <c r="X16" s="60">
        <v>200610</v>
      </c>
      <c r="Y16" s="60">
        <v>-184899</v>
      </c>
      <c r="Z16" s="140">
        <v>-92.17</v>
      </c>
      <c r="AA16" s="155">
        <v>200610</v>
      </c>
    </row>
    <row r="17" spans="1:27" ht="13.5">
      <c r="A17" s="181" t="s">
        <v>113</v>
      </c>
      <c r="B17" s="185"/>
      <c r="C17" s="155">
        <v>7561211</v>
      </c>
      <c r="D17" s="155">
        <v>0</v>
      </c>
      <c r="E17" s="156">
        <v>7261293</v>
      </c>
      <c r="F17" s="60">
        <v>7261293</v>
      </c>
      <c r="G17" s="60">
        <v>0</v>
      </c>
      <c r="H17" s="60">
        <v>0</v>
      </c>
      <c r="I17" s="60">
        <v>1460000</v>
      </c>
      <c r="J17" s="60">
        <v>1460000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1460000</v>
      </c>
      <c r="X17" s="60">
        <v>7261293</v>
      </c>
      <c r="Y17" s="60">
        <v>-5801293</v>
      </c>
      <c r="Z17" s="140">
        <v>-79.89</v>
      </c>
      <c r="AA17" s="155">
        <v>7261293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93044734</v>
      </c>
      <c r="D19" s="155">
        <v>0</v>
      </c>
      <c r="E19" s="156">
        <v>84628001</v>
      </c>
      <c r="F19" s="60">
        <v>84628001</v>
      </c>
      <c r="G19" s="60">
        <v>0</v>
      </c>
      <c r="H19" s="60">
        <v>0</v>
      </c>
      <c r="I19" s="60">
        <v>91513</v>
      </c>
      <c r="J19" s="60">
        <v>91513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91513</v>
      </c>
      <c r="X19" s="60">
        <v>84628001</v>
      </c>
      <c r="Y19" s="60">
        <v>-84536488</v>
      </c>
      <c r="Z19" s="140">
        <v>-99.89</v>
      </c>
      <c r="AA19" s="155">
        <v>84628001</v>
      </c>
    </row>
    <row r="20" spans="1:27" ht="13.5">
      <c r="A20" s="181" t="s">
        <v>35</v>
      </c>
      <c r="B20" s="185"/>
      <c r="C20" s="155">
        <v>7262210</v>
      </c>
      <c r="D20" s="155">
        <v>0</v>
      </c>
      <c r="E20" s="156">
        <v>84562097</v>
      </c>
      <c r="F20" s="54">
        <v>84562097</v>
      </c>
      <c r="G20" s="54">
        <v>0</v>
      </c>
      <c r="H20" s="54">
        <v>0</v>
      </c>
      <c r="I20" s="54">
        <v>1326333</v>
      </c>
      <c r="J20" s="54">
        <v>1326333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1326333</v>
      </c>
      <c r="X20" s="54">
        <v>84562097</v>
      </c>
      <c r="Y20" s="54">
        <v>-83235764</v>
      </c>
      <c r="Z20" s="184">
        <v>-98.43</v>
      </c>
      <c r="AA20" s="130">
        <v>84562097</v>
      </c>
    </row>
    <row r="21" spans="1:27" ht="13.5">
      <c r="A21" s="181" t="s">
        <v>115</v>
      </c>
      <c r="B21" s="185"/>
      <c r="C21" s="155">
        <v>950760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304563979</v>
      </c>
      <c r="D22" s="188">
        <f>SUM(D5:D21)</f>
        <v>0</v>
      </c>
      <c r="E22" s="189">
        <f t="shared" si="0"/>
        <v>389947130</v>
      </c>
      <c r="F22" s="190">
        <f t="shared" si="0"/>
        <v>389947130</v>
      </c>
      <c r="G22" s="190">
        <f t="shared" si="0"/>
        <v>0</v>
      </c>
      <c r="H22" s="190">
        <f t="shared" si="0"/>
        <v>0</v>
      </c>
      <c r="I22" s="190">
        <f t="shared" si="0"/>
        <v>24193268</v>
      </c>
      <c r="J22" s="190">
        <f t="shared" si="0"/>
        <v>24193268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24193268</v>
      </c>
      <c r="X22" s="190">
        <f t="shared" si="0"/>
        <v>389947130</v>
      </c>
      <c r="Y22" s="190">
        <f t="shared" si="0"/>
        <v>-365753862</v>
      </c>
      <c r="Z22" s="191">
        <f>+IF(X22&lt;&gt;0,+(Y22/X22)*100,0)</f>
        <v>-93.79575687606676</v>
      </c>
      <c r="AA22" s="188">
        <f>SUM(AA5:AA21)</f>
        <v>389947130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100756157</v>
      </c>
      <c r="D25" s="155">
        <v>0</v>
      </c>
      <c r="E25" s="156">
        <v>112952673</v>
      </c>
      <c r="F25" s="60">
        <v>112952673</v>
      </c>
      <c r="G25" s="60">
        <v>0</v>
      </c>
      <c r="H25" s="60">
        <v>0</v>
      </c>
      <c r="I25" s="60">
        <v>10376729</v>
      </c>
      <c r="J25" s="60">
        <v>10376729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10376729</v>
      </c>
      <c r="X25" s="60">
        <v>112952673</v>
      </c>
      <c r="Y25" s="60">
        <v>-102575944</v>
      </c>
      <c r="Z25" s="140">
        <v>-90.81</v>
      </c>
      <c r="AA25" s="155">
        <v>112952673</v>
      </c>
    </row>
    <row r="26" spans="1:27" ht="13.5">
      <c r="A26" s="183" t="s">
        <v>38</v>
      </c>
      <c r="B26" s="182"/>
      <c r="C26" s="155">
        <v>6148860</v>
      </c>
      <c r="D26" s="155">
        <v>0</v>
      </c>
      <c r="E26" s="156">
        <v>7421853</v>
      </c>
      <c r="F26" s="60">
        <v>7421853</v>
      </c>
      <c r="G26" s="60">
        <v>0</v>
      </c>
      <c r="H26" s="60">
        <v>0</v>
      </c>
      <c r="I26" s="60">
        <v>545000</v>
      </c>
      <c r="J26" s="60">
        <v>545000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545000</v>
      </c>
      <c r="X26" s="60">
        <v>7421853</v>
      </c>
      <c r="Y26" s="60">
        <v>-6876853</v>
      </c>
      <c r="Z26" s="140">
        <v>-92.66</v>
      </c>
      <c r="AA26" s="155">
        <v>7421853</v>
      </c>
    </row>
    <row r="27" spans="1:27" ht="13.5">
      <c r="A27" s="183" t="s">
        <v>118</v>
      </c>
      <c r="B27" s="182"/>
      <c r="C27" s="155">
        <v>8233313</v>
      </c>
      <c r="D27" s="155">
        <v>0</v>
      </c>
      <c r="E27" s="156">
        <v>2500000</v>
      </c>
      <c r="F27" s="60">
        <v>2500000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2500000</v>
      </c>
      <c r="Y27" s="60">
        <v>-2500000</v>
      </c>
      <c r="Z27" s="140">
        <v>-100</v>
      </c>
      <c r="AA27" s="155">
        <v>2500000</v>
      </c>
    </row>
    <row r="28" spans="1:27" ht="13.5">
      <c r="A28" s="183" t="s">
        <v>39</v>
      </c>
      <c r="B28" s="182"/>
      <c r="C28" s="155">
        <v>55521212</v>
      </c>
      <c r="D28" s="155">
        <v>0</v>
      </c>
      <c r="E28" s="156">
        <v>14617000</v>
      </c>
      <c r="F28" s="60">
        <v>14617000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14617000</v>
      </c>
      <c r="Y28" s="60">
        <v>-14617000</v>
      </c>
      <c r="Z28" s="140">
        <v>-100</v>
      </c>
      <c r="AA28" s="155">
        <v>14617000</v>
      </c>
    </row>
    <row r="29" spans="1:27" ht="13.5">
      <c r="A29" s="183" t="s">
        <v>40</v>
      </c>
      <c r="B29" s="182"/>
      <c r="C29" s="155">
        <v>12252041</v>
      </c>
      <c r="D29" s="155">
        <v>0</v>
      </c>
      <c r="E29" s="156">
        <v>12510650</v>
      </c>
      <c r="F29" s="60">
        <v>12510650</v>
      </c>
      <c r="G29" s="60">
        <v>0</v>
      </c>
      <c r="H29" s="60">
        <v>0</v>
      </c>
      <c r="I29" s="60">
        <v>1210591</v>
      </c>
      <c r="J29" s="60">
        <v>1210591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1210591</v>
      </c>
      <c r="X29" s="60">
        <v>12510650</v>
      </c>
      <c r="Y29" s="60">
        <v>-11300059</v>
      </c>
      <c r="Z29" s="140">
        <v>-90.32</v>
      </c>
      <c r="AA29" s="155">
        <v>12510650</v>
      </c>
    </row>
    <row r="30" spans="1:27" ht="13.5">
      <c r="A30" s="183" t="s">
        <v>119</v>
      </c>
      <c r="B30" s="182"/>
      <c r="C30" s="155">
        <v>86738156</v>
      </c>
      <c r="D30" s="155">
        <v>0</v>
      </c>
      <c r="E30" s="156">
        <v>96098714</v>
      </c>
      <c r="F30" s="60">
        <v>96098714</v>
      </c>
      <c r="G30" s="60">
        <v>0</v>
      </c>
      <c r="H30" s="60">
        <v>0</v>
      </c>
      <c r="I30" s="60">
        <v>8304000</v>
      </c>
      <c r="J30" s="60">
        <v>8304000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8304000</v>
      </c>
      <c r="X30" s="60">
        <v>96098714</v>
      </c>
      <c r="Y30" s="60">
        <v>-87794714</v>
      </c>
      <c r="Z30" s="140">
        <v>-91.36</v>
      </c>
      <c r="AA30" s="155">
        <v>96098714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10753225</v>
      </c>
      <c r="D32" s="155">
        <v>0</v>
      </c>
      <c r="E32" s="156">
        <v>9460441</v>
      </c>
      <c r="F32" s="60">
        <v>9460441</v>
      </c>
      <c r="G32" s="60">
        <v>0</v>
      </c>
      <c r="H32" s="60">
        <v>0</v>
      </c>
      <c r="I32" s="60">
        <v>600011</v>
      </c>
      <c r="J32" s="60">
        <v>600011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600011</v>
      </c>
      <c r="X32" s="60">
        <v>9460441</v>
      </c>
      <c r="Y32" s="60">
        <v>-8860430</v>
      </c>
      <c r="Z32" s="140">
        <v>-93.66</v>
      </c>
      <c r="AA32" s="155">
        <v>9460441</v>
      </c>
    </row>
    <row r="33" spans="1:27" ht="13.5">
      <c r="A33" s="183" t="s">
        <v>42</v>
      </c>
      <c r="B33" s="182"/>
      <c r="C33" s="155">
        <v>1055048</v>
      </c>
      <c r="D33" s="155">
        <v>0</v>
      </c>
      <c r="E33" s="156">
        <v>1113026</v>
      </c>
      <c r="F33" s="60">
        <v>1113026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1113026</v>
      </c>
      <c r="Y33" s="60">
        <v>-1113026</v>
      </c>
      <c r="Z33" s="140">
        <v>-100</v>
      </c>
      <c r="AA33" s="155">
        <v>1113026</v>
      </c>
    </row>
    <row r="34" spans="1:27" ht="13.5">
      <c r="A34" s="183" t="s">
        <v>43</v>
      </c>
      <c r="B34" s="182"/>
      <c r="C34" s="155">
        <v>56814616</v>
      </c>
      <c r="D34" s="155">
        <v>0</v>
      </c>
      <c r="E34" s="156">
        <v>62183883</v>
      </c>
      <c r="F34" s="60">
        <v>62183883</v>
      </c>
      <c r="G34" s="60">
        <v>0</v>
      </c>
      <c r="H34" s="60">
        <v>0</v>
      </c>
      <c r="I34" s="60">
        <v>3564051</v>
      </c>
      <c r="J34" s="60">
        <v>3564051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3564051</v>
      </c>
      <c r="X34" s="60">
        <v>62183883</v>
      </c>
      <c r="Y34" s="60">
        <v>-58619832</v>
      </c>
      <c r="Z34" s="140">
        <v>-94.27</v>
      </c>
      <c r="AA34" s="155">
        <v>62183883</v>
      </c>
    </row>
    <row r="35" spans="1:27" ht="13.5">
      <c r="A35" s="181" t="s">
        <v>122</v>
      </c>
      <c r="B35" s="185"/>
      <c r="C35" s="155">
        <v>121130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338393758</v>
      </c>
      <c r="D36" s="188">
        <f>SUM(D25:D35)</f>
        <v>0</v>
      </c>
      <c r="E36" s="189">
        <f t="shared" si="1"/>
        <v>318858240</v>
      </c>
      <c r="F36" s="190">
        <f t="shared" si="1"/>
        <v>318858240</v>
      </c>
      <c r="G36" s="190">
        <f t="shared" si="1"/>
        <v>0</v>
      </c>
      <c r="H36" s="190">
        <f t="shared" si="1"/>
        <v>0</v>
      </c>
      <c r="I36" s="190">
        <f t="shared" si="1"/>
        <v>24600382</v>
      </c>
      <c r="J36" s="190">
        <f t="shared" si="1"/>
        <v>24600382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24600382</v>
      </c>
      <c r="X36" s="190">
        <f t="shared" si="1"/>
        <v>318858240</v>
      </c>
      <c r="Y36" s="190">
        <f t="shared" si="1"/>
        <v>-294257858</v>
      </c>
      <c r="Z36" s="191">
        <f>+IF(X36&lt;&gt;0,+(Y36/X36)*100,0)</f>
        <v>-92.28485298043418</v>
      </c>
      <c r="AA36" s="188">
        <f>SUM(AA25:AA35)</f>
        <v>318858240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-33829779</v>
      </c>
      <c r="D38" s="199">
        <f>+D22-D36</f>
        <v>0</v>
      </c>
      <c r="E38" s="200">
        <f t="shared" si="2"/>
        <v>71088890</v>
      </c>
      <c r="F38" s="106">
        <f t="shared" si="2"/>
        <v>71088890</v>
      </c>
      <c r="G38" s="106">
        <f t="shared" si="2"/>
        <v>0</v>
      </c>
      <c r="H38" s="106">
        <f t="shared" si="2"/>
        <v>0</v>
      </c>
      <c r="I38" s="106">
        <f t="shared" si="2"/>
        <v>-407114</v>
      </c>
      <c r="J38" s="106">
        <f t="shared" si="2"/>
        <v>-407114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-407114</v>
      </c>
      <c r="X38" s="106">
        <f>IF(F22=F36,0,X22-X36)</f>
        <v>71088890</v>
      </c>
      <c r="Y38" s="106">
        <f t="shared" si="2"/>
        <v>-71496004</v>
      </c>
      <c r="Z38" s="201">
        <f>+IF(X38&lt;&gt;0,+(Y38/X38)*100,0)</f>
        <v>-100.57268301699465</v>
      </c>
      <c r="AA38" s="199">
        <f>+AA22-AA36</f>
        <v>71088890</v>
      </c>
    </row>
    <row r="39" spans="1:27" ht="13.5">
      <c r="A39" s="181" t="s">
        <v>46</v>
      </c>
      <c r="B39" s="185"/>
      <c r="C39" s="155">
        <v>34506069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676290</v>
      </c>
      <c r="D42" s="206">
        <f>SUM(D38:D41)</f>
        <v>0</v>
      </c>
      <c r="E42" s="207">
        <f t="shared" si="3"/>
        <v>71088890</v>
      </c>
      <c r="F42" s="88">
        <f t="shared" si="3"/>
        <v>71088890</v>
      </c>
      <c r="G42" s="88">
        <f t="shared" si="3"/>
        <v>0</v>
      </c>
      <c r="H42" s="88">
        <f t="shared" si="3"/>
        <v>0</v>
      </c>
      <c r="I42" s="88">
        <f t="shared" si="3"/>
        <v>-407114</v>
      </c>
      <c r="J42" s="88">
        <f t="shared" si="3"/>
        <v>-407114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-407114</v>
      </c>
      <c r="X42" s="88">
        <f t="shared" si="3"/>
        <v>71088890</v>
      </c>
      <c r="Y42" s="88">
        <f t="shared" si="3"/>
        <v>-71496004</v>
      </c>
      <c r="Z42" s="208">
        <f>+IF(X42&lt;&gt;0,+(Y42/X42)*100,0)</f>
        <v>-100.57268301699465</v>
      </c>
      <c r="AA42" s="206">
        <f>SUM(AA38:AA41)</f>
        <v>71088890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676290</v>
      </c>
      <c r="D44" s="210">
        <f>+D42-D43</f>
        <v>0</v>
      </c>
      <c r="E44" s="211">
        <f t="shared" si="4"/>
        <v>71088890</v>
      </c>
      <c r="F44" s="77">
        <f t="shared" si="4"/>
        <v>71088890</v>
      </c>
      <c r="G44" s="77">
        <f t="shared" si="4"/>
        <v>0</v>
      </c>
      <c r="H44" s="77">
        <f t="shared" si="4"/>
        <v>0</v>
      </c>
      <c r="I44" s="77">
        <f t="shared" si="4"/>
        <v>-407114</v>
      </c>
      <c r="J44" s="77">
        <f t="shared" si="4"/>
        <v>-407114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-407114</v>
      </c>
      <c r="X44" s="77">
        <f t="shared" si="4"/>
        <v>71088890</v>
      </c>
      <c r="Y44" s="77">
        <f t="shared" si="4"/>
        <v>-71496004</v>
      </c>
      <c r="Z44" s="212">
        <f>+IF(X44&lt;&gt;0,+(Y44/X44)*100,0)</f>
        <v>-100.57268301699465</v>
      </c>
      <c r="AA44" s="210">
        <f>+AA42-AA43</f>
        <v>71088890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676290</v>
      </c>
      <c r="D46" s="206">
        <f>SUM(D44:D45)</f>
        <v>0</v>
      </c>
      <c r="E46" s="207">
        <f t="shared" si="5"/>
        <v>71088890</v>
      </c>
      <c r="F46" s="88">
        <f t="shared" si="5"/>
        <v>71088890</v>
      </c>
      <c r="G46" s="88">
        <f t="shared" si="5"/>
        <v>0</v>
      </c>
      <c r="H46" s="88">
        <f t="shared" si="5"/>
        <v>0</v>
      </c>
      <c r="I46" s="88">
        <f t="shared" si="5"/>
        <v>-407114</v>
      </c>
      <c r="J46" s="88">
        <f t="shared" si="5"/>
        <v>-407114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-407114</v>
      </c>
      <c r="X46" s="88">
        <f t="shared" si="5"/>
        <v>71088890</v>
      </c>
      <c r="Y46" s="88">
        <f t="shared" si="5"/>
        <v>-71496004</v>
      </c>
      <c r="Z46" s="208">
        <f>+IF(X46&lt;&gt;0,+(Y46/X46)*100,0)</f>
        <v>-100.57268301699465</v>
      </c>
      <c r="AA46" s="206">
        <f>SUM(AA44:AA45)</f>
        <v>71088890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676290</v>
      </c>
      <c r="D48" s="217">
        <f>SUM(D46:D47)</f>
        <v>0</v>
      </c>
      <c r="E48" s="218">
        <f t="shared" si="6"/>
        <v>71088890</v>
      </c>
      <c r="F48" s="219">
        <f t="shared" si="6"/>
        <v>71088890</v>
      </c>
      <c r="G48" s="219">
        <f t="shared" si="6"/>
        <v>0</v>
      </c>
      <c r="H48" s="220">
        <f t="shared" si="6"/>
        <v>0</v>
      </c>
      <c r="I48" s="220">
        <f t="shared" si="6"/>
        <v>-407114</v>
      </c>
      <c r="J48" s="220">
        <f t="shared" si="6"/>
        <v>-407114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-407114</v>
      </c>
      <c r="X48" s="220">
        <f t="shared" si="6"/>
        <v>71088890</v>
      </c>
      <c r="Y48" s="220">
        <f t="shared" si="6"/>
        <v>-71496004</v>
      </c>
      <c r="Z48" s="221">
        <f>+IF(X48&lt;&gt;0,+(Y48/X48)*100,0)</f>
        <v>-100.57268301699465</v>
      </c>
      <c r="AA48" s="222">
        <f>SUM(AA46:AA47)</f>
        <v>71088890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2110000</v>
      </c>
      <c r="D5" s="153">
        <f>SUM(D6:D8)</f>
        <v>0</v>
      </c>
      <c r="E5" s="154">
        <f t="shared" si="0"/>
        <v>2405000</v>
      </c>
      <c r="F5" s="100">
        <f t="shared" si="0"/>
        <v>2405000</v>
      </c>
      <c r="G5" s="100">
        <f t="shared" si="0"/>
        <v>0</v>
      </c>
      <c r="H5" s="100">
        <f t="shared" si="0"/>
        <v>310667</v>
      </c>
      <c r="I5" s="100">
        <f t="shared" si="0"/>
        <v>0</v>
      </c>
      <c r="J5" s="100">
        <f t="shared" si="0"/>
        <v>310667</v>
      </c>
      <c r="K5" s="100">
        <f t="shared" si="0"/>
        <v>0</v>
      </c>
      <c r="L5" s="100">
        <f t="shared" si="0"/>
        <v>0</v>
      </c>
      <c r="M5" s="100">
        <f t="shared" si="0"/>
        <v>662882</v>
      </c>
      <c r="N5" s="100">
        <f t="shared" si="0"/>
        <v>662882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973549</v>
      </c>
      <c r="X5" s="100">
        <f t="shared" si="0"/>
        <v>2405000</v>
      </c>
      <c r="Y5" s="100">
        <f t="shared" si="0"/>
        <v>-1431451</v>
      </c>
      <c r="Z5" s="137">
        <f>+IF(X5&lt;&gt;0,+(Y5/X5)*100,0)</f>
        <v>-59.5197920997921</v>
      </c>
      <c r="AA5" s="153">
        <f>SUM(AA6:AA8)</f>
        <v>2405000</v>
      </c>
    </row>
    <row r="6" spans="1:27" ht="13.5">
      <c r="A6" s="138" t="s">
        <v>75</v>
      </c>
      <c r="B6" s="136"/>
      <c r="C6" s="155">
        <v>2046000</v>
      </c>
      <c r="D6" s="155"/>
      <c r="E6" s="156">
        <v>1490000</v>
      </c>
      <c r="F6" s="60">
        <v>1490000</v>
      </c>
      <c r="G6" s="60"/>
      <c r="H6" s="60">
        <v>310667</v>
      </c>
      <c r="I6" s="60"/>
      <c r="J6" s="60">
        <v>310667</v>
      </c>
      <c r="K6" s="60"/>
      <c r="L6" s="60"/>
      <c r="M6" s="60">
        <v>662882</v>
      </c>
      <c r="N6" s="60">
        <v>662882</v>
      </c>
      <c r="O6" s="60"/>
      <c r="P6" s="60"/>
      <c r="Q6" s="60"/>
      <c r="R6" s="60"/>
      <c r="S6" s="60"/>
      <c r="T6" s="60"/>
      <c r="U6" s="60"/>
      <c r="V6" s="60"/>
      <c r="W6" s="60">
        <v>973549</v>
      </c>
      <c r="X6" s="60">
        <v>1490000</v>
      </c>
      <c r="Y6" s="60">
        <v>-516451</v>
      </c>
      <c r="Z6" s="140">
        <v>-34.66</v>
      </c>
      <c r="AA6" s="62">
        <v>1490000</v>
      </c>
    </row>
    <row r="7" spans="1:27" ht="13.5">
      <c r="A7" s="138" t="s">
        <v>76</v>
      </c>
      <c r="B7" s="136"/>
      <c r="C7" s="157"/>
      <c r="D7" s="157"/>
      <c r="E7" s="158">
        <v>380000</v>
      </c>
      <c r="F7" s="159">
        <v>380000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380000</v>
      </c>
      <c r="Y7" s="159">
        <v>-380000</v>
      </c>
      <c r="Z7" s="141">
        <v>-100</v>
      </c>
      <c r="AA7" s="225">
        <v>380000</v>
      </c>
    </row>
    <row r="8" spans="1:27" ht="13.5">
      <c r="A8" s="138" t="s">
        <v>77</v>
      </c>
      <c r="B8" s="136"/>
      <c r="C8" s="155">
        <v>64000</v>
      </c>
      <c r="D8" s="155"/>
      <c r="E8" s="156">
        <v>535000</v>
      </c>
      <c r="F8" s="60">
        <v>535000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535000</v>
      </c>
      <c r="Y8" s="60">
        <v>-535000</v>
      </c>
      <c r="Z8" s="140">
        <v>-100</v>
      </c>
      <c r="AA8" s="62">
        <v>535000</v>
      </c>
    </row>
    <row r="9" spans="1:27" ht="13.5">
      <c r="A9" s="135" t="s">
        <v>78</v>
      </c>
      <c r="B9" s="136"/>
      <c r="C9" s="153">
        <f aca="true" t="shared" si="1" ref="C9:Y9">SUM(C10:C14)</f>
        <v>5848959</v>
      </c>
      <c r="D9" s="153">
        <f>SUM(D10:D14)</f>
        <v>0</v>
      </c>
      <c r="E9" s="154">
        <f t="shared" si="1"/>
        <v>2269000</v>
      </c>
      <c r="F9" s="100">
        <f t="shared" si="1"/>
        <v>2269000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630061</v>
      </c>
      <c r="N9" s="100">
        <f t="shared" si="1"/>
        <v>630061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630061</v>
      </c>
      <c r="X9" s="100">
        <f t="shared" si="1"/>
        <v>2269000</v>
      </c>
      <c r="Y9" s="100">
        <f t="shared" si="1"/>
        <v>-1638939</v>
      </c>
      <c r="Z9" s="137">
        <f>+IF(X9&lt;&gt;0,+(Y9/X9)*100,0)</f>
        <v>-72.23177611282503</v>
      </c>
      <c r="AA9" s="102">
        <f>SUM(AA10:AA14)</f>
        <v>2269000</v>
      </c>
    </row>
    <row r="10" spans="1:27" ht="13.5">
      <c r="A10" s="138" t="s">
        <v>79</v>
      </c>
      <c r="B10" s="136"/>
      <c r="C10" s="155">
        <v>5848959</v>
      </c>
      <c r="D10" s="155"/>
      <c r="E10" s="156">
        <v>2260000</v>
      </c>
      <c r="F10" s="60">
        <v>2260000</v>
      </c>
      <c r="G10" s="60"/>
      <c r="H10" s="60"/>
      <c r="I10" s="60"/>
      <c r="J10" s="60"/>
      <c r="K10" s="60"/>
      <c r="L10" s="60"/>
      <c r="M10" s="60">
        <v>630061</v>
      </c>
      <c r="N10" s="60">
        <v>630061</v>
      </c>
      <c r="O10" s="60"/>
      <c r="P10" s="60"/>
      <c r="Q10" s="60"/>
      <c r="R10" s="60"/>
      <c r="S10" s="60"/>
      <c r="T10" s="60"/>
      <c r="U10" s="60"/>
      <c r="V10" s="60"/>
      <c r="W10" s="60">
        <v>630061</v>
      </c>
      <c r="X10" s="60">
        <v>2260000</v>
      </c>
      <c r="Y10" s="60">
        <v>-1629939</v>
      </c>
      <c r="Z10" s="140">
        <v>-72.12</v>
      </c>
      <c r="AA10" s="62">
        <v>2260000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>
        <v>9000</v>
      </c>
      <c r="F13" s="60">
        <v>9000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9000</v>
      </c>
      <c r="Y13" s="60">
        <v>-9000</v>
      </c>
      <c r="Z13" s="140">
        <v>-100</v>
      </c>
      <c r="AA13" s="62">
        <v>9000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7230041</v>
      </c>
      <c r="D15" s="153">
        <f>SUM(D16:D18)</f>
        <v>0</v>
      </c>
      <c r="E15" s="154">
        <f t="shared" si="2"/>
        <v>20802504</v>
      </c>
      <c r="F15" s="100">
        <f t="shared" si="2"/>
        <v>20802504</v>
      </c>
      <c r="G15" s="100">
        <f t="shared" si="2"/>
        <v>0</v>
      </c>
      <c r="H15" s="100">
        <f t="shared" si="2"/>
        <v>8985934</v>
      </c>
      <c r="I15" s="100">
        <f t="shared" si="2"/>
        <v>7748444</v>
      </c>
      <c r="J15" s="100">
        <f t="shared" si="2"/>
        <v>16734378</v>
      </c>
      <c r="K15" s="100">
        <f t="shared" si="2"/>
        <v>0</v>
      </c>
      <c r="L15" s="100">
        <f t="shared" si="2"/>
        <v>0</v>
      </c>
      <c r="M15" s="100">
        <f t="shared" si="2"/>
        <v>7770041</v>
      </c>
      <c r="N15" s="100">
        <f t="shared" si="2"/>
        <v>7770041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24504419</v>
      </c>
      <c r="X15" s="100">
        <f t="shared" si="2"/>
        <v>20802504</v>
      </c>
      <c r="Y15" s="100">
        <f t="shared" si="2"/>
        <v>3701915</v>
      </c>
      <c r="Z15" s="137">
        <f>+IF(X15&lt;&gt;0,+(Y15/X15)*100,0)</f>
        <v>17.795525961682305</v>
      </c>
      <c r="AA15" s="102">
        <f>SUM(AA16:AA18)</f>
        <v>20802504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7230041</v>
      </c>
      <c r="D17" s="155"/>
      <c r="E17" s="156">
        <v>20802504</v>
      </c>
      <c r="F17" s="60">
        <v>20802504</v>
      </c>
      <c r="G17" s="60"/>
      <c r="H17" s="60">
        <v>8985934</v>
      </c>
      <c r="I17" s="60">
        <v>7748444</v>
      </c>
      <c r="J17" s="60">
        <v>16734378</v>
      </c>
      <c r="K17" s="60"/>
      <c r="L17" s="60"/>
      <c r="M17" s="60">
        <v>7770041</v>
      </c>
      <c r="N17" s="60">
        <v>7770041</v>
      </c>
      <c r="O17" s="60"/>
      <c r="P17" s="60"/>
      <c r="Q17" s="60"/>
      <c r="R17" s="60"/>
      <c r="S17" s="60"/>
      <c r="T17" s="60"/>
      <c r="U17" s="60"/>
      <c r="V17" s="60"/>
      <c r="W17" s="60">
        <v>24504419</v>
      </c>
      <c r="X17" s="60">
        <v>20802504</v>
      </c>
      <c r="Y17" s="60">
        <v>3701915</v>
      </c>
      <c r="Z17" s="140">
        <v>17.8</v>
      </c>
      <c r="AA17" s="62">
        <v>20802504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32631970</v>
      </c>
      <c r="D19" s="153">
        <f>SUM(D20:D23)</f>
        <v>0</v>
      </c>
      <c r="E19" s="154">
        <f t="shared" si="3"/>
        <v>45521096</v>
      </c>
      <c r="F19" s="100">
        <f t="shared" si="3"/>
        <v>45521096</v>
      </c>
      <c r="G19" s="100">
        <f t="shared" si="3"/>
        <v>231936</v>
      </c>
      <c r="H19" s="100">
        <f t="shared" si="3"/>
        <v>0</v>
      </c>
      <c r="I19" s="100">
        <f t="shared" si="3"/>
        <v>822734</v>
      </c>
      <c r="J19" s="100">
        <f t="shared" si="3"/>
        <v>1054670</v>
      </c>
      <c r="K19" s="100">
        <f t="shared" si="3"/>
        <v>0</v>
      </c>
      <c r="L19" s="100">
        <f t="shared" si="3"/>
        <v>0</v>
      </c>
      <c r="M19" s="100">
        <f t="shared" si="3"/>
        <v>3495072</v>
      </c>
      <c r="N19" s="100">
        <f t="shared" si="3"/>
        <v>3495072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4549742</v>
      </c>
      <c r="X19" s="100">
        <f t="shared" si="3"/>
        <v>45521096</v>
      </c>
      <c r="Y19" s="100">
        <f t="shared" si="3"/>
        <v>-40971354</v>
      </c>
      <c r="Z19" s="137">
        <f>+IF(X19&lt;&gt;0,+(Y19/X19)*100,0)</f>
        <v>-90.00520110499976</v>
      </c>
      <c r="AA19" s="102">
        <f>SUM(AA20:AA23)</f>
        <v>45521096</v>
      </c>
    </row>
    <row r="20" spans="1:27" ht="13.5">
      <c r="A20" s="138" t="s">
        <v>89</v>
      </c>
      <c r="B20" s="136"/>
      <c r="C20" s="155">
        <v>8417000</v>
      </c>
      <c r="D20" s="155"/>
      <c r="E20" s="156">
        <v>2130000</v>
      </c>
      <c r="F20" s="60">
        <v>2130000</v>
      </c>
      <c r="G20" s="60"/>
      <c r="H20" s="60"/>
      <c r="I20" s="60"/>
      <c r="J20" s="60"/>
      <c r="K20" s="60"/>
      <c r="L20" s="60"/>
      <c r="M20" s="60">
        <v>166322</v>
      </c>
      <c r="N20" s="60">
        <v>166322</v>
      </c>
      <c r="O20" s="60"/>
      <c r="P20" s="60"/>
      <c r="Q20" s="60"/>
      <c r="R20" s="60"/>
      <c r="S20" s="60"/>
      <c r="T20" s="60"/>
      <c r="U20" s="60"/>
      <c r="V20" s="60"/>
      <c r="W20" s="60">
        <v>166322</v>
      </c>
      <c r="X20" s="60">
        <v>2130000</v>
      </c>
      <c r="Y20" s="60">
        <v>-1963678</v>
      </c>
      <c r="Z20" s="140">
        <v>-92.19</v>
      </c>
      <c r="AA20" s="62">
        <v>2130000</v>
      </c>
    </row>
    <row r="21" spans="1:27" ht="13.5">
      <c r="A21" s="138" t="s">
        <v>90</v>
      </c>
      <c r="B21" s="136"/>
      <c r="C21" s="155">
        <v>14093000</v>
      </c>
      <c r="D21" s="155"/>
      <c r="E21" s="156">
        <v>28444096</v>
      </c>
      <c r="F21" s="60">
        <v>28444096</v>
      </c>
      <c r="G21" s="60">
        <v>231936</v>
      </c>
      <c r="H21" s="60"/>
      <c r="I21" s="60">
        <v>536400</v>
      </c>
      <c r="J21" s="60">
        <v>768336</v>
      </c>
      <c r="K21" s="60"/>
      <c r="L21" s="60"/>
      <c r="M21" s="60">
        <v>3328750</v>
      </c>
      <c r="N21" s="60">
        <v>3328750</v>
      </c>
      <c r="O21" s="60"/>
      <c r="P21" s="60"/>
      <c r="Q21" s="60"/>
      <c r="R21" s="60"/>
      <c r="S21" s="60"/>
      <c r="T21" s="60"/>
      <c r="U21" s="60"/>
      <c r="V21" s="60"/>
      <c r="W21" s="60">
        <v>4097086</v>
      </c>
      <c r="X21" s="60">
        <v>28444096</v>
      </c>
      <c r="Y21" s="60">
        <v>-24347010</v>
      </c>
      <c r="Z21" s="140">
        <v>-85.6</v>
      </c>
      <c r="AA21" s="62">
        <v>28444096</v>
      </c>
    </row>
    <row r="22" spans="1:27" ht="13.5">
      <c r="A22" s="138" t="s">
        <v>91</v>
      </c>
      <c r="B22" s="136"/>
      <c r="C22" s="157">
        <v>7898000</v>
      </c>
      <c r="D22" s="157"/>
      <c r="E22" s="158">
        <v>9697000</v>
      </c>
      <c r="F22" s="159">
        <v>9697000</v>
      </c>
      <c r="G22" s="159"/>
      <c r="H22" s="159"/>
      <c r="I22" s="159">
        <v>88319</v>
      </c>
      <c r="J22" s="159">
        <v>88319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88319</v>
      </c>
      <c r="X22" s="159">
        <v>9697000</v>
      </c>
      <c r="Y22" s="159">
        <v>-9608681</v>
      </c>
      <c r="Z22" s="141">
        <v>-99.09</v>
      </c>
      <c r="AA22" s="225">
        <v>9697000</v>
      </c>
    </row>
    <row r="23" spans="1:27" ht="13.5">
      <c r="A23" s="138" t="s">
        <v>92</v>
      </c>
      <c r="B23" s="136"/>
      <c r="C23" s="155">
        <v>2223970</v>
      </c>
      <c r="D23" s="155"/>
      <c r="E23" s="156">
        <v>5250000</v>
      </c>
      <c r="F23" s="60">
        <v>5250000</v>
      </c>
      <c r="G23" s="60"/>
      <c r="H23" s="60"/>
      <c r="I23" s="60">
        <v>198015</v>
      </c>
      <c r="J23" s="60">
        <v>198015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198015</v>
      </c>
      <c r="X23" s="60">
        <v>5250000</v>
      </c>
      <c r="Y23" s="60">
        <v>-5051985</v>
      </c>
      <c r="Z23" s="140">
        <v>-96.23</v>
      </c>
      <c r="AA23" s="62">
        <v>5250000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47820970</v>
      </c>
      <c r="D25" s="217">
        <f>+D5+D9+D15+D19+D24</f>
        <v>0</v>
      </c>
      <c r="E25" s="230">
        <f t="shared" si="4"/>
        <v>70997600</v>
      </c>
      <c r="F25" s="219">
        <f t="shared" si="4"/>
        <v>70997600</v>
      </c>
      <c r="G25" s="219">
        <f t="shared" si="4"/>
        <v>231936</v>
      </c>
      <c r="H25" s="219">
        <f t="shared" si="4"/>
        <v>9296601</v>
      </c>
      <c r="I25" s="219">
        <f t="shared" si="4"/>
        <v>8571178</v>
      </c>
      <c r="J25" s="219">
        <f t="shared" si="4"/>
        <v>18099715</v>
      </c>
      <c r="K25" s="219">
        <f t="shared" si="4"/>
        <v>0</v>
      </c>
      <c r="L25" s="219">
        <f t="shared" si="4"/>
        <v>0</v>
      </c>
      <c r="M25" s="219">
        <f t="shared" si="4"/>
        <v>12558056</v>
      </c>
      <c r="N25" s="219">
        <f t="shared" si="4"/>
        <v>12558056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30657771</v>
      </c>
      <c r="X25" s="219">
        <f t="shared" si="4"/>
        <v>70997600</v>
      </c>
      <c r="Y25" s="219">
        <f t="shared" si="4"/>
        <v>-40339829</v>
      </c>
      <c r="Z25" s="231">
        <f>+IF(X25&lt;&gt;0,+(Y25/X25)*100,0)</f>
        <v>-56.818581191476895</v>
      </c>
      <c r="AA25" s="232">
        <f>+AA5+AA9+AA15+AA19+AA24</f>
        <v>70997600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30196485</v>
      </c>
      <c r="D28" s="155"/>
      <c r="E28" s="156">
        <v>46360600</v>
      </c>
      <c r="F28" s="60">
        <v>46360600</v>
      </c>
      <c r="G28" s="60"/>
      <c r="H28" s="60">
        <v>8620306</v>
      </c>
      <c r="I28" s="60">
        <v>7517080</v>
      </c>
      <c r="J28" s="60">
        <v>16137386</v>
      </c>
      <c r="K28" s="60"/>
      <c r="L28" s="60"/>
      <c r="M28" s="60">
        <v>7658441</v>
      </c>
      <c r="N28" s="60">
        <v>7658441</v>
      </c>
      <c r="O28" s="60"/>
      <c r="P28" s="60"/>
      <c r="Q28" s="60"/>
      <c r="R28" s="60"/>
      <c r="S28" s="60"/>
      <c r="T28" s="60"/>
      <c r="U28" s="60"/>
      <c r="V28" s="60"/>
      <c r="W28" s="60">
        <v>23795827</v>
      </c>
      <c r="X28" s="60">
        <v>46360600</v>
      </c>
      <c r="Y28" s="60">
        <v>-22564773</v>
      </c>
      <c r="Z28" s="140">
        <v>-48.67</v>
      </c>
      <c r="AA28" s="155">
        <v>46360600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30196485</v>
      </c>
      <c r="D32" s="210">
        <f>SUM(D28:D31)</f>
        <v>0</v>
      </c>
      <c r="E32" s="211">
        <f t="shared" si="5"/>
        <v>46360600</v>
      </c>
      <c r="F32" s="77">
        <f t="shared" si="5"/>
        <v>46360600</v>
      </c>
      <c r="G32" s="77">
        <f t="shared" si="5"/>
        <v>0</v>
      </c>
      <c r="H32" s="77">
        <f t="shared" si="5"/>
        <v>8620306</v>
      </c>
      <c r="I32" s="77">
        <f t="shared" si="5"/>
        <v>7517080</v>
      </c>
      <c r="J32" s="77">
        <f t="shared" si="5"/>
        <v>16137386</v>
      </c>
      <c r="K32" s="77">
        <f t="shared" si="5"/>
        <v>0</v>
      </c>
      <c r="L32" s="77">
        <f t="shared" si="5"/>
        <v>0</v>
      </c>
      <c r="M32" s="77">
        <f t="shared" si="5"/>
        <v>7658441</v>
      </c>
      <c r="N32" s="77">
        <f t="shared" si="5"/>
        <v>7658441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23795827</v>
      </c>
      <c r="X32" s="77">
        <f t="shared" si="5"/>
        <v>46360600</v>
      </c>
      <c r="Y32" s="77">
        <f t="shared" si="5"/>
        <v>-22564773</v>
      </c>
      <c r="Z32" s="212">
        <f>+IF(X32&lt;&gt;0,+(Y32/X32)*100,0)</f>
        <v>-48.672305794144165</v>
      </c>
      <c r="AA32" s="79">
        <f>SUM(AA28:AA31)</f>
        <v>46360600</v>
      </c>
    </row>
    <row r="33" spans="1:27" ht="13.5">
      <c r="A33" s="237" t="s">
        <v>51</v>
      </c>
      <c r="B33" s="136" t="s">
        <v>137</v>
      </c>
      <c r="C33" s="155">
        <v>2922894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14701591</v>
      </c>
      <c r="D35" s="155"/>
      <c r="E35" s="156">
        <v>24637000</v>
      </c>
      <c r="F35" s="60">
        <v>24637000</v>
      </c>
      <c r="G35" s="60">
        <v>231936</v>
      </c>
      <c r="H35" s="60">
        <v>676295</v>
      </c>
      <c r="I35" s="60">
        <v>1054098</v>
      </c>
      <c r="J35" s="60">
        <v>1962329</v>
      </c>
      <c r="K35" s="60"/>
      <c r="L35" s="60"/>
      <c r="M35" s="60">
        <v>4899615</v>
      </c>
      <c r="N35" s="60">
        <v>4899615</v>
      </c>
      <c r="O35" s="60"/>
      <c r="P35" s="60"/>
      <c r="Q35" s="60"/>
      <c r="R35" s="60"/>
      <c r="S35" s="60"/>
      <c r="T35" s="60"/>
      <c r="U35" s="60"/>
      <c r="V35" s="60"/>
      <c r="W35" s="60">
        <v>6861944</v>
      </c>
      <c r="X35" s="60">
        <v>24637000</v>
      </c>
      <c r="Y35" s="60">
        <v>-17775056</v>
      </c>
      <c r="Z35" s="140">
        <v>-72.15</v>
      </c>
      <c r="AA35" s="62">
        <v>24637000</v>
      </c>
    </row>
    <row r="36" spans="1:27" ht="13.5">
      <c r="A36" s="238" t="s">
        <v>139</v>
      </c>
      <c r="B36" s="149"/>
      <c r="C36" s="222">
        <f aca="true" t="shared" si="6" ref="C36:Y36">SUM(C32:C35)</f>
        <v>47820970</v>
      </c>
      <c r="D36" s="222">
        <f>SUM(D32:D35)</f>
        <v>0</v>
      </c>
      <c r="E36" s="218">
        <f t="shared" si="6"/>
        <v>70997600</v>
      </c>
      <c r="F36" s="220">
        <f t="shared" si="6"/>
        <v>70997600</v>
      </c>
      <c r="G36" s="220">
        <f t="shared" si="6"/>
        <v>231936</v>
      </c>
      <c r="H36" s="220">
        <f t="shared" si="6"/>
        <v>9296601</v>
      </c>
      <c r="I36" s="220">
        <f t="shared" si="6"/>
        <v>8571178</v>
      </c>
      <c r="J36" s="220">
        <f t="shared" si="6"/>
        <v>18099715</v>
      </c>
      <c r="K36" s="220">
        <f t="shared" si="6"/>
        <v>0</v>
      </c>
      <c r="L36" s="220">
        <f t="shared" si="6"/>
        <v>0</v>
      </c>
      <c r="M36" s="220">
        <f t="shared" si="6"/>
        <v>12558056</v>
      </c>
      <c r="N36" s="220">
        <f t="shared" si="6"/>
        <v>12558056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30657771</v>
      </c>
      <c r="X36" s="220">
        <f t="shared" si="6"/>
        <v>70997600</v>
      </c>
      <c r="Y36" s="220">
        <f t="shared" si="6"/>
        <v>-40339829</v>
      </c>
      <c r="Z36" s="221">
        <f>+IF(X36&lt;&gt;0,+(Y36/X36)*100,0)</f>
        <v>-56.818581191476895</v>
      </c>
      <c r="AA36" s="239">
        <f>SUM(AA32:AA35)</f>
        <v>70997600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116554231</v>
      </c>
      <c r="D6" s="155"/>
      <c r="E6" s="59">
        <v>119204000</v>
      </c>
      <c r="F6" s="60">
        <v>119204000</v>
      </c>
      <c r="G6" s="60">
        <v>105090985</v>
      </c>
      <c r="H6" s="60"/>
      <c r="I6" s="60"/>
      <c r="J6" s="60"/>
      <c r="K6" s="60">
        <v>21122716</v>
      </c>
      <c r="L6" s="60">
        <v>13844037</v>
      </c>
      <c r="M6" s="60">
        <v>142504320</v>
      </c>
      <c r="N6" s="60">
        <v>142504320</v>
      </c>
      <c r="O6" s="60">
        <v>138329327</v>
      </c>
      <c r="P6" s="60">
        <v>129330475</v>
      </c>
      <c r="Q6" s="60">
        <v>172965271</v>
      </c>
      <c r="R6" s="60">
        <v>172965271</v>
      </c>
      <c r="S6" s="60">
        <v>140946923</v>
      </c>
      <c r="T6" s="60"/>
      <c r="U6" s="60">
        <v>102627711</v>
      </c>
      <c r="V6" s="60">
        <v>102627711</v>
      </c>
      <c r="W6" s="60">
        <v>102627711</v>
      </c>
      <c r="X6" s="60">
        <v>119204000</v>
      </c>
      <c r="Y6" s="60">
        <v>-16576289</v>
      </c>
      <c r="Z6" s="140">
        <v>-13.91</v>
      </c>
      <c r="AA6" s="62">
        <v>119204000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12334</v>
      </c>
      <c r="H7" s="60"/>
      <c r="I7" s="60"/>
      <c r="J7" s="60"/>
      <c r="K7" s="60">
        <v>103853734</v>
      </c>
      <c r="L7" s="60">
        <v>98853734</v>
      </c>
      <c r="M7" s="60">
        <v>15870</v>
      </c>
      <c r="N7" s="60">
        <v>15870</v>
      </c>
      <c r="O7" s="60"/>
      <c r="P7" s="60">
        <v>15870</v>
      </c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78815203</v>
      </c>
      <c r="D8" s="155"/>
      <c r="E8" s="59">
        <v>23354000</v>
      </c>
      <c r="F8" s="60">
        <v>23354000</v>
      </c>
      <c r="G8" s="60">
        <v>154451253</v>
      </c>
      <c r="H8" s="60"/>
      <c r="I8" s="60"/>
      <c r="J8" s="60"/>
      <c r="K8" s="60">
        <v>88530124</v>
      </c>
      <c r="L8" s="60">
        <v>100985905</v>
      </c>
      <c r="M8" s="60">
        <v>106311525</v>
      </c>
      <c r="N8" s="60">
        <v>106311525</v>
      </c>
      <c r="O8" s="60">
        <v>106130678</v>
      </c>
      <c r="P8" s="60">
        <v>111088543</v>
      </c>
      <c r="Q8" s="60">
        <v>111402166</v>
      </c>
      <c r="R8" s="60">
        <v>111402166</v>
      </c>
      <c r="S8" s="60">
        <v>128328835</v>
      </c>
      <c r="T8" s="60"/>
      <c r="U8" s="60">
        <v>51658819</v>
      </c>
      <c r="V8" s="60">
        <v>51658819</v>
      </c>
      <c r="W8" s="60">
        <v>51658819</v>
      </c>
      <c r="X8" s="60">
        <v>23354000</v>
      </c>
      <c r="Y8" s="60">
        <v>28304819</v>
      </c>
      <c r="Z8" s="140">
        <v>121.2</v>
      </c>
      <c r="AA8" s="62">
        <v>23354000</v>
      </c>
    </row>
    <row r="9" spans="1:27" ht="13.5">
      <c r="A9" s="249" t="s">
        <v>146</v>
      </c>
      <c r="B9" s="182"/>
      <c r="C9" s="155">
        <v>38180326</v>
      </c>
      <c r="D9" s="155"/>
      <c r="E9" s="59">
        <v>9914000</v>
      </c>
      <c r="F9" s="60">
        <v>9914000</v>
      </c>
      <c r="G9" s="60">
        <v>13694106</v>
      </c>
      <c r="H9" s="60"/>
      <c r="I9" s="60"/>
      <c r="J9" s="60"/>
      <c r="K9" s="60">
        <v>17250961</v>
      </c>
      <c r="L9" s="60">
        <v>18564235</v>
      </c>
      <c r="M9" s="60">
        <v>17365872</v>
      </c>
      <c r="N9" s="60">
        <v>17365872</v>
      </c>
      <c r="O9" s="60">
        <v>11710043</v>
      </c>
      <c r="P9" s="60">
        <v>11710043</v>
      </c>
      <c r="Q9" s="60">
        <v>11710043</v>
      </c>
      <c r="R9" s="60">
        <v>11710043</v>
      </c>
      <c r="S9" s="60">
        <v>11710043</v>
      </c>
      <c r="T9" s="60"/>
      <c r="U9" s="60">
        <v>69621337</v>
      </c>
      <c r="V9" s="60">
        <v>69621337</v>
      </c>
      <c r="W9" s="60">
        <v>69621337</v>
      </c>
      <c r="X9" s="60">
        <v>9914000</v>
      </c>
      <c r="Y9" s="60">
        <v>59707337</v>
      </c>
      <c r="Z9" s="140">
        <v>602.25</v>
      </c>
      <c r="AA9" s="62">
        <v>9914000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1607309</v>
      </c>
      <c r="D11" s="155"/>
      <c r="E11" s="59">
        <v>1756000</v>
      </c>
      <c r="F11" s="60">
        <v>1756000</v>
      </c>
      <c r="G11" s="60">
        <v>1619600</v>
      </c>
      <c r="H11" s="60"/>
      <c r="I11" s="60"/>
      <c r="J11" s="60"/>
      <c r="K11" s="60">
        <v>1563195</v>
      </c>
      <c r="L11" s="60">
        <v>1521212</v>
      </c>
      <c r="M11" s="60">
        <v>1498194</v>
      </c>
      <c r="N11" s="60">
        <v>1498194</v>
      </c>
      <c r="O11" s="60">
        <v>1429025</v>
      </c>
      <c r="P11" s="60">
        <v>1548573</v>
      </c>
      <c r="Q11" s="60">
        <v>1536107</v>
      </c>
      <c r="R11" s="60">
        <v>1536107</v>
      </c>
      <c r="S11" s="60">
        <v>1524943</v>
      </c>
      <c r="T11" s="60"/>
      <c r="U11" s="60">
        <v>1579712</v>
      </c>
      <c r="V11" s="60">
        <v>1579712</v>
      </c>
      <c r="W11" s="60">
        <v>1579712</v>
      </c>
      <c r="X11" s="60">
        <v>1756000</v>
      </c>
      <c r="Y11" s="60">
        <v>-176288</v>
      </c>
      <c r="Z11" s="140">
        <v>-10.04</v>
      </c>
      <c r="AA11" s="62">
        <v>1756000</v>
      </c>
    </row>
    <row r="12" spans="1:27" ht="13.5">
      <c r="A12" s="250" t="s">
        <v>56</v>
      </c>
      <c r="B12" s="251"/>
      <c r="C12" s="168">
        <f aca="true" t="shared" si="0" ref="C12:Y12">SUM(C6:C11)</f>
        <v>235157069</v>
      </c>
      <c r="D12" s="168">
        <f>SUM(D6:D11)</f>
        <v>0</v>
      </c>
      <c r="E12" s="72">
        <f t="shared" si="0"/>
        <v>154228000</v>
      </c>
      <c r="F12" s="73">
        <f t="shared" si="0"/>
        <v>154228000</v>
      </c>
      <c r="G12" s="73">
        <f t="shared" si="0"/>
        <v>274868278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232320730</v>
      </c>
      <c r="L12" s="73">
        <f t="shared" si="0"/>
        <v>233769123</v>
      </c>
      <c r="M12" s="73">
        <f t="shared" si="0"/>
        <v>267695781</v>
      </c>
      <c r="N12" s="73">
        <f t="shared" si="0"/>
        <v>267695781</v>
      </c>
      <c r="O12" s="73">
        <f t="shared" si="0"/>
        <v>257599073</v>
      </c>
      <c r="P12" s="73">
        <f t="shared" si="0"/>
        <v>253693504</v>
      </c>
      <c r="Q12" s="73">
        <f t="shared" si="0"/>
        <v>297613587</v>
      </c>
      <c r="R12" s="73">
        <f t="shared" si="0"/>
        <v>297613587</v>
      </c>
      <c r="S12" s="73">
        <f t="shared" si="0"/>
        <v>282510744</v>
      </c>
      <c r="T12" s="73">
        <f t="shared" si="0"/>
        <v>0</v>
      </c>
      <c r="U12" s="73">
        <f t="shared" si="0"/>
        <v>225487579</v>
      </c>
      <c r="V12" s="73">
        <f t="shared" si="0"/>
        <v>225487579</v>
      </c>
      <c r="W12" s="73">
        <f t="shared" si="0"/>
        <v>225487579</v>
      </c>
      <c r="X12" s="73">
        <f t="shared" si="0"/>
        <v>154228000</v>
      </c>
      <c r="Y12" s="73">
        <f t="shared" si="0"/>
        <v>71259579</v>
      </c>
      <c r="Z12" s="170">
        <f>+IF(X12&lt;&gt;0,+(Y12/X12)*100,0)</f>
        <v>46.204047903104495</v>
      </c>
      <c r="AA12" s="74">
        <f>SUM(AA6:AA11)</f>
        <v>154228000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15870</v>
      </c>
      <c r="D16" s="155"/>
      <c r="E16" s="59">
        <v>10000</v>
      </c>
      <c r="F16" s="60">
        <v>10000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>
        <v>21304</v>
      </c>
      <c r="V16" s="159">
        <v>21304</v>
      </c>
      <c r="W16" s="159">
        <v>21304</v>
      </c>
      <c r="X16" s="60">
        <v>10000</v>
      </c>
      <c r="Y16" s="159">
        <v>11304</v>
      </c>
      <c r="Z16" s="141">
        <v>113.04</v>
      </c>
      <c r="AA16" s="225">
        <v>10000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>
        <v>15870</v>
      </c>
      <c r="R17" s="60">
        <v>15870</v>
      </c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>
        <v>15870</v>
      </c>
      <c r="P18" s="60"/>
      <c r="Q18" s="60"/>
      <c r="R18" s="60"/>
      <c r="S18" s="60">
        <v>15870</v>
      </c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1076446649</v>
      </c>
      <c r="D19" s="155"/>
      <c r="E19" s="59">
        <v>1002423000</v>
      </c>
      <c r="F19" s="60">
        <v>1002423000</v>
      </c>
      <c r="G19" s="60">
        <v>933271326</v>
      </c>
      <c r="H19" s="60"/>
      <c r="I19" s="60"/>
      <c r="J19" s="60"/>
      <c r="K19" s="60">
        <v>1000132229</v>
      </c>
      <c r="L19" s="60">
        <v>1037631559</v>
      </c>
      <c r="M19" s="60">
        <v>1022831372</v>
      </c>
      <c r="N19" s="60">
        <v>1022831372</v>
      </c>
      <c r="O19" s="60">
        <v>1090557273</v>
      </c>
      <c r="P19" s="60">
        <v>1086402263</v>
      </c>
      <c r="Q19" s="60">
        <v>1084868324</v>
      </c>
      <c r="R19" s="60">
        <v>1084868324</v>
      </c>
      <c r="S19" s="60">
        <v>1085367491</v>
      </c>
      <c r="T19" s="60"/>
      <c r="U19" s="60">
        <v>1106391690</v>
      </c>
      <c r="V19" s="60">
        <v>1106391690</v>
      </c>
      <c r="W19" s="60">
        <v>1106391690</v>
      </c>
      <c r="X19" s="60">
        <v>1002423000</v>
      </c>
      <c r="Y19" s="60">
        <v>103968690</v>
      </c>
      <c r="Z19" s="140">
        <v>10.37</v>
      </c>
      <c r="AA19" s="62">
        <v>1002423000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308336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77000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1076847855</v>
      </c>
      <c r="D24" s="168">
        <f>SUM(D15:D23)</f>
        <v>0</v>
      </c>
      <c r="E24" s="76">
        <f t="shared" si="1"/>
        <v>1002433000</v>
      </c>
      <c r="F24" s="77">
        <f t="shared" si="1"/>
        <v>1002433000</v>
      </c>
      <c r="G24" s="77">
        <f t="shared" si="1"/>
        <v>933271326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1000132229</v>
      </c>
      <c r="L24" s="77">
        <f t="shared" si="1"/>
        <v>1037631559</v>
      </c>
      <c r="M24" s="77">
        <f t="shared" si="1"/>
        <v>1022831372</v>
      </c>
      <c r="N24" s="77">
        <f t="shared" si="1"/>
        <v>1022831372</v>
      </c>
      <c r="O24" s="77">
        <f t="shared" si="1"/>
        <v>1090573143</v>
      </c>
      <c r="P24" s="77">
        <f t="shared" si="1"/>
        <v>1086402263</v>
      </c>
      <c r="Q24" s="77">
        <f t="shared" si="1"/>
        <v>1084884194</v>
      </c>
      <c r="R24" s="77">
        <f t="shared" si="1"/>
        <v>1084884194</v>
      </c>
      <c r="S24" s="77">
        <f t="shared" si="1"/>
        <v>1085383361</v>
      </c>
      <c r="T24" s="77">
        <f t="shared" si="1"/>
        <v>0</v>
      </c>
      <c r="U24" s="77">
        <f t="shared" si="1"/>
        <v>1106412994</v>
      </c>
      <c r="V24" s="77">
        <f t="shared" si="1"/>
        <v>1106412994</v>
      </c>
      <c r="W24" s="77">
        <f t="shared" si="1"/>
        <v>1106412994</v>
      </c>
      <c r="X24" s="77">
        <f t="shared" si="1"/>
        <v>1002433000</v>
      </c>
      <c r="Y24" s="77">
        <f t="shared" si="1"/>
        <v>103979994</v>
      </c>
      <c r="Z24" s="212">
        <f>+IF(X24&lt;&gt;0,+(Y24/X24)*100,0)</f>
        <v>10.372762468913134</v>
      </c>
      <c r="AA24" s="79">
        <f>SUM(AA15:AA23)</f>
        <v>1002433000</v>
      </c>
    </row>
    <row r="25" spans="1:27" ht="13.5">
      <c r="A25" s="250" t="s">
        <v>159</v>
      </c>
      <c r="B25" s="251"/>
      <c r="C25" s="168">
        <f aca="true" t="shared" si="2" ref="C25:Y25">+C12+C24</f>
        <v>1312004924</v>
      </c>
      <c r="D25" s="168">
        <f>+D12+D24</f>
        <v>0</v>
      </c>
      <c r="E25" s="72">
        <f t="shared" si="2"/>
        <v>1156661000</v>
      </c>
      <c r="F25" s="73">
        <f t="shared" si="2"/>
        <v>1156661000</v>
      </c>
      <c r="G25" s="73">
        <f t="shared" si="2"/>
        <v>1208139604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1232452959</v>
      </c>
      <c r="L25" s="73">
        <f t="shared" si="2"/>
        <v>1271400682</v>
      </c>
      <c r="M25" s="73">
        <f t="shared" si="2"/>
        <v>1290527153</v>
      </c>
      <c r="N25" s="73">
        <f t="shared" si="2"/>
        <v>1290527153</v>
      </c>
      <c r="O25" s="73">
        <f t="shared" si="2"/>
        <v>1348172216</v>
      </c>
      <c r="P25" s="73">
        <f t="shared" si="2"/>
        <v>1340095767</v>
      </c>
      <c r="Q25" s="73">
        <f t="shared" si="2"/>
        <v>1382497781</v>
      </c>
      <c r="R25" s="73">
        <f t="shared" si="2"/>
        <v>1382497781</v>
      </c>
      <c r="S25" s="73">
        <f t="shared" si="2"/>
        <v>1367894105</v>
      </c>
      <c r="T25" s="73">
        <f t="shared" si="2"/>
        <v>0</v>
      </c>
      <c r="U25" s="73">
        <f t="shared" si="2"/>
        <v>1331900573</v>
      </c>
      <c r="V25" s="73">
        <f t="shared" si="2"/>
        <v>1331900573</v>
      </c>
      <c r="W25" s="73">
        <f t="shared" si="2"/>
        <v>1331900573</v>
      </c>
      <c r="X25" s="73">
        <f t="shared" si="2"/>
        <v>1156661000</v>
      </c>
      <c r="Y25" s="73">
        <f t="shared" si="2"/>
        <v>175239573</v>
      </c>
      <c r="Z25" s="170">
        <f>+IF(X25&lt;&gt;0,+(Y25/X25)*100,0)</f>
        <v>15.150469584433123</v>
      </c>
      <c r="AA25" s="74">
        <f>+AA12+AA24</f>
        <v>1156661000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5312892</v>
      </c>
      <c r="D30" s="155"/>
      <c r="E30" s="59">
        <v>2435000</v>
      </c>
      <c r="F30" s="60">
        <v>2435000</v>
      </c>
      <c r="G30" s="60"/>
      <c r="H30" s="60"/>
      <c r="I30" s="60"/>
      <c r="J30" s="60"/>
      <c r="K30" s="60"/>
      <c r="L30" s="60"/>
      <c r="M30" s="60"/>
      <c r="N30" s="60"/>
      <c r="O30" s="60"/>
      <c r="P30" s="60">
        <v>39741455</v>
      </c>
      <c r="Q30" s="60"/>
      <c r="R30" s="60"/>
      <c r="S30" s="60"/>
      <c r="T30" s="60"/>
      <c r="U30" s="60"/>
      <c r="V30" s="60"/>
      <c r="W30" s="60"/>
      <c r="X30" s="60">
        <v>2435000</v>
      </c>
      <c r="Y30" s="60">
        <v>-2435000</v>
      </c>
      <c r="Z30" s="140">
        <v>-100</v>
      </c>
      <c r="AA30" s="62">
        <v>2435000</v>
      </c>
    </row>
    <row r="31" spans="1:27" ht="13.5">
      <c r="A31" s="249" t="s">
        <v>163</v>
      </c>
      <c r="B31" s="182"/>
      <c r="C31" s="155">
        <v>8533521</v>
      </c>
      <c r="D31" s="155"/>
      <c r="E31" s="59">
        <v>6144000</v>
      </c>
      <c r="F31" s="60">
        <v>6144000</v>
      </c>
      <c r="G31" s="60">
        <v>8412686</v>
      </c>
      <c r="H31" s="60"/>
      <c r="I31" s="60"/>
      <c r="J31" s="60"/>
      <c r="K31" s="60">
        <v>7949410</v>
      </c>
      <c r="L31" s="60">
        <v>8125095</v>
      </c>
      <c r="M31" s="60">
        <v>8163489</v>
      </c>
      <c r="N31" s="60">
        <v>8163489</v>
      </c>
      <c r="O31" s="60">
        <v>8287698</v>
      </c>
      <c r="P31" s="60">
        <v>8356598</v>
      </c>
      <c r="Q31" s="60">
        <v>8417322</v>
      </c>
      <c r="R31" s="60">
        <v>8417322</v>
      </c>
      <c r="S31" s="60">
        <v>6820270</v>
      </c>
      <c r="T31" s="60"/>
      <c r="U31" s="60">
        <v>8444188</v>
      </c>
      <c r="V31" s="60">
        <v>8444188</v>
      </c>
      <c r="W31" s="60">
        <v>8444188</v>
      </c>
      <c r="X31" s="60">
        <v>6144000</v>
      </c>
      <c r="Y31" s="60">
        <v>2300188</v>
      </c>
      <c r="Z31" s="140">
        <v>37.44</v>
      </c>
      <c r="AA31" s="62">
        <v>6144000</v>
      </c>
    </row>
    <row r="32" spans="1:27" ht="13.5">
      <c r="A32" s="249" t="s">
        <v>164</v>
      </c>
      <c r="B32" s="182"/>
      <c r="C32" s="155">
        <v>84658064</v>
      </c>
      <c r="D32" s="155"/>
      <c r="E32" s="59">
        <v>40535000</v>
      </c>
      <c r="F32" s="60">
        <v>40535000</v>
      </c>
      <c r="G32" s="60">
        <v>141527736</v>
      </c>
      <c r="H32" s="60"/>
      <c r="I32" s="60"/>
      <c r="J32" s="60"/>
      <c r="K32" s="60">
        <v>90315312</v>
      </c>
      <c r="L32" s="60">
        <v>72548478</v>
      </c>
      <c r="M32" s="60">
        <v>81910372</v>
      </c>
      <c r="N32" s="60">
        <v>81910372</v>
      </c>
      <c r="O32" s="60">
        <v>69065904</v>
      </c>
      <c r="P32" s="60">
        <v>27359970</v>
      </c>
      <c r="Q32" s="60">
        <v>98846092</v>
      </c>
      <c r="R32" s="60">
        <v>98846092</v>
      </c>
      <c r="S32" s="60">
        <v>87264479</v>
      </c>
      <c r="T32" s="60"/>
      <c r="U32" s="60">
        <v>46543689</v>
      </c>
      <c r="V32" s="60">
        <v>46543689</v>
      </c>
      <c r="W32" s="60">
        <v>46543689</v>
      </c>
      <c r="X32" s="60">
        <v>40535000</v>
      </c>
      <c r="Y32" s="60">
        <v>6008689</v>
      </c>
      <c r="Z32" s="140">
        <v>14.82</v>
      </c>
      <c r="AA32" s="62">
        <v>40535000</v>
      </c>
    </row>
    <row r="33" spans="1:27" ht="13.5">
      <c r="A33" s="249" t="s">
        <v>165</v>
      </c>
      <c r="B33" s="182"/>
      <c r="C33" s="155">
        <v>2492543</v>
      </c>
      <c r="D33" s="155"/>
      <c r="E33" s="59">
        <v>1790000</v>
      </c>
      <c r="F33" s="60">
        <v>1790000</v>
      </c>
      <c r="G33" s="60">
        <v>9673516</v>
      </c>
      <c r="H33" s="60"/>
      <c r="I33" s="60"/>
      <c r="J33" s="60"/>
      <c r="K33" s="60">
        <v>10231838</v>
      </c>
      <c r="L33" s="60">
        <v>10231838</v>
      </c>
      <c r="M33" s="60">
        <v>10231838</v>
      </c>
      <c r="N33" s="60">
        <v>10231838</v>
      </c>
      <c r="O33" s="60">
        <v>10231838</v>
      </c>
      <c r="P33" s="60">
        <v>10231838</v>
      </c>
      <c r="Q33" s="60">
        <v>10231838</v>
      </c>
      <c r="R33" s="60">
        <v>10231838</v>
      </c>
      <c r="S33" s="60">
        <v>10231838</v>
      </c>
      <c r="T33" s="60"/>
      <c r="U33" s="60">
        <v>5361290</v>
      </c>
      <c r="V33" s="60">
        <v>5361290</v>
      </c>
      <c r="W33" s="60">
        <v>5361290</v>
      </c>
      <c r="X33" s="60">
        <v>1790000</v>
      </c>
      <c r="Y33" s="60">
        <v>3571290</v>
      </c>
      <c r="Z33" s="140">
        <v>199.51</v>
      </c>
      <c r="AA33" s="62">
        <v>1790000</v>
      </c>
    </row>
    <row r="34" spans="1:27" ht="13.5">
      <c r="A34" s="250" t="s">
        <v>58</v>
      </c>
      <c r="B34" s="251"/>
      <c r="C34" s="168">
        <f aca="true" t="shared" si="3" ref="C34:Y34">SUM(C29:C33)</f>
        <v>100997020</v>
      </c>
      <c r="D34" s="168">
        <f>SUM(D29:D33)</f>
        <v>0</v>
      </c>
      <c r="E34" s="72">
        <f t="shared" si="3"/>
        <v>50904000</v>
      </c>
      <c r="F34" s="73">
        <f t="shared" si="3"/>
        <v>50904000</v>
      </c>
      <c r="G34" s="73">
        <f t="shared" si="3"/>
        <v>159613938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108496560</v>
      </c>
      <c r="L34" s="73">
        <f t="shared" si="3"/>
        <v>90905411</v>
      </c>
      <c r="M34" s="73">
        <f t="shared" si="3"/>
        <v>100305699</v>
      </c>
      <c r="N34" s="73">
        <f t="shared" si="3"/>
        <v>100305699</v>
      </c>
      <c r="O34" s="73">
        <f t="shared" si="3"/>
        <v>87585440</v>
      </c>
      <c r="P34" s="73">
        <f t="shared" si="3"/>
        <v>85689861</v>
      </c>
      <c r="Q34" s="73">
        <f t="shared" si="3"/>
        <v>117495252</v>
      </c>
      <c r="R34" s="73">
        <f t="shared" si="3"/>
        <v>117495252</v>
      </c>
      <c r="S34" s="73">
        <f t="shared" si="3"/>
        <v>104316587</v>
      </c>
      <c r="T34" s="73">
        <f t="shared" si="3"/>
        <v>0</v>
      </c>
      <c r="U34" s="73">
        <f t="shared" si="3"/>
        <v>60349167</v>
      </c>
      <c r="V34" s="73">
        <f t="shared" si="3"/>
        <v>60349167</v>
      </c>
      <c r="W34" s="73">
        <f t="shared" si="3"/>
        <v>60349167</v>
      </c>
      <c r="X34" s="73">
        <f t="shared" si="3"/>
        <v>50904000</v>
      </c>
      <c r="Y34" s="73">
        <f t="shared" si="3"/>
        <v>9445167</v>
      </c>
      <c r="Z34" s="170">
        <f>+IF(X34&lt;&gt;0,+(Y34/X34)*100,0)</f>
        <v>18.55486209335219</v>
      </c>
      <c r="AA34" s="74">
        <f>SUM(AA29:AA33)</f>
        <v>50904000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94957349</v>
      </c>
      <c r="D37" s="155"/>
      <c r="E37" s="59">
        <v>101861000</v>
      </c>
      <c r="F37" s="60">
        <v>101861000</v>
      </c>
      <c r="G37" s="60">
        <v>8364958</v>
      </c>
      <c r="H37" s="60"/>
      <c r="I37" s="60"/>
      <c r="J37" s="60"/>
      <c r="K37" s="60">
        <v>4813721</v>
      </c>
      <c r="L37" s="60">
        <v>4813721</v>
      </c>
      <c r="M37" s="60">
        <v>4813721</v>
      </c>
      <c r="N37" s="60">
        <v>4813721</v>
      </c>
      <c r="O37" s="60">
        <v>98895539</v>
      </c>
      <c r="P37" s="60">
        <v>98895539</v>
      </c>
      <c r="Q37" s="60">
        <v>98731488</v>
      </c>
      <c r="R37" s="60">
        <v>98731488</v>
      </c>
      <c r="S37" s="60">
        <v>96880764</v>
      </c>
      <c r="T37" s="60"/>
      <c r="U37" s="60">
        <v>94925773</v>
      </c>
      <c r="V37" s="60">
        <v>94925773</v>
      </c>
      <c r="W37" s="60">
        <v>94925773</v>
      </c>
      <c r="X37" s="60">
        <v>101861000</v>
      </c>
      <c r="Y37" s="60">
        <v>-6935227</v>
      </c>
      <c r="Z37" s="140">
        <v>-6.81</v>
      </c>
      <c r="AA37" s="62">
        <v>101861000</v>
      </c>
    </row>
    <row r="38" spans="1:27" ht="13.5">
      <c r="A38" s="249" t="s">
        <v>165</v>
      </c>
      <c r="B38" s="182"/>
      <c r="C38" s="155">
        <v>30968309</v>
      </c>
      <c r="D38" s="155"/>
      <c r="E38" s="59">
        <v>24091000</v>
      </c>
      <c r="F38" s="60">
        <v>24091000</v>
      </c>
      <c r="G38" s="60"/>
      <c r="H38" s="60"/>
      <c r="I38" s="60"/>
      <c r="J38" s="60"/>
      <c r="K38" s="60">
        <v>33460852</v>
      </c>
      <c r="L38" s="60">
        <v>33460852</v>
      </c>
      <c r="M38" s="60">
        <v>33460852</v>
      </c>
      <c r="N38" s="60">
        <v>33460852</v>
      </c>
      <c r="O38" s="60">
        <v>33460852</v>
      </c>
      <c r="P38" s="60">
        <v>33460852</v>
      </c>
      <c r="Q38" s="60">
        <v>33460852</v>
      </c>
      <c r="R38" s="60">
        <v>33460852</v>
      </c>
      <c r="S38" s="60">
        <v>33460852</v>
      </c>
      <c r="T38" s="60"/>
      <c r="U38" s="60">
        <v>28099562</v>
      </c>
      <c r="V38" s="60">
        <v>28099562</v>
      </c>
      <c r="W38" s="60">
        <v>28099562</v>
      </c>
      <c r="X38" s="60">
        <v>24091000</v>
      </c>
      <c r="Y38" s="60">
        <v>4008562</v>
      </c>
      <c r="Z38" s="140">
        <v>16.64</v>
      </c>
      <c r="AA38" s="62">
        <v>24091000</v>
      </c>
    </row>
    <row r="39" spans="1:27" ht="13.5">
      <c r="A39" s="250" t="s">
        <v>59</v>
      </c>
      <c r="B39" s="253"/>
      <c r="C39" s="168">
        <f aca="true" t="shared" si="4" ref="C39:Y39">SUM(C37:C38)</f>
        <v>125925658</v>
      </c>
      <c r="D39" s="168">
        <f>SUM(D37:D38)</f>
        <v>0</v>
      </c>
      <c r="E39" s="76">
        <f t="shared" si="4"/>
        <v>125952000</v>
      </c>
      <c r="F39" s="77">
        <f t="shared" si="4"/>
        <v>125952000</v>
      </c>
      <c r="G39" s="77">
        <f t="shared" si="4"/>
        <v>8364958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38274573</v>
      </c>
      <c r="L39" s="77">
        <f t="shared" si="4"/>
        <v>38274573</v>
      </c>
      <c r="M39" s="77">
        <f t="shared" si="4"/>
        <v>38274573</v>
      </c>
      <c r="N39" s="77">
        <f t="shared" si="4"/>
        <v>38274573</v>
      </c>
      <c r="O39" s="77">
        <f t="shared" si="4"/>
        <v>132356391</v>
      </c>
      <c r="P39" s="77">
        <f t="shared" si="4"/>
        <v>132356391</v>
      </c>
      <c r="Q39" s="77">
        <f t="shared" si="4"/>
        <v>132192340</v>
      </c>
      <c r="R39" s="77">
        <f t="shared" si="4"/>
        <v>132192340</v>
      </c>
      <c r="S39" s="77">
        <f t="shared" si="4"/>
        <v>130341616</v>
      </c>
      <c r="T39" s="77">
        <f t="shared" si="4"/>
        <v>0</v>
      </c>
      <c r="U39" s="77">
        <f t="shared" si="4"/>
        <v>123025335</v>
      </c>
      <c r="V39" s="77">
        <f t="shared" si="4"/>
        <v>123025335</v>
      </c>
      <c r="W39" s="77">
        <f t="shared" si="4"/>
        <v>123025335</v>
      </c>
      <c r="X39" s="77">
        <f t="shared" si="4"/>
        <v>125952000</v>
      </c>
      <c r="Y39" s="77">
        <f t="shared" si="4"/>
        <v>-2926665</v>
      </c>
      <c r="Z39" s="212">
        <f>+IF(X39&lt;&gt;0,+(Y39/X39)*100,0)</f>
        <v>-2.323635194359756</v>
      </c>
      <c r="AA39" s="79">
        <f>SUM(AA37:AA38)</f>
        <v>125952000</v>
      </c>
    </row>
    <row r="40" spans="1:27" ht="13.5">
      <c r="A40" s="250" t="s">
        <v>167</v>
      </c>
      <c r="B40" s="251"/>
      <c r="C40" s="168">
        <f aca="true" t="shared" si="5" ref="C40:Y40">+C34+C39</f>
        <v>226922678</v>
      </c>
      <c r="D40" s="168">
        <f>+D34+D39</f>
        <v>0</v>
      </c>
      <c r="E40" s="72">
        <f t="shared" si="5"/>
        <v>176856000</v>
      </c>
      <c r="F40" s="73">
        <f t="shared" si="5"/>
        <v>176856000</v>
      </c>
      <c r="G40" s="73">
        <f t="shared" si="5"/>
        <v>167978896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146771133</v>
      </c>
      <c r="L40" s="73">
        <f t="shared" si="5"/>
        <v>129179984</v>
      </c>
      <c r="M40" s="73">
        <f t="shared" si="5"/>
        <v>138580272</v>
      </c>
      <c r="N40" s="73">
        <f t="shared" si="5"/>
        <v>138580272</v>
      </c>
      <c r="O40" s="73">
        <f t="shared" si="5"/>
        <v>219941831</v>
      </c>
      <c r="P40" s="73">
        <f t="shared" si="5"/>
        <v>218046252</v>
      </c>
      <c r="Q40" s="73">
        <f t="shared" si="5"/>
        <v>249687592</v>
      </c>
      <c r="R40" s="73">
        <f t="shared" si="5"/>
        <v>249687592</v>
      </c>
      <c r="S40" s="73">
        <f t="shared" si="5"/>
        <v>234658203</v>
      </c>
      <c r="T40" s="73">
        <f t="shared" si="5"/>
        <v>0</v>
      </c>
      <c r="U40" s="73">
        <f t="shared" si="5"/>
        <v>183374502</v>
      </c>
      <c r="V40" s="73">
        <f t="shared" si="5"/>
        <v>183374502</v>
      </c>
      <c r="W40" s="73">
        <f t="shared" si="5"/>
        <v>183374502</v>
      </c>
      <c r="X40" s="73">
        <f t="shared" si="5"/>
        <v>176856000</v>
      </c>
      <c r="Y40" s="73">
        <f t="shared" si="5"/>
        <v>6518502</v>
      </c>
      <c r="Z40" s="170">
        <f>+IF(X40&lt;&gt;0,+(Y40/X40)*100,0)</f>
        <v>3.685768082507803</v>
      </c>
      <c r="AA40" s="74">
        <f>+AA34+AA39</f>
        <v>176856000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1085082246</v>
      </c>
      <c r="D42" s="257">
        <f>+D25-D40</f>
        <v>0</v>
      </c>
      <c r="E42" s="258">
        <f t="shared" si="6"/>
        <v>979805000</v>
      </c>
      <c r="F42" s="259">
        <f t="shared" si="6"/>
        <v>979805000</v>
      </c>
      <c r="G42" s="259">
        <f t="shared" si="6"/>
        <v>1040160708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1085681826</v>
      </c>
      <c r="L42" s="259">
        <f t="shared" si="6"/>
        <v>1142220698</v>
      </c>
      <c r="M42" s="259">
        <f t="shared" si="6"/>
        <v>1151946881</v>
      </c>
      <c r="N42" s="259">
        <f t="shared" si="6"/>
        <v>1151946881</v>
      </c>
      <c r="O42" s="259">
        <f t="shared" si="6"/>
        <v>1128230385</v>
      </c>
      <c r="P42" s="259">
        <f t="shared" si="6"/>
        <v>1122049515</v>
      </c>
      <c r="Q42" s="259">
        <f t="shared" si="6"/>
        <v>1132810189</v>
      </c>
      <c r="R42" s="259">
        <f t="shared" si="6"/>
        <v>1132810189</v>
      </c>
      <c r="S42" s="259">
        <f t="shared" si="6"/>
        <v>1133235902</v>
      </c>
      <c r="T42" s="259">
        <f t="shared" si="6"/>
        <v>0</v>
      </c>
      <c r="U42" s="259">
        <f t="shared" si="6"/>
        <v>1148526071</v>
      </c>
      <c r="V42" s="259">
        <f t="shared" si="6"/>
        <v>1148526071</v>
      </c>
      <c r="W42" s="259">
        <f t="shared" si="6"/>
        <v>1148526071</v>
      </c>
      <c r="X42" s="259">
        <f t="shared" si="6"/>
        <v>979805000</v>
      </c>
      <c r="Y42" s="259">
        <f t="shared" si="6"/>
        <v>168721071</v>
      </c>
      <c r="Z42" s="260">
        <f>+IF(X42&lt;&gt;0,+(Y42/X42)*100,0)</f>
        <v>17.21986221748205</v>
      </c>
      <c r="AA42" s="261">
        <f>+AA25-AA40</f>
        <v>979805000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1085082246</v>
      </c>
      <c r="D45" s="155"/>
      <c r="E45" s="59">
        <v>979805000</v>
      </c>
      <c r="F45" s="60">
        <v>979805000</v>
      </c>
      <c r="G45" s="60">
        <v>1040160708</v>
      </c>
      <c r="H45" s="60"/>
      <c r="I45" s="60"/>
      <c r="J45" s="60"/>
      <c r="K45" s="60">
        <v>1085681826</v>
      </c>
      <c r="L45" s="60">
        <v>1142220698</v>
      </c>
      <c r="M45" s="60">
        <v>1151946881</v>
      </c>
      <c r="N45" s="60">
        <v>1151946881</v>
      </c>
      <c r="O45" s="60">
        <v>1128230385</v>
      </c>
      <c r="P45" s="60">
        <v>1122049515</v>
      </c>
      <c r="Q45" s="60">
        <v>1132810189</v>
      </c>
      <c r="R45" s="60">
        <v>1132810189</v>
      </c>
      <c r="S45" s="60"/>
      <c r="T45" s="60"/>
      <c r="U45" s="60">
        <v>1148526071</v>
      </c>
      <c r="V45" s="60">
        <v>1148526071</v>
      </c>
      <c r="W45" s="60">
        <v>1148526071</v>
      </c>
      <c r="X45" s="60">
        <v>979805000</v>
      </c>
      <c r="Y45" s="60">
        <v>168721071</v>
      </c>
      <c r="Z45" s="139">
        <v>17.22</v>
      </c>
      <c r="AA45" s="62">
        <v>979805000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>
        <v>1133235900</v>
      </c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1085082246</v>
      </c>
      <c r="D48" s="217">
        <f>SUM(D45:D47)</f>
        <v>0</v>
      </c>
      <c r="E48" s="264">
        <f t="shared" si="7"/>
        <v>979805000</v>
      </c>
      <c r="F48" s="219">
        <f t="shared" si="7"/>
        <v>979805000</v>
      </c>
      <c r="G48" s="219">
        <f t="shared" si="7"/>
        <v>1040160708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1085681826</v>
      </c>
      <c r="L48" s="219">
        <f t="shared" si="7"/>
        <v>1142220698</v>
      </c>
      <c r="M48" s="219">
        <f t="shared" si="7"/>
        <v>1151946881</v>
      </c>
      <c r="N48" s="219">
        <f t="shared" si="7"/>
        <v>1151946881</v>
      </c>
      <c r="O48" s="219">
        <f t="shared" si="7"/>
        <v>1128230385</v>
      </c>
      <c r="P48" s="219">
        <f t="shared" si="7"/>
        <v>1122049515</v>
      </c>
      <c r="Q48" s="219">
        <f t="shared" si="7"/>
        <v>1132810189</v>
      </c>
      <c r="R48" s="219">
        <f t="shared" si="7"/>
        <v>1132810189</v>
      </c>
      <c r="S48" s="219">
        <f t="shared" si="7"/>
        <v>1133235900</v>
      </c>
      <c r="T48" s="219">
        <f t="shared" si="7"/>
        <v>0</v>
      </c>
      <c r="U48" s="219">
        <f t="shared" si="7"/>
        <v>1148526071</v>
      </c>
      <c r="V48" s="219">
        <f t="shared" si="7"/>
        <v>1148526071</v>
      </c>
      <c r="W48" s="219">
        <f t="shared" si="7"/>
        <v>1148526071</v>
      </c>
      <c r="X48" s="219">
        <f t="shared" si="7"/>
        <v>979805000</v>
      </c>
      <c r="Y48" s="219">
        <f t="shared" si="7"/>
        <v>168721071</v>
      </c>
      <c r="Z48" s="265">
        <f>+IF(X48&lt;&gt;0,+(Y48/X48)*100,0)</f>
        <v>17.21986221748205</v>
      </c>
      <c r="AA48" s="232">
        <f>SUM(AA45:AA47)</f>
        <v>979805000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174032596</v>
      </c>
      <c r="D6" s="155"/>
      <c r="E6" s="59">
        <v>212836000</v>
      </c>
      <c r="F6" s="60">
        <v>212836000</v>
      </c>
      <c r="G6" s="60">
        <v>2109390</v>
      </c>
      <c r="H6" s="60">
        <v>15013388</v>
      </c>
      <c r="I6" s="60">
        <v>18967490</v>
      </c>
      <c r="J6" s="60">
        <v>36090268</v>
      </c>
      <c r="K6" s="60">
        <v>18415879</v>
      </c>
      <c r="L6" s="60">
        <v>21538526</v>
      </c>
      <c r="M6" s="60">
        <v>23462456</v>
      </c>
      <c r="N6" s="60">
        <v>63416861</v>
      </c>
      <c r="O6" s="60">
        <v>20343021</v>
      </c>
      <c r="P6" s="60">
        <v>22746095</v>
      </c>
      <c r="Q6" s="60">
        <v>20717955</v>
      </c>
      <c r="R6" s="60">
        <v>63807071</v>
      </c>
      <c r="S6" s="60">
        <v>23261088</v>
      </c>
      <c r="T6" s="60">
        <v>40889304</v>
      </c>
      <c r="U6" s="60">
        <v>21234719</v>
      </c>
      <c r="V6" s="60">
        <v>85385111</v>
      </c>
      <c r="W6" s="60">
        <v>248699311</v>
      </c>
      <c r="X6" s="60">
        <v>212836000</v>
      </c>
      <c r="Y6" s="60">
        <v>35863311</v>
      </c>
      <c r="Z6" s="140">
        <v>16.85</v>
      </c>
      <c r="AA6" s="62">
        <v>212836000</v>
      </c>
    </row>
    <row r="7" spans="1:27" ht="13.5">
      <c r="A7" s="249" t="s">
        <v>178</v>
      </c>
      <c r="B7" s="182"/>
      <c r="C7" s="155">
        <v>135602819</v>
      </c>
      <c r="D7" s="155"/>
      <c r="E7" s="59">
        <v>83078000</v>
      </c>
      <c r="F7" s="60">
        <v>83078000</v>
      </c>
      <c r="G7" s="60">
        <v>34729934</v>
      </c>
      <c r="H7" s="60"/>
      <c r="I7" s="60"/>
      <c r="J7" s="60">
        <v>34729934</v>
      </c>
      <c r="K7" s="60"/>
      <c r="L7" s="60">
        <v>1172414</v>
      </c>
      <c r="M7" s="60">
        <v>29593457</v>
      </c>
      <c r="N7" s="60">
        <v>30765871</v>
      </c>
      <c r="O7" s="60"/>
      <c r="P7" s="60">
        <v>672192</v>
      </c>
      <c r="Q7" s="60">
        <v>20948746</v>
      </c>
      <c r="R7" s="60">
        <v>21620938</v>
      </c>
      <c r="S7" s="60">
        <v>230562</v>
      </c>
      <c r="T7" s="60">
        <v>317118</v>
      </c>
      <c r="U7" s="60">
        <v>785850</v>
      </c>
      <c r="V7" s="60">
        <v>1333530</v>
      </c>
      <c r="W7" s="60">
        <v>88450273</v>
      </c>
      <c r="X7" s="60">
        <v>83078000</v>
      </c>
      <c r="Y7" s="60">
        <v>5372273</v>
      </c>
      <c r="Z7" s="140">
        <v>6.47</v>
      </c>
      <c r="AA7" s="62">
        <v>83078000</v>
      </c>
    </row>
    <row r="8" spans="1:27" ht="13.5">
      <c r="A8" s="249" t="s">
        <v>179</v>
      </c>
      <c r="B8" s="182"/>
      <c r="C8" s="155"/>
      <c r="D8" s="155"/>
      <c r="E8" s="59">
        <v>50088000</v>
      </c>
      <c r="F8" s="60">
        <v>50088000</v>
      </c>
      <c r="G8" s="60">
        <v>295644</v>
      </c>
      <c r="H8" s="60"/>
      <c r="I8" s="60"/>
      <c r="J8" s="60">
        <v>295644</v>
      </c>
      <c r="K8" s="60"/>
      <c r="L8" s="60">
        <v>15640114</v>
      </c>
      <c r="M8" s="60">
        <v>13369379</v>
      </c>
      <c r="N8" s="60">
        <v>29009493</v>
      </c>
      <c r="O8" s="60"/>
      <c r="P8" s="60">
        <v>9284220</v>
      </c>
      <c r="Q8" s="60">
        <v>3124073</v>
      </c>
      <c r="R8" s="60">
        <v>12408293</v>
      </c>
      <c r="S8" s="60">
        <v>4473858</v>
      </c>
      <c r="T8" s="60">
        <v>6748994</v>
      </c>
      <c r="U8" s="60">
        <v>9136180</v>
      </c>
      <c r="V8" s="60">
        <v>20359032</v>
      </c>
      <c r="W8" s="60">
        <v>62072462</v>
      </c>
      <c r="X8" s="60">
        <v>50088000</v>
      </c>
      <c r="Y8" s="60">
        <v>11984462</v>
      </c>
      <c r="Z8" s="140">
        <v>23.93</v>
      </c>
      <c r="AA8" s="62">
        <v>50088000</v>
      </c>
    </row>
    <row r="9" spans="1:27" ht="13.5">
      <c r="A9" s="249" t="s">
        <v>180</v>
      </c>
      <c r="B9" s="182"/>
      <c r="C9" s="155">
        <v>11243961</v>
      </c>
      <c r="D9" s="155"/>
      <c r="E9" s="59">
        <v>5327000</v>
      </c>
      <c r="F9" s="60">
        <v>5327000</v>
      </c>
      <c r="G9" s="60">
        <v>77312</v>
      </c>
      <c r="H9" s="60">
        <v>29867</v>
      </c>
      <c r="I9" s="60">
        <v>1382588</v>
      </c>
      <c r="J9" s="60">
        <v>1489767</v>
      </c>
      <c r="K9" s="60">
        <v>135925</v>
      </c>
      <c r="L9" s="60">
        <v>6557</v>
      </c>
      <c r="M9" s="60">
        <v>971560</v>
      </c>
      <c r="N9" s="60">
        <v>1114042</v>
      </c>
      <c r="O9" s="60">
        <v>28398</v>
      </c>
      <c r="P9" s="60">
        <v>1073726</v>
      </c>
      <c r="Q9" s="60">
        <v>362464</v>
      </c>
      <c r="R9" s="60">
        <v>1464588</v>
      </c>
      <c r="S9" s="60">
        <v>2580545</v>
      </c>
      <c r="T9" s="60">
        <v>1729372</v>
      </c>
      <c r="U9" s="60">
        <v>1621349</v>
      </c>
      <c r="V9" s="60">
        <v>5931266</v>
      </c>
      <c r="W9" s="60">
        <v>9999663</v>
      </c>
      <c r="X9" s="60">
        <v>5327000</v>
      </c>
      <c r="Y9" s="60">
        <v>4672663</v>
      </c>
      <c r="Z9" s="140">
        <v>87.72</v>
      </c>
      <c r="AA9" s="62">
        <v>5327000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-256314283</v>
      </c>
      <c r="D12" s="155"/>
      <c r="E12" s="59">
        <v>-287768000</v>
      </c>
      <c r="F12" s="60">
        <v>-287768000</v>
      </c>
      <c r="G12" s="60">
        <v>-22336385</v>
      </c>
      <c r="H12" s="60">
        <v>-9347946</v>
      </c>
      <c r="I12" s="60">
        <v>-19355153</v>
      </c>
      <c r="J12" s="60">
        <v>-51039484</v>
      </c>
      <c r="K12" s="60">
        <v>-21576675</v>
      </c>
      <c r="L12" s="60">
        <v>-22104448</v>
      </c>
      <c r="M12" s="60">
        <v>-25776066</v>
      </c>
      <c r="N12" s="60">
        <v>-69457189</v>
      </c>
      <c r="O12" s="60">
        <v>-18873995</v>
      </c>
      <c r="P12" s="60">
        <v>-22266006</v>
      </c>
      <c r="Q12" s="60">
        <v>-26478647</v>
      </c>
      <c r="R12" s="60">
        <v>-67618648</v>
      </c>
      <c r="S12" s="60">
        <v>-31164585</v>
      </c>
      <c r="T12" s="60">
        <v>-31941750</v>
      </c>
      <c r="U12" s="60">
        <v>-27881052</v>
      </c>
      <c r="V12" s="60">
        <v>-90987387</v>
      </c>
      <c r="W12" s="60">
        <v>-279102708</v>
      </c>
      <c r="X12" s="60">
        <v>-287768000</v>
      </c>
      <c r="Y12" s="60">
        <v>8665292</v>
      </c>
      <c r="Z12" s="140">
        <v>-3.01</v>
      </c>
      <c r="AA12" s="62">
        <v>-287768000</v>
      </c>
    </row>
    <row r="13" spans="1:27" ht="13.5">
      <c r="A13" s="249" t="s">
        <v>40</v>
      </c>
      <c r="B13" s="182"/>
      <c r="C13" s="155">
        <v>-12252040</v>
      </c>
      <c r="D13" s="155"/>
      <c r="E13" s="59">
        <v>-12512000</v>
      </c>
      <c r="F13" s="60">
        <v>-12512000</v>
      </c>
      <c r="G13" s="60">
        <v>-957240</v>
      </c>
      <c r="H13" s="60"/>
      <c r="I13" s="60">
        <v>-995041</v>
      </c>
      <c r="J13" s="60">
        <v>-1952281</v>
      </c>
      <c r="K13" s="60"/>
      <c r="L13" s="60">
        <v>-2489617</v>
      </c>
      <c r="M13" s="60">
        <v>-410739</v>
      </c>
      <c r="N13" s="60">
        <v>-2900356</v>
      </c>
      <c r="O13" s="60">
        <v>-1145775</v>
      </c>
      <c r="P13" s="60">
        <v>-1142561</v>
      </c>
      <c r="Q13" s="60">
        <v>-1140276</v>
      </c>
      <c r="R13" s="60">
        <v>-3428612</v>
      </c>
      <c r="S13" s="60"/>
      <c r="T13" s="60">
        <v>-2167907</v>
      </c>
      <c r="U13" s="60">
        <v>-2056810</v>
      </c>
      <c r="V13" s="60">
        <v>-4224717</v>
      </c>
      <c r="W13" s="60">
        <v>-12505966</v>
      </c>
      <c r="X13" s="60">
        <v>-12512000</v>
      </c>
      <c r="Y13" s="60">
        <v>6034</v>
      </c>
      <c r="Z13" s="140">
        <v>-0.05</v>
      </c>
      <c r="AA13" s="62">
        <v>-12512000</v>
      </c>
    </row>
    <row r="14" spans="1:27" ht="13.5">
      <c r="A14" s="249" t="s">
        <v>42</v>
      </c>
      <c r="B14" s="182"/>
      <c r="C14" s="155">
        <v>-1055048</v>
      </c>
      <c r="D14" s="155"/>
      <c r="E14" s="59"/>
      <c r="F14" s="60"/>
      <c r="G14" s="60">
        <v>-10000</v>
      </c>
      <c r="H14" s="60"/>
      <c r="I14" s="60"/>
      <c r="J14" s="60">
        <v>-10000</v>
      </c>
      <c r="K14" s="60">
        <v>-13700</v>
      </c>
      <c r="L14" s="60">
        <v>-247436</v>
      </c>
      <c r="M14" s="60">
        <v>-16620</v>
      </c>
      <c r="N14" s="60">
        <v>-277756</v>
      </c>
      <c r="O14" s="60">
        <v>-13700</v>
      </c>
      <c r="P14" s="60">
        <v>-247436</v>
      </c>
      <c r="Q14" s="60">
        <v>-27400</v>
      </c>
      <c r="R14" s="60">
        <v>-288536</v>
      </c>
      <c r="S14" s="60">
        <v>-233736</v>
      </c>
      <c r="T14" s="60">
        <v>-315920</v>
      </c>
      <c r="U14" s="60"/>
      <c r="V14" s="60">
        <v>-549656</v>
      </c>
      <c r="W14" s="60">
        <v>-1125948</v>
      </c>
      <c r="X14" s="60"/>
      <c r="Y14" s="60">
        <v>-1125948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51258005</v>
      </c>
      <c r="D15" s="168">
        <f>SUM(D6:D14)</f>
        <v>0</v>
      </c>
      <c r="E15" s="72">
        <f t="shared" si="0"/>
        <v>51049000</v>
      </c>
      <c r="F15" s="73">
        <f t="shared" si="0"/>
        <v>51049000</v>
      </c>
      <c r="G15" s="73">
        <f t="shared" si="0"/>
        <v>13908655</v>
      </c>
      <c r="H15" s="73">
        <f t="shared" si="0"/>
        <v>5695309</v>
      </c>
      <c r="I15" s="73">
        <f t="shared" si="0"/>
        <v>-116</v>
      </c>
      <c r="J15" s="73">
        <f t="shared" si="0"/>
        <v>19603848</v>
      </c>
      <c r="K15" s="73">
        <f t="shared" si="0"/>
        <v>-3038571</v>
      </c>
      <c r="L15" s="73">
        <f t="shared" si="0"/>
        <v>13516110</v>
      </c>
      <c r="M15" s="73">
        <f t="shared" si="0"/>
        <v>41193427</v>
      </c>
      <c r="N15" s="73">
        <f t="shared" si="0"/>
        <v>51670966</v>
      </c>
      <c r="O15" s="73">
        <f t="shared" si="0"/>
        <v>337949</v>
      </c>
      <c r="P15" s="73">
        <f t="shared" si="0"/>
        <v>10120230</v>
      </c>
      <c r="Q15" s="73">
        <f t="shared" si="0"/>
        <v>17506915</v>
      </c>
      <c r="R15" s="73">
        <f t="shared" si="0"/>
        <v>27965094</v>
      </c>
      <c r="S15" s="73">
        <f t="shared" si="0"/>
        <v>-852268</v>
      </c>
      <c r="T15" s="73">
        <f t="shared" si="0"/>
        <v>15259211</v>
      </c>
      <c r="U15" s="73">
        <f t="shared" si="0"/>
        <v>2840236</v>
      </c>
      <c r="V15" s="73">
        <f t="shared" si="0"/>
        <v>17247179</v>
      </c>
      <c r="W15" s="73">
        <f t="shared" si="0"/>
        <v>116487087</v>
      </c>
      <c r="X15" s="73">
        <f t="shared" si="0"/>
        <v>51049000</v>
      </c>
      <c r="Y15" s="73">
        <f t="shared" si="0"/>
        <v>65438087</v>
      </c>
      <c r="Z15" s="170">
        <f>+IF(X15&lt;&gt;0,+(Y15/X15)*100,0)</f>
        <v>128.18681462908185</v>
      </c>
      <c r="AA15" s="74">
        <f>SUM(AA6:AA14)</f>
        <v>51049000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>
        <v>-5434</v>
      </c>
      <c r="V22" s="60">
        <v>-5434</v>
      </c>
      <c r="W22" s="60">
        <v>-5434</v>
      </c>
      <c r="X22" s="60"/>
      <c r="Y22" s="60">
        <v>-5434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-47823886</v>
      </c>
      <c r="D24" s="155"/>
      <c r="E24" s="59">
        <v>-70998000</v>
      </c>
      <c r="F24" s="60">
        <v>-70998000</v>
      </c>
      <c r="G24" s="60">
        <v>-3318496</v>
      </c>
      <c r="H24" s="60"/>
      <c r="I24" s="60">
        <v>-131513</v>
      </c>
      <c r="J24" s="60">
        <v>-3450009</v>
      </c>
      <c r="K24" s="60">
        <v>-8391740</v>
      </c>
      <c r="L24" s="60">
        <v>-7528736</v>
      </c>
      <c r="M24" s="60">
        <v>-14717224</v>
      </c>
      <c r="N24" s="60">
        <v>-30637700</v>
      </c>
      <c r="O24" s="60">
        <v>-2534392</v>
      </c>
      <c r="P24" s="60">
        <v>-4959748</v>
      </c>
      <c r="Q24" s="60">
        <v>-3519793</v>
      </c>
      <c r="R24" s="60">
        <v>-11013933</v>
      </c>
      <c r="S24" s="60">
        <v>-14309557</v>
      </c>
      <c r="T24" s="60">
        <v>-9408187</v>
      </c>
      <c r="U24" s="60">
        <v>-16835950</v>
      </c>
      <c r="V24" s="60">
        <v>-40553694</v>
      </c>
      <c r="W24" s="60">
        <v>-85655336</v>
      </c>
      <c r="X24" s="60">
        <v>-70998000</v>
      </c>
      <c r="Y24" s="60">
        <v>-14657336</v>
      </c>
      <c r="Z24" s="140">
        <v>20.64</v>
      </c>
      <c r="AA24" s="62">
        <v>-70998000</v>
      </c>
    </row>
    <row r="25" spans="1:27" ht="13.5">
      <c r="A25" s="250" t="s">
        <v>191</v>
      </c>
      <c r="B25" s="251"/>
      <c r="C25" s="168">
        <f aca="true" t="shared" si="1" ref="C25:Y25">SUM(C19:C24)</f>
        <v>-47823886</v>
      </c>
      <c r="D25" s="168">
        <f>SUM(D19:D24)</f>
        <v>0</v>
      </c>
      <c r="E25" s="72">
        <f t="shared" si="1"/>
        <v>-70998000</v>
      </c>
      <c r="F25" s="73">
        <f t="shared" si="1"/>
        <v>-70998000</v>
      </c>
      <c r="G25" s="73">
        <f t="shared" si="1"/>
        <v>-3318496</v>
      </c>
      <c r="H25" s="73">
        <f t="shared" si="1"/>
        <v>0</v>
      </c>
      <c r="I25" s="73">
        <f t="shared" si="1"/>
        <v>-131513</v>
      </c>
      <c r="J25" s="73">
        <f t="shared" si="1"/>
        <v>-3450009</v>
      </c>
      <c r="K25" s="73">
        <f t="shared" si="1"/>
        <v>-8391740</v>
      </c>
      <c r="L25" s="73">
        <f t="shared" si="1"/>
        <v>-7528736</v>
      </c>
      <c r="M25" s="73">
        <f t="shared" si="1"/>
        <v>-14717224</v>
      </c>
      <c r="N25" s="73">
        <f t="shared" si="1"/>
        <v>-30637700</v>
      </c>
      <c r="O25" s="73">
        <f t="shared" si="1"/>
        <v>-2534392</v>
      </c>
      <c r="P25" s="73">
        <f t="shared" si="1"/>
        <v>-4959748</v>
      </c>
      <c r="Q25" s="73">
        <f t="shared" si="1"/>
        <v>-3519793</v>
      </c>
      <c r="R25" s="73">
        <f t="shared" si="1"/>
        <v>-11013933</v>
      </c>
      <c r="S25" s="73">
        <f t="shared" si="1"/>
        <v>-14309557</v>
      </c>
      <c r="T25" s="73">
        <f t="shared" si="1"/>
        <v>-9408187</v>
      </c>
      <c r="U25" s="73">
        <f t="shared" si="1"/>
        <v>-16841384</v>
      </c>
      <c r="V25" s="73">
        <f t="shared" si="1"/>
        <v>-40559128</v>
      </c>
      <c r="W25" s="73">
        <f t="shared" si="1"/>
        <v>-85660770</v>
      </c>
      <c r="X25" s="73">
        <f t="shared" si="1"/>
        <v>-70998000</v>
      </c>
      <c r="Y25" s="73">
        <f t="shared" si="1"/>
        <v>-14662770</v>
      </c>
      <c r="Z25" s="170">
        <f>+IF(X25&lt;&gt;0,+(Y25/X25)*100,0)</f>
        <v>20.652370489309558</v>
      </c>
      <c r="AA25" s="74">
        <f>SUM(AA19:AA24)</f>
        <v>-70998000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>
        <v>-5312892</v>
      </c>
      <c r="U30" s="60"/>
      <c r="V30" s="60">
        <v>-5312892</v>
      </c>
      <c r="W30" s="60">
        <v>-5312892</v>
      </c>
      <c r="X30" s="60"/>
      <c r="Y30" s="60">
        <v>-5312892</v>
      </c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-10286</v>
      </c>
      <c r="H31" s="159">
        <v>375312</v>
      </c>
      <c r="I31" s="159">
        <v>186528</v>
      </c>
      <c r="J31" s="159">
        <v>551554</v>
      </c>
      <c r="K31" s="60">
        <v>60637</v>
      </c>
      <c r="L31" s="60">
        <v>251646</v>
      </c>
      <c r="M31" s="60">
        <v>79903</v>
      </c>
      <c r="N31" s="60">
        <v>392186</v>
      </c>
      <c r="O31" s="159">
        <v>49677</v>
      </c>
      <c r="P31" s="159">
        <v>68196</v>
      </c>
      <c r="Q31" s="159">
        <v>72989</v>
      </c>
      <c r="R31" s="60">
        <v>190862</v>
      </c>
      <c r="S31" s="60">
        <v>-1559662</v>
      </c>
      <c r="T31" s="60">
        <v>312415</v>
      </c>
      <c r="U31" s="60">
        <v>23312</v>
      </c>
      <c r="V31" s="159">
        <v>-1223935</v>
      </c>
      <c r="W31" s="159">
        <v>-89333</v>
      </c>
      <c r="X31" s="159"/>
      <c r="Y31" s="60">
        <v>-89333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-4676623</v>
      </c>
      <c r="D33" s="155"/>
      <c r="E33" s="59">
        <v>-4944000</v>
      </c>
      <c r="F33" s="60">
        <v>-4944000</v>
      </c>
      <c r="G33" s="60"/>
      <c r="H33" s="60"/>
      <c r="I33" s="60"/>
      <c r="J33" s="60"/>
      <c r="K33" s="60"/>
      <c r="L33" s="60">
        <v>-1218868</v>
      </c>
      <c r="M33" s="60"/>
      <c r="N33" s="60">
        <v>-1218868</v>
      </c>
      <c r="O33" s="60"/>
      <c r="P33" s="60"/>
      <c r="Q33" s="60">
        <v>-2014775</v>
      </c>
      <c r="R33" s="60">
        <v>-2014775</v>
      </c>
      <c r="S33" s="60"/>
      <c r="T33" s="60">
        <v>3645351</v>
      </c>
      <c r="U33" s="60">
        <v>-443283</v>
      </c>
      <c r="V33" s="60">
        <v>3202068</v>
      </c>
      <c r="W33" s="60">
        <v>-31575</v>
      </c>
      <c r="X33" s="60">
        <v>-4944000</v>
      </c>
      <c r="Y33" s="60">
        <v>4912425</v>
      </c>
      <c r="Z33" s="140">
        <v>-99.36</v>
      </c>
      <c r="AA33" s="62">
        <v>-4944000</v>
      </c>
    </row>
    <row r="34" spans="1:27" ht="13.5">
      <c r="A34" s="250" t="s">
        <v>197</v>
      </c>
      <c r="B34" s="251"/>
      <c r="C34" s="168">
        <f aca="true" t="shared" si="2" ref="C34:Y34">SUM(C29:C33)</f>
        <v>-4676623</v>
      </c>
      <c r="D34" s="168">
        <f>SUM(D29:D33)</f>
        <v>0</v>
      </c>
      <c r="E34" s="72">
        <f t="shared" si="2"/>
        <v>-4944000</v>
      </c>
      <c r="F34" s="73">
        <f t="shared" si="2"/>
        <v>-4944000</v>
      </c>
      <c r="G34" s="73">
        <f t="shared" si="2"/>
        <v>-10286</v>
      </c>
      <c r="H34" s="73">
        <f t="shared" si="2"/>
        <v>375312</v>
      </c>
      <c r="I34" s="73">
        <f t="shared" si="2"/>
        <v>186528</v>
      </c>
      <c r="J34" s="73">
        <f t="shared" si="2"/>
        <v>551554</v>
      </c>
      <c r="K34" s="73">
        <f t="shared" si="2"/>
        <v>60637</v>
      </c>
      <c r="L34" s="73">
        <f t="shared" si="2"/>
        <v>-967222</v>
      </c>
      <c r="M34" s="73">
        <f t="shared" si="2"/>
        <v>79903</v>
      </c>
      <c r="N34" s="73">
        <f t="shared" si="2"/>
        <v>-826682</v>
      </c>
      <c r="O34" s="73">
        <f t="shared" si="2"/>
        <v>49677</v>
      </c>
      <c r="P34" s="73">
        <f t="shared" si="2"/>
        <v>68196</v>
      </c>
      <c r="Q34" s="73">
        <f t="shared" si="2"/>
        <v>-1941786</v>
      </c>
      <c r="R34" s="73">
        <f t="shared" si="2"/>
        <v>-1823913</v>
      </c>
      <c r="S34" s="73">
        <f t="shared" si="2"/>
        <v>-1559662</v>
      </c>
      <c r="T34" s="73">
        <f t="shared" si="2"/>
        <v>-1355126</v>
      </c>
      <c r="U34" s="73">
        <f t="shared" si="2"/>
        <v>-419971</v>
      </c>
      <c r="V34" s="73">
        <f t="shared" si="2"/>
        <v>-3334759</v>
      </c>
      <c r="W34" s="73">
        <f t="shared" si="2"/>
        <v>-5433800</v>
      </c>
      <c r="X34" s="73">
        <f t="shared" si="2"/>
        <v>-4944000</v>
      </c>
      <c r="Y34" s="73">
        <f t="shared" si="2"/>
        <v>-489800</v>
      </c>
      <c r="Z34" s="170">
        <f>+IF(X34&lt;&gt;0,+(Y34/X34)*100,0)</f>
        <v>9.906957928802589</v>
      </c>
      <c r="AA34" s="74">
        <f>SUM(AA29:AA33)</f>
        <v>-4944000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-1242504</v>
      </c>
      <c r="D36" s="153">
        <f>+D15+D25+D34</f>
        <v>0</v>
      </c>
      <c r="E36" s="99">
        <f t="shared" si="3"/>
        <v>-24893000</v>
      </c>
      <c r="F36" s="100">
        <f t="shared" si="3"/>
        <v>-24893000</v>
      </c>
      <c r="G36" s="100">
        <f t="shared" si="3"/>
        <v>10579873</v>
      </c>
      <c r="H36" s="100">
        <f t="shared" si="3"/>
        <v>6070621</v>
      </c>
      <c r="I36" s="100">
        <f t="shared" si="3"/>
        <v>54899</v>
      </c>
      <c r="J36" s="100">
        <f t="shared" si="3"/>
        <v>16705393</v>
      </c>
      <c r="K36" s="100">
        <f t="shared" si="3"/>
        <v>-11369674</v>
      </c>
      <c r="L36" s="100">
        <f t="shared" si="3"/>
        <v>5020152</v>
      </c>
      <c r="M36" s="100">
        <f t="shared" si="3"/>
        <v>26556106</v>
      </c>
      <c r="N36" s="100">
        <f t="shared" si="3"/>
        <v>20206584</v>
      </c>
      <c r="O36" s="100">
        <f t="shared" si="3"/>
        <v>-2146766</v>
      </c>
      <c r="P36" s="100">
        <f t="shared" si="3"/>
        <v>5228678</v>
      </c>
      <c r="Q36" s="100">
        <f t="shared" si="3"/>
        <v>12045336</v>
      </c>
      <c r="R36" s="100">
        <f t="shared" si="3"/>
        <v>15127248</v>
      </c>
      <c r="S36" s="100">
        <f t="shared" si="3"/>
        <v>-16721487</v>
      </c>
      <c r="T36" s="100">
        <f t="shared" si="3"/>
        <v>4495898</v>
      </c>
      <c r="U36" s="100">
        <f t="shared" si="3"/>
        <v>-14421119</v>
      </c>
      <c r="V36" s="100">
        <f t="shared" si="3"/>
        <v>-26646708</v>
      </c>
      <c r="W36" s="100">
        <f t="shared" si="3"/>
        <v>25392517</v>
      </c>
      <c r="X36" s="100">
        <f t="shared" si="3"/>
        <v>-24893000</v>
      </c>
      <c r="Y36" s="100">
        <f t="shared" si="3"/>
        <v>50285517</v>
      </c>
      <c r="Z36" s="137">
        <f>+IF(X36&lt;&gt;0,+(Y36/X36)*100,0)</f>
        <v>-202.00665648977622</v>
      </c>
      <c r="AA36" s="102">
        <f>+AA15+AA25+AA34</f>
        <v>-24893000</v>
      </c>
    </row>
    <row r="37" spans="1:27" ht="13.5">
      <c r="A37" s="249" t="s">
        <v>199</v>
      </c>
      <c r="B37" s="182"/>
      <c r="C37" s="153">
        <v>117796736</v>
      </c>
      <c r="D37" s="153"/>
      <c r="E37" s="99">
        <v>119204000</v>
      </c>
      <c r="F37" s="100">
        <v>119204000</v>
      </c>
      <c r="G37" s="100"/>
      <c r="H37" s="100">
        <v>10579873</v>
      </c>
      <c r="I37" s="100">
        <v>16650494</v>
      </c>
      <c r="J37" s="100"/>
      <c r="K37" s="100">
        <v>16705393</v>
      </c>
      <c r="L37" s="100">
        <v>5335719</v>
      </c>
      <c r="M37" s="100">
        <v>10355871</v>
      </c>
      <c r="N37" s="100">
        <v>16705393</v>
      </c>
      <c r="O37" s="100">
        <v>36911977</v>
      </c>
      <c r="P37" s="100">
        <v>34765211</v>
      </c>
      <c r="Q37" s="100">
        <v>39993889</v>
      </c>
      <c r="R37" s="100">
        <v>36911977</v>
      </c>
      <c r="S37" s="100">
        <v>52039225</v>
      </c>
      <c r="T37" s="100">
        <v>35317738</v>
      </c>
      <c r="U37" s="100">
        <v>39813636</v>
      </c>
      <c r="V37" s="100">
        <v>52039225</v>
      </c>
      <c r="W37" s="100"/>
      <c r="X37" s="100">
        <v>119204000</v>
      </c>
      <c r="Y37" s="100">
        <v>-119204000</v>
      </c>
      <c r="Z37" s="137">
        <v>-100</v>
      </c>
      <c r="AA37" s="102">
        <v>119204000</v>
      </c>
    </row>
    <row r="38" spans="1:27" ht="13.5">
      <c r="A38" s="269" t="s">
        <v>200</v>
      </c>
      <c r="B38" s="256"/>
      <c r="C38" s="257">
        <v>116554232</v>
      </c>
      <c r="D38" s="257"/>
      <c r="E38" s="258">
        <v>94311000</v>
      </c>
      <c r="F38" s="259">
        <v>94311000</v>
      </c>
      <c r="G38" s="259">
        <v>10579873</v>
      </c>
      <c r="H38" s="259">
        <v>16650494</v>
      </c>
      <c r="I38" s="259">
        <v>16705393</v>
      </c>
      <c r="J38" s="259">
        <v>16705393</v>
      </c>
      <c r="K38" s="259">
        <v>5335719</v>
      </c>
      <c r="L38" s="259">
        <v>10355871</v>
      </c>
      <c r="M38" s="259">
        <v>36911977</v>
      </c>
      <c r="N38" s="259">
        <v>36911977</v>
      </c>
      <c r="O38" s="259">
        <v>34765211</v>
      </c>
      <c r="P38" s="259">
        <v>39993889</v>
      </c>
      <c r="Q38" s="259">
        <v>52039225</v>
      </c>
      <c r="R38" s="259">
        <v>34765211</v>
      </c>
      <c r="S38" s="259">
        <v>35317738</v>
      </c>
      <c r="T38" s="259">
        <v>39813636</v>
      </c>
      <c r="U38" s="259">
        <v>25392517</v>
      </c>
      <c r="V38" s="259">
        <v>25392517</v>
      </c>
      <c r="W38" s="259">
        <v>25392517</v>
      </c>
      <c r="X38" s="259">
        <v>94311000</v>
      </c>
      <c r="Y38" s="259">
        <v>-68918483</v>
      </c>
      <c r="Z38" s="260">
        <v>-73.08</v>
      </c>
      <c r="AA38" s="261">
        <v>94311000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47820970</v>
      </c>
      <c r="D5" s="200">
        <f t="shared" si="0"/>
        <v>0</v>
      </c>
      <c r="E5" s="106">
        <f t="shared" si="0"/>
        <v>70997600</v>
      </c>
      <c r="F5" s="106">
        <f t="shared" si="0"/>
        <v>70997600</v>
      </c>
      <c r="G5" s="106">
        <f t="shared" si="0"/>
        <v>231936</v>
      </c>
      <c r="H5" s="106">
        <f t="shared" si="0"/>
        <v>9296601</v>
      </c>
      <c r="I5" s="106">
        <f t="shared" si="0"/>
        <v>8571178</v>
      </c>
      <c r="J5" s="106">
        <f t="shared" si="0"/>
        <v>18099715</v>
      </c>
      <c r="K5" s="106">
        <f t="shared" si="0"/>
        <v>0</v>
      </c>
      <c r="L5" s="106">
        <f t="shared" si="0"/>
        <v>0</v>
      </c>
      <c r="M5" s="106">
        <f t="shared" si="0"/>
        <v>12558056</v>
      </c>
      <c r="N5" s="106">
        <f t="shared" si="0"/>
        <v>12558056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30657771</v>
      </c>
      <c r="X5" s="106">
        <f t="shared" si="0"/>
        <v>70997600</v>
      </c>
      <c r="Y5" s="106">
        <f t="shared" si="0"/>
        <v>-40339829</v>
      </c>
      <c r="Z5" s="201">
        <f>+IF(X5&lt;&gt;0,+(Y5/X5)*100,0)</f>
        <v>-56.818581191476895</v>
      </c>
      <c r="AA5" s="199">
        <f>SUM(AA11:AA18)</f>
        <v>70997600</v>
      </c>
    </row>
    <row r="6" spans="1:27" ht="13.5">
      <c r="A6" s="291" t="s">
        <v>204</v>
      </c>
      <c r="B6" s="142"/>
      <c r="C6" s="62">
        <v>6776000</v>
      </c>
      <c r="D6" s="156"/>
      <c r="E6" s="60">
        <v>18404504</v>
      </c>
      <c r="F6" s="60">
        <v>18404504</v>
      </c>
      <c r="G6" s="60"/>
      <c r="H6" s="60">
        <v>8625138</v>
      </c>
      <c r="I6" s="60">
        <v>7650151</v>
      </c>
      <c r="J6" s="60">
        <v>16275289</v>
      </c>
      <c r="K6" s="60"/>
      <c r="L6" s="60"/>
      <c r="M6" s="60">
        <v>7549311</v>
      </c>
      <c r="N6" s="60">
        <v>7549311</v>
      </c>
      <c r="O6" s="60"/>
      <c r="P6" s="60"/>
      <c r="Q6" s="60"/>
      <c r="R6" s="60"/>
      <c r="S6" s="60"/>
      <c r="T6" s="60"/>
      <c r="U6" s="60"/>
      <c r="V6" s="60"/>
      <c r="W6" s="60">
        <v>23824600</v>
      </c>
      <c r="X6" s="60">
        <v>18404504</v>
      </c>
      <c r="Y6" s="60">
        <v>5420096</v>
      </c>
      <c r="Z6" s="140">
        <v>29.45</v>
      </c>
      <c r="AA6" s="155">
        <v>18404504</v>
      </c>
    </row>
    <row r="7" spans="1:27" ht="13.5">
      <c r="A7" s="291" t="s">
        <v>205</v>
      </c>
      <c r="B7" s="142"/>
      <c r="C7" s="62">
        <v>8417000</v>
      </c>
      <c r="D7" s="156"/>
      <c r="E7" s="60">
        <v>2130000</v>
      </c>
      <c r="F7" s="60">
        <v>2130000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2130000</v>
      </c>
      <c r="Y7" s="60">
        <v>-2130000</v>
      </c>
      <c r="Z7" s="140">
        <v>-100</v>
      </c>
      <c r="AA7" s="155">
        <v>2130000</v>
      </c>
    </row>
    <row r="8" spans="1:27" ht="13.5">
      <c r="A8" s="291" t="s">
        <v>206</v>
      </c>
      <c r="B8" s="142"/>
      <c r="C8" s="62">
        <v>14093000</v>
      </c>
      <c r="D8" s="156"/>
      <c r="E8" s="60">
        <v>28404096</v>
      </c>
      <c r="F8" s="60">
        <v>28404096</v>
      </c>
      <c r="G8" s="60">
        <v>231936</v>
      </c>
      <c r="H8" s="60"/>
      <c r="I8" s="60">
        <v>536400</v>
      </c>
      <c r="J8" s="60">
        <v>768336</v>
      </c>
      <c r="K8" s="60"/>
      <c r="L8" s="60"/>
      <c r="M8" s="60">
        <v>3300000</v>
      </c>
      <c r="N8" s="60">
        <v>3300000</v>
      </c>
      <c r="O8" s="60"/>
      <c r="P8" s="60"/>
      <c r="Q8" s="60"/>
      <c r="R8" s="60"/>
      <c r="S8" s="60"/>
      <c r="T8" s="60"/>
      <c r="U8" s="60"/>
      <c r="V8" s="60"/>
      <c r="W8" s="60">
        <v>4068336</v>
      </c>
      <c r="X8" s="60">
        <v>28404096</v>
      </c>
      <c r="Y8" s="60">
        <v>-24335760</v>
      </c>
      <c r="Z8" s="140">
        <v>-85.68</v>
      </c>
      <c r="AA8" s="155">
        <v>28404096</v>
      </c>
    </row>
    <row r="9" spans="1:27" ht="13.5">
      <c r="A9" s="291" t="s">
        <v>207</v>
      </c>
      <c r="B9" s="142"/>
      <c r="C9" s="62">
        <v>4902110</v>
      </c>
      <c r="D9" s="156"/>
      <c r="E9" s="60">
        <v>9697000</v>
      </c>
      <c r="F9" s="60">
        <v>9697000</v>
      </c>
      <c r="G9" s="60"/>
      <c r="H9" s="60"/>
      <c r="I9" s="60">
        <v>88319</v>
      </c>
      <c r="J9" s="60">
        <v>88319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88319</v>
      </c>
      <c r="X9" s="60">
        <v>9697000</v>
      </c>
      <c r="Y9" s="60">
        <v>-9608681</v>
      </c>
      <c r="Z9" s="140">
        <v>-99.09</v>
      </c>
      <c r="AA9" s="155">
        <v>9697000</v>
      </c>
    </row>
    <row r="10" spans="1:27" ht="13.5">
      <c r="A10" s="291" t="s">
        <v>208</v>
      </c>
      <c r="B10" s="142"/>
      <c r="C10" s="62">
        <v>1003090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35191200</v>
      </c>
      <c r="D11" s="294">
        <f t="shared" si="1"/>
        <v>0</v>
      </c>
      <c r="E11" s="295">
        <f t="shared" si="1"/>
        <v>58635600</v>
      </c>
      <c r="F11" s="295">
        <f t="shared" si="1"/>
        <v>58635600</v>
      </c>
      <c r="G11" s="295">
        <f t="shared" si="1"/>
        <v>231936</v>
      </c>
      <c r="H11" s="295">
        <f t="shared" si="1"/>
        <v>8625138</v>
      </c>
      <c r="I11" s="295">
        <f t="shared" si="1"/>
        <v>8274870</v>
      </c>
      <c r="J11" s="295">
        <f t="shared" si="1"/>
        <v>17131944</v>
      </c>
      <c r="K11" s="295">
        <f t="shared" si="1"/>
        <v>0</v>
      </c>
      <c r="L11" s="295">
        <f t="shared" si="1"/>
        <v>0</v>
      </c>
      <c r="M11" s="295">
        <f t="shared" si="1"/>
        <v>10849311</v>
      </c>
      <c r="N11" s="295">
        <f t="shared" si="1"/>
        <v>10849311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27981255</v>
      </c>
      <c r="X11" s="295">
        <f t="shared" si="1"/>
        <v>58635600</v>
      </c>
      <c r="Y11" s="295">
        <f t="shared" si="1"/>
        <v>-30654345</v>
      </c>
      <c r="Z11" s="296">
        <f>+IF(X11&lt;&gt;0,+(Y11/X11)*100,0)</f>
        <v>-52.27940875509076</v>
      </c>
      <c r="AA11" s="297">
        <f>SUM(AA6:AA10)</f>
        <v>58635600</v>
      </c>
    </row>
    <row r="12" spans="1:27" ht="13.5">
      <c r="A12" s="298" t="s">
        <v>210</v>
      </c>
      <c r="B12" s="136"/>
      <c r="C12" s="62">
        <v>5133940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7495830</v>
      </c>
      <c r="D15" s="156"/>
      <c r="E15" s="60">
        <v>12362000</v>
      </c>
      <c r="F15" s="60">
        <v>12362000</v>
      </c>
      <c r="G15" s="60"/>
      <c r="H15" s="60">
        <v>671463</v>
      </c>
      <c r="I15" s="60">
        <v>296308</v>
      </c>
      <c r="J15" s="60">
        <v>967771</v>
      </c>
      <c r="K15" s="60"/>
      <c r="L15" s="60"/>
      <c r="M15" s="60">
        <v>1708745</v>
      </c>
      <c r="N15" s="60">
        <v>1708745</v>
      </c>
      <c r="O15" s="60"/>
      <c r="P15" s="60"/>
      <c r="Q15" s="60"/>
      <c r="R15" s="60"/>
      <c r="S15" s="60"/>
      <c r="T15" s="60"/>
      <c r="U15" s="60"/>
      <c r="V15" s="60"/>
      <c r="W15" s="60">
        <v>2676516</v>
      </c>
      <c r="X15" s="60">
        <v>12362000</v>
      </c>
      <c r="Y15" s="60">
        <v>-9685484</v>
      </c>
      <c r="Z15" s="140">
        <v>-78.35</v>
      </c>
      <c r="AA15" s="155">
        <v>12362000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6776000</v>
      </c>
      <c r="D36" s="156">
        <f t="shared" si="4"/>
        <v>0</v>
      </c>
      <c r="E36" s="60">
        <f t="shared" si="4"/>
        <v>18404504</v>
      </c>
      <c r="F36" s="60">
        <f t="shared" si="4"/>
        <v>18404504</v>
      </c>
      <c r="G36" s="60">
        <f t="shared" si="4"/>
        <v>0</v>
      </c>
      <c r="H36" s="60">
        <f t="shared" si="4"/>
        <v>8625138</v>
      </c>
      <c r="I36" s="60">
        <f t="shared" si="4"/>
        <v>7650151</v>
      </c>
      <c r="J36" s="60">
        <f t="shared" si="4"/>
        <v>16275289</v>
      </c>
      <c r="K36" s="60">
        <f t="shared" si="4"/>
        <v>0</v>
      </c>
      <c r="L36" s="60">
        <f t="shared" si="4"/>
        <v>0</v>
      </c>
      <c r="M36" s="60">
        <f t="shared" si="4"/>
        <v>7549311</v>
      </c>
      <c r="N36" s="60">
        <f t="shared" si="4"/>
        <v>7549311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23824600</v>
      </c>
      <c r="X36" s="60">
        <f t="shared" si="4"/>
        <v>18404504</v>
      </c>
      <c r="Y36" s="60">
        <f t="shared" si="4"/>
        <v>5420096</v>
      </c>
      <c r="Z36" s="140">
        <f aca="true" t="shared" si="5" ref="Z36:Z49">+IF(X36&lt;&gt;0,+(Y36/X36)*100,0)</f>
        <v>29.44983467090447</v>
      </c>
      <c r="AA36" s="155">
        <f>AA6+AA21</f>
        <v>18404504</v>
      </c>
    </row>
    <row r="37" spans="1:27" ht="13.5">
      <c r="A37" s="291" t="s">
        <v>205</v>
      </c>
      <c r="B37" s="142"/>
      <c r="C37" s="62">
        <f t="shared" si="4"/>
        <v>8417000</v>
      </c>
      <c r="D37" s="156">
        <f t="shared" si="4"/>
        <v>0</v>
      </c>
      <c r="E37" s="60">
        <f t="shared" si="4"/>
        <v>2130000</v>
      </c>
      <c r="F37" s="60">
        <f t="shared" si="4"/>
        <v>2130000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2130000</v>
      </c>
      <c r="Y37" s="60">
        <f t="shared" si="4"/>
        <v>-2130000</v>
      </c>
      <c r="Z37" s="140">
        <f t="shared" si="5"/>
        <v>-100</v>
      </c>
      <c r="AA37" s="155">
        <f>AA7+AA22</f>
        <v>2130000</v>
      </c>
    </row>
    <row r="38" spans="1:27" ht="13.5">
      <c r="A38" s="291" t="s">
        <v>206</v>
      </c>
      <c r="B38" s="142"/>
      <c r="C38" s="62">
        <f t="shared" si="4"/>
        <v>14093000</v>
      </c>
      <c r="D38" s="156">
        <f t="shared" si="4"/>
        <v>0</v>
      </c>
      <c r="E38" s="60">
        <f t="shared" si="4"/>
        <v>28404096</v>
      </c>
      <c r="F38" s="60">
        <f t="shared" si="4"/>
        <v>28404096</v>
      </c>
      <c r="G38" s="60">
        <f t="shared" si="4"/>
        <v>231936</v>
      </c>
      <c r="H38" s="60">
        <f t="shared" si="4"/>
        <v>0</v>
      </c>
      <c r="I38" s="60">
        <f t="shared" si="4"/>
        <v>536400</v>
      </c>
      <c r="J38" s="60">
        <f t="shared" si="4"/>
        <v>768336</v>
      </c>
      <c r="K38" s="60">
        <f t="shared" si="4"/>
        <v>0</v>
      </c>
      <c r="L38" s="60">
        <f t="shared" si="4"/>
        <v>0</v>
      </c>
      <c r="M38" s="60">
        <f t="shared" si="4"/>
        <v>3300000</v>
      </c>
      <c r="N38" s="60">
        <f t="shared" si="4"/>
        <v>3300000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4068336</v>
      </c>
      <c r="X38" s="60">
        <f t="shared" si="4"/>
        <v>28404096</v>
      </c>
      <c r="Y38" s="60">
        <f t="shared" si="4"/>
        <v>-24335760</v>
      </c>
      <c r="Z38" s="140">
        <f t="shared" si="5"/>
        <v>-85.67693898795441</v>
      </c>
      <c r="AA38" s="155">
        <f>AA8+AA23</f>
        <v>28404096</v>
      </c>
    </row>
    <row r="39" spans="1:27" ht="13.5">
      <c r="A39" s="291" t="s">
        <v>207</v>
      </c>
      <c r="B39" s="142"/>
      <c r="C39" s="62">
        <f t="shared" si="4"/>
        <v>4902110</v>
      </c>
      <c r="D39" s="156">
        <f t="shared" si="4"/>
        <v>0</v>
      </c>
      <c r="E39" s="60">
        <f t="shared" si="4"/>
        <v>9697000</v>
      </c>
      <c r="F39" s="60">
        <f t="shared" si="4"/>
        <v>9697000</v>
      </c>
      <c r="G39" s="60">
        <f t="shared" si="4"/>
        <v>0</v>
      </c>
      <c r="H39" s="60">
        <f t="shared" si="4"/>
        <v>0</v>
      </c>
      <c r="I39" s="60">
        <f t="shared" si="4"/>
        <v>88319</v>
      </c>
      <c r="J39" s="60">
        <f t="shared" si="4"/>
        <v>88319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88319</v>
      </c>
      <c r="X39" s="60">
        <f t="shared" si="4"/>
        <v>9697000</v>
      </c>
      <c r="Y39" s="60">
        <f t="shared" si="4"/>
        <v>-9608681</v>
      </c>
      <c r="Z39" s="140">
        <f t="shared" si="5"/>
        <v>-99.08921315870887</v>
      </c>
      <c r="AA39" s="155">
        <f>AA9+AA24</f>
        <v>9697000</v>
      </c>
    </row>
    <row r="40" spans="1:27" ht="13.5">
      <c r="A40" s="291" t="s">
        <v>208</v>
      </c>
      <c r="B40" s="142"/>
      <c r="C40" s="62">
        <f t="shared" si="4"/>
        <v>1003090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35191200</v>
      </c>
      <c r="D41" s="294">
        <f t="shared" si="6"/>
        <v>0</v>
      </c>
      <c r="E41" s="295">
        <f t="shared" si="6"/>
        <v>58635600</v>
      </c>
      <c r="F41" s="295">
        <f t="shared" si="6"/>
        <v>58635600</v>
      </c>
      <c r="G41" s="295">
        <f t="shared" si="6"/>
        <v>231936</v>
      </c>
      <c r="H41" s="295">
        <f t="shared" si="6"/>
        <v>8625138</v>
      </c>
      <c r="I41" s="295">
        <f t="shared" si="6"/>
        <v>8274870</v>
      </c>
      <c r="J41" s="295">
        <f t="shared" si="6"/>
        <v>17131944</v>
      </c>
      <c r="K41" s="295">
        <f t="shared" si="6"/>
        <v>0</v>
      </c>
      <c r="L41" s="295">
        <f t="shared" si="6"/>
        <v>0</v>
      </c>
      <c r="M41" s="295">
        <f t="shared" si="6"/>
        <v>10849311</v>
      </c>
      <c r="N41" s="295">
        <f t="shared" si="6"/>
        <v>10849311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27981255</v>
      </c>
      <c r="X41" s="295">
        <f t="shared" si="6"/>
        <v>58635600</v>
      </c>
      <c r="Y41" s="295">
        <f t="shared" si="6"/>
        <v>-30654345</v>
      </c>
      <c r="Z41" s="296">
        <f t="shared" si="5"/>
        <v>-52.27940875509076</v>
      </c>
      <c r="AA41" s="297">
        <f>SUM(AA36:AA40)</f>
        <v>58635600</v>
      </c>
    </row>
    <row r="42" spans="1:27" ht="13.5">
      <c r="A42" s="298" t="s">
        <v>210</v>
      </c>
      <c r="B42" s="136"/>
      <c r="C42" s="95">
        <f aca="true" t="shared" si="7" ref="C42:Y48">C12+C27</f>
        <v>5133940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7495830</v>
      </c>
      <c r="D45" s="129">
        <f t="shared" si="7"/>
        <v>0</v>
      </c>
      <c r="E45" s="54">
        <f t="shared" si="7"/>
        <v>12362000</v>
      </c>
      <c r="F45" s="54">
        <f t="shared" si="7"/>
        <v>12362000</v>
      </c>
      <c r="G45" s="54">
        <f t="shared" si="7"/>
        <v>0</v>
      </c>
      <c r="H45" s="54">
        <f t="shared" si="7"/>
        <v>671463</v>
      </c>
      <c r="I45" s="54">
        <f t="shared" si="7"/>
        <v>296308</v>
      </c>
      <c r="J45" s="54">
        <f t="shared" si="7"/>
        <v>967771</v>
      </c>
      <c r="K45" s="54">
        <f t="shared" si="7"/>
        <v>0</v>
      </c>
      <c r="L45" s="54">
        <f t="shared" si="7"/>
        <v>0</v>
      </c>
      <c r="M45" s="54">
        <f t="shared" si="7"/>
        <v>1708745</v>
      </c>
      <c r="N45" s="54">
        <f t="shared" si="7"/>
        <v>1708745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2676516</v>
      </c>
      <c r="X45" s="54">
        <f t="shared" si="7"/>
        <v>12362000</v>
      </c>
      <c r="Y45" s="54">
        <f t="shared" si="7"/>
        <v>-9685484</v>
      </c>
      <c r="Z45" s="184">
        <f t="shared" si="5"/>
        <v>-78.34884322925093</v>
      </c>
      <c r="AA45" s="130">
        <f t="shared" si="8"/>
        <v>12362000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47820970</v>
      </c>
      <c r="D49" s="218">
        <f t="shared" si="9"/>
        <v>0</v>
      </c>
      <c r="E49" s="220">
        <f t="shared" si="9"/>
        <v>70997600</v>
      </c>
      <c r="F49" s="220">
        <f t="shared" si="9"/>
        <v>70997600</v>
      </c>
      <c r="G49" s="220">
        <f t="shared" si="9"/>
        <v>231936</v>
      </c>
      <c r="H49" s="220">
        <f t="shared" si="9"/>
        <v>9296601</v>
      </c>
      <c r="I49" s="220">
        <f t="shared" si="9"/>
        <v>8571178</v>
      </c>
      <c r="J49" s="220">
        <f t="shared" si="9"/>
        <v>18099715</v>
      </c>
      <c r="K49" s="220">
        <f t="shared" si="9"/>
        <v>0</v>
      </c>
      <c r="L49" s="220">
        <f t="shared" si="9"/>
        <v>0</v>
      </c>
      <c r="M49" s="220">
        <f t="shared" si="9"/>
        <v>12558056</v>
      </c>
      <c r="N49" s="220">
        <f t="shared" si="9"/>
        <v>12558056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30657771</v>
      </c>
      <c r="X49" s="220">
        <f t="shared" si="9"/>
        <v>70997600</v>
      </c>
      <c r="Y49" s="220">
        <f t="shared" si="9"/>
        <v>-40339829</v>
      </c>
      <c r="Z49" s="221">
        <f t="shared" si="5"/>
        <v>-56.818581191476895</v>
      </c>
      <c r="AA49" s="222">
        <f>SUM(AA41:AA48)</f>
        <v>70997600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>
        <v>409976</v>
      </c>
      <c r="L67" s="60">
        <v>1279111</v>
      </c>
      <c r="M67" s="60"/>
      <c r="N67" s="60">
        <v>1689087</v>
      </c>
      <c r="O67" s="60"/>
      <c r="P67" s="60"/>
      <c r="Q67" s="60"/>
      <c r="R67" s="60"/>
      <c r="S67" s="60"/>
      <c r="T67" s="60"/>
      <c r="U67" s="60"/>
      <c r="V67" s="60"/>
      <c r="W67" s="60">
        <v>1689087</v>
      </c>
      <c r="X67" s="60"/>
      <c r="Y67" s="60">
        <v>1689087</v>
      </c>
      <c r="Z67" s="140"/>
      <c r="AA67" s="155"/>
    </row>
    <row r="68" spans="1:27" ht="13.5">
      <c r="A68" s="311" t="s">
        <v>43</v>
      </c>
      <c r="B68" s="316"/>
      <c r="C68" s="62">
        <v>14496000</v>
      </c>
      <c r="D68" s="156"/>
      <c r="E68" s="60">
        <v>15536000</v>
      </c>
      <c r="F68" s="60">
        <v>13644336</v>
      </c>
      <c r="G68" s="60">
        <v>187665</v>
      </c>
      <c r="H68" s="60">
        <v>480937</v>
      </c>
      <c r="I68" s="60">
        <v>201377</v>
      </c>
      <c r="J68" s="60">
        <v>869979</v>
      </c>
      <c r="K68" s="60">
        <v>1051533</v>
      </c>
      <c r="L68" s="60">
        <v>850111</v>
      </c>
      <c r="M68" s="60">
        <v>1104746</v>
      </c>
      <c r="N68" s="60">
        <v>3006390</v>
      </c>
      <c r="O68" s="60"/>
      <c r="P68" s="60"/>
      <c r="Q68" s="60"/>
      <c r="R68" s="60"/>
      <c r="S68" s="60"/>
      <c r="T68" s="60">
        <v>9841380</v>
      </c>
      <c r="U68" s="60"/>
      <c r="V68" s="60">
        <v>9841380</v>
      </c>
      <c r="W68" s="60">
        <v>13717749</v>
      </c>
      <c r="X68" s="60">
        <v>13644336</v>
      </c>
      <c r="Y68" s="60">
        <v>73413</v>
      </c>
      <c r="Z68" s="140">
        <v>0.54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14496000</v>
      </c>
      <c r="D69" s="218">
        <f t="shared" si="12"/>
        <v>0</v>
      </c>
      <c r="E69" s="220">
        <f t="shared" si="12"/>
        <v>15536000</v>
      </c>
      <c r="F69" s="220">
        <f t="shared" si="12"/>
        <v>13644336</v>
      </c>
      <c r="G69" s="220">
        <f t="shared" si="12"/>
        <v>187665</v>
      </c>
      <c r="H69" s="220">
        <f t="shared" si="12"/>
        <v>480937</v>
      </c>
      <c r="I69" s="220">
        <f t="shared" si="12"/>
        <v>201377</v>
      </c>
      <c r="J69" s="220">
        <f t="shared" si="12"/>
        <v>869979</v>
      </c>
      <c r="K69" s="220">
        <f t="shared" si="12"/>
        <v>1461509</v>
      </c>
      <c r="L69" s="220">
        <f t="shared" si="12"/>
        <v>2129222</v>
      </c>
      <c r="M69" s="220">
        <f t="shared" si="12"/>
        <v>1104746</v>
      </c>
      <c r="N69" s="220">
        <f t="shared" si="12"/>
        <v>4695477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9841380</v>
      </c>
      <c r="U69" s="220">
        <f t="shared" si="12"/>
        <v>0</v>
      </c>
      <c r="V69" s="220">
        <f t="shared" si="12"/>
        <v>9841380</v>
      </c>
      <c r="W69" s="220">
        <f t="shared" si="12"/>
        <v>15406836</v>
      </c>
      <c r="X69" s="220">
        <f t="shared" si="12"/>
        <v>13644336</v>
      </c>
      <c r="Y69" s="220">
        <f t="shared" si="12"/>
        <v>1762500</v>
      </c>
      <c r="Z69" s="221">
        <f>+IF(X69&lt;&gt;0,+(Y69/X69)*100,0)</f>
        <v>12.917447943234468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35191200</v>
      </c>
      <c r="D5" s="357">
        <f t="shared" si="0"/>
        <v>0</v>
      </c>
      <c r="E5" s="356">
        <f t="shared" si="0"/>
        <v>58635600</v>
      </c>
      <c r="F5" s="358">
        <f t="shared" si="0"/>
        <v>58635600</v>
      </c>
      <c r="G5" s="358">
        <f t="shared" si="0"/>
        <v>231936</v>
      </c>
      <c r="H5" s="356">
        <f t="shared" si="0"/>
        <v>8625138</v>
      </c>
      <c r="I5" s="356">
        <f t="shared" si="0"/>
        <v>8274870</v>
      </c>
      <c r="J5" s="358">
        <f t="shared" si="0"/>
        <v>17131944</v>
      </c>
      <c r="K5" s="358">
        <f t="shared" si="0"/>
        <v>0</v>
      </c>
      <c r="L5" s="356">
        <f t="shared" si="0"/>
        <v>0</v>
      </c>
      <c r="M5" s="356">
        <f t="shared" si="0"/>
        <v>10849311</v>
      </c>
      <c r="N5" s="358">
        <f t="shared" si="0"/>
        <v>10849311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27981255</v>
      </c>
      <c r="X5" s="356">
        <f t="shared" si="0"/>
        <v>58635600</v>
      </c>
      <c r="Y5" s="358">
        <f t="shared" si="0"/>
        <v>-30654345</v>
      </c>
      <c r="Z5" s="359">
        <f>+IF(X5&lt;&gt;0,+(Y5/X5)*100,0)</f>
        <v>-52.27940875509076</v>
      </c>
      <c r="AA5" s="360">
        <f>+AA6+AA8+AA11+AA13+AA15</f>
        <v>58635600</v>
      </c>
    </row>
    <row r="6" spans="1:27" ht="13.5">
      <c r="A6" s="361" t="s">
        <v>204</v>
      </c>
      <c r="B6" s="142"/>
      <c r="C6" s="60">
        <f>+C7</f>
        <v>6776000</v>
      </c>
      <c r="D6" s="340">
        <f aca="true" t="shared" si="1" ref="D6:AA6">+D7</f>
        <v>0</v>
      </c>
      <c r="E6" s="60">
        <f t="shared" si="1"/>
        <v>18404504</v>
      </c>
      <c r="F6" s="59">
        <f t="shared" si="1"/>
        <v>18404504</v>
      </c>
      <c r="G6" s="59">
        <f t="shared" si="1"/>
        <v>0</v>
      </c>
      <c r="H6" s="60">
        <f t="shared" si="1"/>
        <v>8625138</v>
      </c>
      <c r="I6" s="60">
        <f t="shared" si="1"/>
        <v>7650151</v>
      </c>
      <c r="J6" s="59">
        <f t="shared" si="1"/>
        <v>16275289</v>
      </c>
      <c r="K6" s="59">
        <f t="shared" si="1"/>
        <v>0</v>
      </c>
      <c r="L6" s="60">
        <f t="shared" si="1"/>
        <v>0</v>
      </c>
      <c r="M6" s="60">
        <f t="shared" si="1"/>
        <v>7549311</v>
      </c>
      <c r="N6" s="59">
        <f t="shared" si="1"/>
        <v>7549311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23824600</v>
      </c>
      <c r="X6" s="60">
        <f t="shared" si="1"/>
        <v>18404504</v>
      </c>
      <c r="Y6" s="59">
        <f t="shared" si="1"/>
        <v>5420096</v>
      </c>
      <c r="Z6" s="61">
        <f>+IF(X6&lt;&gt;0,+(Y6/X6)*100,0)</f>
        <v>29.44983467090447</v>
      </c>
      <c r="AA6" s="62">
        <f t="shared" si="1"/>
        <v>18404504</v>
      </c>
    </row>
    <row r="7" spans="1:27" ht="13.5">
      <c r="A7" s="291" t="s">
        <v>228</v>
      </c>
      <c r="B7" s="142"/>
      <c r="C7" s="60">
        <v>6776000</v>
      </c>
      <c r="D7" s="340"/>
      <c r="E7" s="60">
        <v>18404504</v>
      </c>
      <c r="F7" s="59">
        <v>18404504</v>
      </c>
      <c r="G7" s="59"/>
      <c r="H7" s="60">
        <v>8625138</v>
      </c>
      <c r="I7" s="60">
        <v>7650151</v>
      </c>
      <c r="J7" s="59">
        <v>16275289</v>
      </c>
      <c r="K7" s="59"/>
      <c r="L7" s="60"/>
      <c r="M7" s="60">
        <v>7549311</v>
      </c>
      <c r="N7" s="59">
        <v>7549311</v>
      </c>
      <c r="O7" s="59"/>
      <c r="P7" s="60"/>
      <c r="Q7" s="60"/>
      <c r="R7" s="59"/>
      <c r="S7" s="59"/>
      <c r="T7" s="60"/>
      <c r="U7" s="60"/>
      <c r="V7" s="59"/>
      <c r="W7" s="59">
        <v>23824600</v>
      </c>
      <c r="X7" s="60">
        <v>18404504</v>
      </c>
      <c r="Y7" s="59">
        <v>5420096</v>
      </c>
      <c r="Z7" s="61">
        <v>29.45</v>
      </c>
      <c r="AA7" s="62">
        <v>18404504</v>
      </c>
    </row>
    <row r="8" spans="1:27" ht="13.5">
      <c r="A8" s="361" t="s">
        <v>205</v>
      </c>
      <c r="B8" s="142"/>
      <c r="C8" s="60">
        <f aca="true" t="shared" si="2" ref="C8:Y8">SUM(C9:C10)</f>
        <v>8417000</v>
      </c>
      <c r="D8" s="340">
        <f t="shared" si="2"/>
        <v>0</v>
      </c>
      <c r="E8" s="60">
        <f t="shared" si="2"/>
        <v>2130000</v>
      </c>
      <c r="F8" s="59">
        <f t="shared" si="2"/>
        <v>2130000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2130000</v>
      </c>
      <c r="Y8" s="59">
        <f t="shared" si="2"/>
        <v>-2130000</v>
      </c>
      <c r="Z8" s="61">
        <f>+IF(X8&lt;&gt;0,+(Y8/X8)*100,0)</f>
        <v>-100</v>
      </c>
      <c r="AA8" s="62">
        <f>SUM(AA9:AA10)</f>
        <v>2130000</v>
      </c>
    </row>
    <row r="9" spans="1:27" ht="13.5">
      <c r="A9" s="291" t="s">
        <v>229</v>
      </c>
      <c r="B9" s="142"/>
      <c r="C9" s="60">
        <v>8417000</v>
      </c>
      <c r="D9" s="340"/>
      <c r="E9" s="60">
        <v>2130000</v>
      </c>
      <c r="F9" s="59">
        <v>2130000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2130000</v>
      </c>
      <c r="Y9" s="59">
        <v>-2130000</v>
      </c>
      <c r="Z9" s="61">
        <v>-100</v>
      </c>
      <c r="AA9" s="62">
        <v>2130000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14093000</v>
      </c>
      <c r="D11" s="363">
        <f aca="true" t="shared" si="3" ref="D11:AA11">+D12</f>
        <v>0</v>
      </c>
      <c r="E11" s="362">
        <f t="shared" si="3"/>
        <v>28404096</v>
      </c>
      <c r="F11" s="364">
        <f t="shared" si="3"/>
        <v>28404096</v>
      </c>
      <c r="G11" s="364">
        <f t="shared" si="3"/>
        <v>231936</v>
      </c>
      <c r="H11" s="362">
        <f t="shared" si="3"/>
        <v>0</v>
      </c>
      <c r="I11" s="362">
        <f t="shared" si="3"/>
        <v>536400</v>
      </c>
      <c r="J11" s="364">
        <f t="shared" si="3"/>
        <v>768336</v>
      </c>
      <c r="K11" s="364">
        <f t="shared" si="3"/>
        <v>0</v>
      </c>
      <c r="L11" s="362">
        <f t="shared" si="3"/>
        <v>0</v>
      </c>
      <c r="M11" s="362">
        <f t="shared" si="3"/>
        <v>3300000</v>
      </c>
      <c r="N11" s="364">
        <f t="shared" si="3"/>
        <v>3300000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4068336</v>
      </c>
      <c r="X11" s="362">
        <f t="shared" si="3"/>
        <v>28404096</v>
      </c>
      <c r="Y11" s="364">
        <f t="shared" si="3"/>
        <v>-24335760</v>
      </c>
      <c r="Z11" s="365">
        <f>+IF(X11&lt;&gt;0,+(Y11/X11)*100,0)</f>
        <v>-85.67693898795441</v>
      </c>
      <c r="AA11" s="366">
        <f t="shared" si="3"/>
        <v>28404096</v>
      </c>
    </row>
    <row r="12" spans="1:27" ht="13.5">
      <c r="A12" s="291" t="s">
        <v>231</v>
      </c>
      <c r="B12" s="136"/>
      <c r="C12" s="60">
        <v>14093000</v>
      </c>
      <c r="D12" s="340"/>
      <c r="E12" s="60">
        <v>28404096</v>
      </c>
      <c r="F12" s="59">
        <v>28404096</v>
      </c>
      <c r="G12" s="59">
        <v>231936</v>
      </c>
      <c r="H12" s="60"/>
      <c r="I12" s="60">
        <v>536400</v>
      </c>
      <c r="J12" s="59">
        <v>768336</v>
      </c>
      <c r="K12" s="59"/>
      <c r="L12" s="60"/>
      <c r="M12" s="60">
        <v>3300000</v>
      </c>
      <c r="N12" s="59">
        <v>3300000</v>
      </c>
      <c r="O12" s="59"/>
      <c r="P12" s="60"/>
      <c r="Q12" s="60"/>
      <c r="R12" s="59"/>
      <c r="S12" s="59"/>
      <c r="T12" s="60"/>
      <c r="U12" s="60"/>
      <c r="V12" s="59"/>
      <c r="W12" s="59">
        <v>4068336</v>
      </c>
      <c r="X12" s="60">
        <v>28404096</v>
      </c>
      <c r="Y12" s="59">
        <v>-24335760</v>
      </c>
      <c r="Z12" s="61">
        <v>-85.68</v>
      </c>
      <c r="AA12" s="62">
        <v>28404096</v>
      </c>
    </row>
    <row r="13" spans="1:27" ht="13.5">
      <c r="A13" s="361" t="s">
        <v>207</v>
      </c>
      <c r="B13" s="136"/>
      <c r="C13" s="275">
        <f>+C14</f>
        <v>4902110</v>
      </c>
      <c r="D13" s="341">
        <f aca="true" t="shared" si="4" ref="D13:AA13">+D14</f>
        <v>0</v>
      </c>
      <c r="E13" s="275">
        <f t="shared" si="4"/>
        <v>9697000</v>
      </c>
      <c r="F13" s="342">
        <f t="shared" si="4"/>
        <v>9697000</v>
      </c>
      <c r="G13" s="342">
        <f t="shared" si="4"/>
        <v>0</v>
      </c>
      <c r="H13" s="275">
        <f t="shared" si="4"/>
        <v>0</v>
      </c>
      <c r="I13" s="275">
        <f t="shared" si="4"/>
        <v>88319</v>
      </c>
      <c r="J13" s="342">
        <f t="shared" si="4"/>
        <v>88319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88319</v>
      </c>
      <c r="X13" s="275">
        <f t="shared" si="4"/>
        <v>9697000</v>
      </c>
      <c r="Y13" s="342">
        <f t="shared" si="4"/>
        <v>-9608681</v>
      </c>
      <c r="Z13" s="335">
        <f>+IF(X13&lt;&gt;0,+(Y13/X13)*100,0)</f>
        <v>-99.08921315870887</v>
      </c>
      <c r="AA13" s="273">
        <f t="shared" si="4"/>
        <v>9697000</v>
      </c>
    </row>
    <row r="14" spans="1:27" ht="13.5">
      <c r="A14" s="291" t="s">
        <v>232</v>
      </c>
      <c r="B14" s="136"/>
      <c r="C14" s="60">
        <v>4902110</v>
      </c>
      <c r="D14" s="340"/>
      <c r="E14" s="60">
        <v>9697000</v>
      </c>
      <c r="F14" s="59">
        <v>9697000</v>
      </c>
      <c r="G14" s="59"/>
      <c r="H14" s="60"/>
      <c r="I14" s="60">
        <v>88319</v>
      </c>
      <c r="J14" s="59">
        <v>88319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88319</v>
      </c>
      <c r="X14" s="60">
        <v>9697000</v>
      </c>
      <c r="Y14" s="59">
        <v>-9608681</v>
      </c>
      <c r="Z14" s="61">
        <v>-99.09</v>
      </c>
      <c r="AA14" s="62">
        <v>9697000</v>
      </c>
    </row>
    <row r="15" spans="1:27" ht="13.5">
      <c r="A15" s="361" t="s">
        <v>208</v>
      </c>
      <c r="B15" s="136"/>
      <c r="C15" s="60">
        <f aca="true" t="shared" si="5" ref="C15:Y15">SUM(C16:C20)</f>
        <v>1003090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1003090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5133940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5133940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7495830</v>
      </c>
      <c r="D40" s="344">
        <f t="shared" si="9"/>
        <v>0</v>
      </c>
      <c r="E40" s="343">
        <f t="shared" si="9"/>
        <v>12362000</v>
      </c>
      <c r="F40" s="345">
        <f t="shared" si="9"/>
        <v>12362000</v>
      </c>
      <c r="G40" s="345">
        <f t="shared" si="9"/>
        <v>0</v>
      </c>
      <c r="H40" s="343">
        <f t="shared" si="9"/>
        <v>671463</v>
      </c>
      <c r="I40" s="343">
        <f t="shared" si="9"/>
        <v>296308</v>
      </c>
      <c r="J40" s="345">
        <f t="shared" si="9"/>
        <v>967771</v>
      </c>
      <c r="K40" s="345">
        <f t="shared" si="9"/>
        <v>0</v>
      </c>
      <c r="L40" s="343">
        <f t="shared" si="9"/>
        <v>0</v>
      </c>
      <c r="M40" s="343">
        <f t="shared" si="9"/>
        <v>1708745</v>
      </c>
      <c r="N40" s="345">
        <f t="shared" si="9"/>
        <v>1708745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2676516</v>
      </c>
      <c r="X40" s="343">
        <f t="shared" si="9"/>
        <v>12362000</v>
      </c>
      <c r="Y40" s="345">
        <f t="shared" si="9"/>
        <v>-9685484</v>
      </c>
      <c r="Z40" s="336">
        <f>+IF(X40&lt;&gt;0,+(Y40/X40)*100,0)</f>
        <v>-78.34884322925093</v>
      </c>
      <c r="AA40" s="350">
        <f>SUM(AA41:AA49)</f>
        <v>12362000</v>
      </c>
    </row>
    <row r="41" spans="1:27" ht="13.5">
      <c r="A41" s="361" t="s">
        <v>247</v>
      </c>
      <c r="B41" s="142"/>
      <c r="C41" s="362">
        <v>5608710</v>
      </c>
      <c r="D41" s="363"/>
      <c r="E41" s="362">
        <v>4200000</v>
      </c>
      <c r="F41" s="364">
        <v>4200000</v>
      </c>
      <c r="G41" s="364"/>
      <c r="H41" s="362">
        <v>175553</v>
      </c>
      <c r="I41" s="362"/>
      <c r="J41" s="364">
        <v>175553</v>
      </c>
      <c r="K41" s="364"/>
      <c r="L41" s="362"/>
      <c r="M41" s="362">
        <v>638489</v>
      </c>
      <c r="N41" s="364">
        <v>638489</v>
      </c>
      <c r="O41" s="364"/>
      <c r="P41" s="362"/>
      <c r="Q41" s="362"/>
      <c r="R41" s="364"/>
      <c r="S41" s="364"/>
      <c r="T41" s="362"/>
      <c r="U41" s="362"/>
      <c r="V41" s="364"/>
      <c r="W41" s="364">
        <v>814042</v>
      </c>
      <c r="X41" s="362">
        <v>4200000</v>
      </c>
      <c r="Y41" s="364">
        <v>-3385958</v>
      </c>
      <c r="Z41" s="365">
        <v>-80.62</v>
      </c>
      <c r="AA41" s="366">
        <v>4200000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715019</v>
      </c>
      <c r="D43" s="369"/>
      <c r="E43" s="305">
        <v>5082000</v>
      </c>
      <c r="F43" s="370">
        <v>5082000</v>
      </c>
      <c r="G43" s="370"/>
      <c r="H43" s="305">
        <v>185243</v>
      </c>
      <c r="I43" s="305">
        <v>198015</v>
      </c>
      <c r="J43" s="370">
        <v>383258</v>
      </c>
      <c r="K43" s="370"/>
      <c r="L43" s="305"/>
      <c r="M43" s="305">
        <v>306672</v>
      </c>
      <c r="N43" s="370">
        <v>306672</v>
      </c>
      <c r="O43" s="370"/>
      <c r="P43" s="305"/>
      <c r="Q43" s="305"/>
      <c r="R43" s="370"/>
      <c r="S43" s="370"/>
      <c r="T43" s="305"/>
      <c r="U43" s="305"/>
      <c r="V43" s="370"/>
      <c r="W43" s="370">
        <v>689930</v>
      </c>
      <c r="X43" s="305">
        <v>5082000</v>
      </c>
      <c r="Y43" s="370">
        <v>-4392070</v>
      </c>
      <c r="Z43" s="371">
        <v>-86.42</v>
      </c>
      <c r="AA43" s="303">
        <v>5082000</v>
      </c>
    </row>
    <row r="44" spans="1:27" ht="13.5">
      <c r="A44" s="361" t="s">
        <v>250</v>
      </c>
      <c r="B44" s="136"/>
      <c r="C44" s="60">
        <v>1172101</v>
      </c>
      <c r="D44" s="368"/>
      <c r="E44" s="54">
        <v>1965000</v>
      </c>
      <c r="F44" s="53">
        <v>1965000</v>
      </c>
      <c r="G44" s="53"/>
      <c r="H44" s="54">
        <v>310667</v>
      </c>
      <c r="I44" s="54">
        <v>98293</v>
      </c>
      <c r="J44" s="53">
        <v>408960</v>
      </c>
      <c r="K44" s="53"/>
      <c r="L44" s="54"/>
      <c r="M44" s="54">
        <v>654454</v>
      </c>
      <c r="N44" s="53">
        <v>654454</v>
      </c>
      <c r="O44" s="53"/>
      <c r="P44" s="54"/>
      <c r="Q44" s="54"/>
      <c r="R44" s="53"/>
      <c r="S44" s="53"/>
      <c r="T44" s="54"/>
      <c r="U44" s="54"/>
      <c r="V44" s="53"/>
      <c r="W44" s="53">
        <v>1063414</v>
      </c>
      <c r="X44" s="54">
        <v>1965000</v>
      </c>
      <c r="Y44" s="53">
        <v>-901586</v>
      </c>
      <c r="Z44" s="94">
        <v>-45.88</v>
      </c>
      <c r="AA44" s="95">
        <v>1965000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1115000</v>
      </c>
      <c r="F49" s="53">
        <v>1115000</v>
      </c>
      <c r="G49" s="53"/>
      <c r="H49" s="54"/>
      <c r="I49" s="54"/>
      <c r="J49" s="53"/>
      <c r="K49" s="53"/>
      <c r="L49" s="54"/>
      <c r="M49" s="54">
        <v>109130</v>
      </c>
      <c r="N49" s="53">
        <v>109130</v>
      </c>
      <c r="O49" s="53"/>
      <c r="P49" s="54"/>
      <c r="Q49" s="54"/>
      <c r="R49" s="53"/>
      <c r="S49" s="53"/>
      <c r="T49" s="54"/>
      <c r="U49" s="54"/>
      <c r="V49" s="53"/>
      <c r="W49" s="53">
        <v>109130</v>
      </c>
      <c r="X49" s="54">
        <v>1115000</v>
      </c>
      <c r="Y49" s="53">
        <v>-1005870</v>
      </c>
      <c r="Z49" s="94">
        <v>-90.21</v>
      </c>
      <c r="AA49" s="95">
        <v>1115000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47820970</v>
      </c>
      <c r="D60" s="346">
        <f t="shared" si="14"/>
        <v>0</v>
      </c>
      <c r="E60" s="219">
        <f t="shared" si="14"/>
        <v>70997600</v>
      </c>
      <c r="F60" s="264">
        <f t="shared" si="14"/>
        <v>70997600</v>
      </c>
      <c r="G60" s="264">
        <f t="shared" si="14"/>
        <v>231936</v>
      </c>
      <c r="H60" s="219">
        <f t="shared" si="14"/>
        <v>9296601</v>
      </c>
      <c r="I60" s="219">
        <f t="shared" si="14"/>
        <v>8571178</v>
      </c>
      <c r="J60" s="264">
        <f t="shared" si="14"/>
        <v>18099715</v>
      </c>
      <c r="K60" s="264">
        <f t="shared" si="14"/>
        <v>0</v>
      </c>
      <c r="L60" s="219">
        <f t="shared" si="14"/>
        <v>0</v>
      </c>
      <c r="M60" s="219">
        <f t="shared" si="14"/>
        <v>12558056</v>
      </c>
      <c r="N60" s="264">
        <f t="shared" si="14"/>
        <v>12558056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30657771</v>
      </c>
      <c r="X60" s="219">
        <f t="shared" si="14"/>
        <v>70997600</v>
      </c>
      <c r="Y60" s="264">
        <f t="shared" si="14"/>
        <v>-40339829</v>
      </c>
      <c r="Z60" s="337">
        <f>+IF(X60&lt;&gt;0,+(Y60/X60)*100,0)</f>
        <v>-56.818581191476895</v>
      </c>
      <c r="AA60" s="232">
        <f>+AA57+AA54+AA51+AA40+AA37+AA34+AA22+AA5</f>
        <v>70997600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2014-08-06T09:58:59Z</dcterms:created>
  <dcterms:modified xsi:type="dcterms:W3CDTF">2014-08-06T09:59:03Z</dcterms:modified>
  <cp:category/>
  <cp:version/>
  <cp:contentType/>
  <cp:contentStatus/>
</cp:coreProperties>
</file>