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<sst xmlns="http://schemas.openxmlformats.org/spreadsheetml/2006/main" count="855" uniqueCount="302">
  <si>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Mpumalanga: Mbombela(MP322) - Table C1 Schedule Quarterly Budget Statement Summary for 4th Quarter ended 30 June 2014 (Figures Finalised as at 2014/08/01)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</si>
  <si>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</si>
  <si>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</si>
  <si>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</si>
  <si>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</si>
  <si>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</si>
  <si>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</si>
  <si>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</si>
  <si>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</si>
  <si>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</si>
  <si>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</si>
  <si>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</si>
  <si>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</si>
  <si>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</si>
  <si>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</si>
  <si>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</si>
  <si>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</si>
  <si>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</si>
  <si>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</si>
  <si>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</si>
  <si>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</si>
  <si>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</si>
  <si>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</si>
  <si>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</si>
  <si>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</si>
  <si>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</si>
  <si>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</si>
  <si>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</si>
  <si>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</si>
  <si>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</si>
  <si>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</si>
  <si>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</si>
  <si>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</si>
  <si>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</si>
  <si>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</si>
  <si>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</si>
  <si>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</si>
  <si>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</si>
  <si>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</si>
  <si>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</si>
  <si>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</si>
  <si>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</si>
  <si>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</si>
  <si>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</si>
  <si>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</si>
  <si>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</si>
  <si>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</si>
  <si>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</si>
  <si>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</si>
  <si>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</si>
  <si>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</si>
  <si>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</si>
  <si>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</si>
  <si>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</si>
  <si>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</si>
  <si>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</si>
  <si>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</si>
  <si>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</si>
  <si>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</si>
  <si>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</si>
  <si>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</si>
  <si>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</si>
  <si>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</si>
  <si>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</si>
  <si>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</si>
  <si>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</si>
  <si>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</si>
  <si>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</si>
  <si>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</si>
  <si>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</si>
  <si>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Mbombela(MP322) - Table C2 Quarterly Budget Statement - Financial Performance (standard classification) for 4th Quarter ended 30 June 2014 (Figures Finalised as at 2014/08/01)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</si>
  <si>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</si>
  <si>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</si>
  <si>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</si>
  <si>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</si>
  <si>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</si>
  <si>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</si>
  <si>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</si>
  <si>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</si>
  <si>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</si>
  <si>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</si>
  <si>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</si>
  <si>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</si>
  <si>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</si>
  <si>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</si>
  <si>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</si>
  <si>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</si>
  <si>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</si>
  <si>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</si>
  <si>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</si>
  <si>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</si>
  <si>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</si>
  <si>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</si>
  <si>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</si>
  <si>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</si>
  <si>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</si>
  <si>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</si>
  <si>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</si>
  <si>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</si>
  <si>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</si>
  <si>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Mbombela(MP322) - Table C4 Quarterly Budget Statement - Financial Performance (revenue and expenditure) for 4th Quarter ended 30 June 2014 (Figures Finalised as at 2014/08/01)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</si>
  <si>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</si>
  <si>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</si>
  <si>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</si>
  <si>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</si>
  <si>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</si>
  <si>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</si>
  <si>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</si>
  <si>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</si>
  <si>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</si>
  <si>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</si>
  <si>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</si>
  <si>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</si>
  <si>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</si>
  <si>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</si>
  <si>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</si>
  <si>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</si>
  <si>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</si>
  <si>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</si>
  <si>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</si>
  <si>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</si>
  <si>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</si>
  <si>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</si>
  <si>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</si>
  <si>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</si>
  <si>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</si>
  <si>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</si>
  <si>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</si>
  <si>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</si>
  <si>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Mbombela(MP322) - Table C5 Quarterly Budget Statement - Capital Expenditure by Standard Classification and Funding for 4th Quarter ended 30 June 2014 (Figures Finalised as at 2014/08/01)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</si>
  <si>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</si>
  <si>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</si>
  <si>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</si>
  <si>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</si>
  <si>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</si>
  <si>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</si>
  <si>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</si>
  <si>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</si>
  <si>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</si>
  <si>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</si>
  <si>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Mbombela(MP322) - Table C6 Quarterly Budget Statement - Financial Position for 4th Quarter ended 30 June 2014 (Figures Finalised as at 2014/08/01)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</si>
  <si>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</si>
  <si>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</si>
  <si>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</si>
  <si>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</si>
  <si>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</si>
  <si>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</si>
  <si>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</si>
  <si>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</si>
  <si>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</si>
  <si>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</si>
  <si>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</si>
  <si>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</si>
  <si>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</si>
  <si>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</si>
  <si>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</si>
  <si>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</si>
  <si>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</si>
  <si>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</si>
  <si>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</si>
  <si>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</si>
  <si>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</si>
  <si>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</si>
  <si>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</si>
  <si>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</si>
  <si>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</si>
  <si>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</si>
  <si>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</si>
  <si>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</si>
  <si>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</si>
  <si>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</si>
  <si>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</si>
  <si>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</si>
  <si>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</si>
  <si>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Mbombela(MP322) - Table C7 Quarterly Budget Statement - Cash Flows for 4th Quarter ended 30 June 2014 (Figures Finalised as at 2014/08/01)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</si>
  <si>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</si>
  <si>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</si>
  <si>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</si>
  <si>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</si>
  <si>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</si>
  <si>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</si>
  <si>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</si>
  <si>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</si>
  <si>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</si>
  <si>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</si>
  <si>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</si>
  <si>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</si>
  <si>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</si>
  <si>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</si>
  <si>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</si>
  <si>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</si>
  <si>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</si>
  <si>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</si>
  <si>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</si>
  <si>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</si>
  <si>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</si>
  <si>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</si>
  <si>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</si>
  <si>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</si>
  <si>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</si>
  <si>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</si>
  <si>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Mbombela(MP322) - Table C9 Quarterly Budget Statement - Capital Expenditure by Asset Clas for 4th Quarter ended 30 June 2014 (Figures Finalised as at 2014/08/01)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</si>
  <si>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</si>
  <si>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</si>
  <si>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</si>
  <si>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</si>
  <si>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</si>
  <si>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</si>
  <si>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</si>
  <si>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</si>
  <si>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</si>
  <si>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</si>
  <si>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</si>
  <si>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</si>
  <si>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</si>
  <si>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</si>
  <si>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</si>
  <si>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</si>
  <si>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</si>
  <si>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</si>
  <si>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</si>
  <si>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</si>
  <si>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</si>
  <si>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</si>
  <si>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</si>
  <si>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</si>
  <si>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Mbombela(MP322) - Table SC13a Quarterly Budget Statement - Capital Expenditure on New Assets by Asset Class for 4th Quarter ended 30 June 2014 (Figures Finalised as at 2014/08/01)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</si>
  <si>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</si>
  <si>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</si>
  <si>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</si>
  <si>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</si>
  <si>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</si>
  <si>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</si>
  <si>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</si>
  <si>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</si>
  <si>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</si>
  <si>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</si>
  <si>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</si>
  <si>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</si>
  <si>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</si>
  <si>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</si>
  <si>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</si>
  <si>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</si>
  <si>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</si>
  <si>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</si>
  <si>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</si>
  <si>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</si>
  <si>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</si>
  <si>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</si>
  <si>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</si>
  <si>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</si>
  <si>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</si>
  <si>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</si>
  <si>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</si>
  <si>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</si>
  <si>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</si>
  <si>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</si>
  <si>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</si>
  <si>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</si>
  <si>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</si>
  <si>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</si>
  <si>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</si>
  <si>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Mbombela(MP322) - Table SC13B Quarterly Budget Statement - Capital Expenditure on Renewal of existing assets by Asset Class for 4th Quarter ended 30 June 2014 (Figures Finalised as at 2014/08/01)</t>
  </si>
  <si>
    <t>Capital Expenditure on Renewal of Existing Assets by Asset Class/Sub-class</t>
  </si>
  <si>
    <t>Total Capital Expenditure on Renewal of Existing Assets</t>
  </si>
  <si>
    <t>Mpumalanga: Mbombela(MP322) - Table SC13C Quarterly Budget Statement - Repairs and Maintenance Expenditure by Asset Class for 4th Quarter ended 30 June 2014 (Figures Finalised as at 2014/08/01)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</si>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</sst>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274316960</v>
      </c>
      <c r="C5" s="19">
        <v>0</v>
      </c>
      <c r="D5" s="59">
        <v>313814089</v>
      </c>
      <c r="E5" s="60">
        <v>304918696</v>
      </c>
      <c r="F5" s="60">
        <v>24278360</v>
      </c>
      <c r="G5" s="60">
        <v>24740718</v>
      </c>
      <c r="H5" s="60">
        <v>24282515</v>
      </c>
      <c r="I5" s="60">
        <v>73301593</v>
      </c>
      <c r="J5" s="60">
        <v>23903030</v>
      </c>
      <c r="K5" s="60">
        <v>24369036</v>
      </c>
      <c r="L5" s="60">
        <v>24875640</v>
      </c>
      <c r="M5" s="60">
        <v>73147706</v>
      </c>
      <c r="N5" s="60">
        <v>22801029</v>
      </c>
      <c r="O5" s="60">
        <v>24469190</v>
      </c>
      <c r="P5" s="60">
        <v>24015485</v>
      </c>
      <c r="Q5" s="60">
        <v>71285704</v>
      </c>
      <c r="R5" s="60">
        <v>24186246</v>
      </c>
      <c r="S5" s="60">
        <v>24678743</v>
      </c>
      <c r="T5" s="60">
        <v>24114927</v>
      </c>
      <c r="U5" s="60">
        <v>72979916</v>
      </c>
      <c r="V5" s="60">
        <v>290714919</v>
      </c>
      <c r="W5" s="60">
        <v>304918696</v>
      </c>
      <c r="X5" s="60">
        <v>-14203777</v>
      </c>
      <c r="Y5" s="61">
        <v>-4.66</v>
      </c>
      <c r="Z5" s="62">
        <v>304918696</v>
      </c>
    </row>
    <row r="6" spans="1:26" ht="13.5">
      <c r="A6" s="58" t="s">
        <v>32</v>
      </c>
      <c r="B6" s="19">
        <v>643307094</v>
      </c>
      <c r="C6" s="19">
        <v>0</v>
      </c>
      <c r="D6" s="59">
        <v>761357718</v>
      </c>
      <c r="E6" s="60">
        <v>738764783</v>
      </c>
      <c r="F6" s="60">
        <v>54773230</v>
      </c>
      <c r="G6" s="60">
        <v>61855067</v>
      </c>
      <c r="H6" s="60">
        <v>62463474</v>
      </c>
      <c r="I6" s="60">
        <v>179091771</v>
      </c>
      <c r="J6" s="60">
        <v>54587911</v>
      </c>
      <c r="K6" s="60">
        <v>56097539</v>
      </c>
      <c r="L6" s="60">
        <v>63191983</v>
      </c>
      <c r="M6" s="60">
        <v>173877433</v>
      </c>
      <c r="N6" s="60">
        <v>57339938</v>
      </c>
      <c r="O6" s="60">
        <v>57960636</v>
      </c>
      <c r="P6" s="60">
        <v>57987358</v>
      </c>
      <c r="Q6" s="60">
        <v>173287932</v>
      </c>
      <c r="R6" s="60">
        <v>57358576</v>
      </c>
      <c r="S6" s="60">
        <v>58877271</v>
      </c>
      <c r="T6" s="60">
        <v>59046349</v>
      </c>
      <c r="U6" s="60">
        <v>175282196</v>
      </c>
      <c r="V6" s="60">
        <v>701539332</v>
      </c>
      <c r="W6" s="60">
        <v>738764783</v>
      </c>
      <c r="X6" s="60">
        <v>-37225451</v>
      </c>
      <c r="Y6" s="61">
        <v>-5.04</v>
      </c>
      <c r="Z6" s="62">
        <v>738764783</v>
      </c>
    </row>
    <row r="7" spans="1:26" ht="13.5">
      <c r="A7" s="58" t="s">
        <v>33</v>
      </c>
      <c r="B7" s="19">
        <v>3246046</v>
      </c>
      <c r="C7" s="19">
        <v>0</v>
      </c>
      <c r="D7" s="59">
        <v>5780262</v>
      </c>
      <c r="E7" s="60">
        <v>3955548</v>
      </c>
      <c r="F7" s="60">
        <v>30984</v>
      </c>
      <c r="G7" s="60">
        <v>218677</v>
      </c>
      <c r="H7" s="60">
        <v>84896</v>
      </c>
      <c r="I7" s="60">
        <v>334557</v>
      </c>
      <c r="J7" s="60">
        <v>166153</v>
      </c>
      <c r="K7" s="60">
        <v>330981</v>
      </c>
      <c r="L7" s="60">
        <v>171289</v>
      </c>
      <c r="M7" s="60">
        <v>668423</v>
      </c>
      <c r="N7" s="60">
        <v>385409</v>
      </c>
      <c r="O7" s="60">
        <v>305337</v>
      </c>
      <c r="P7" s="60">
        <v>45697</v>
      </c>
      <c r="Q7" s="60">
        <v>736443</v>
      </c>
      <c r="R7" s="60">
        <v>132213</v>
      </c>
      <c r="S7" s="60">
        <v>319682</v>
      </c>
      <c r="T7" s="60">
        <v>1522854</v>
      </c>
      <c r="U7" s="60">
        <v>1974749</v>
      </c>
      <c r="V7" s="60">
        <v>3714172</v>
      </c>
      <c r="W7" s="60">
        <v>3955548</v>
      </c>
      <c r="X7" s="60">
        <v>-241376</v>
      </c>
      <c r="Y7" s="61">
        <v>-6.1</v>
      </c>
      <c r="Z7" s="62">
        <v>3955548</v>
      </c>
    </row>
    <row r="8" spans="1:26" ht="13.5">
      <c r="A8" s="58" t="s">
        <v>34</v>
      </c>
      <c r="B8" s="19">
        <v>409190663</v>
      </c>
      <c r="C8" s="19">
        <v>0</v>
      </c>
      <c r="D8" s="59">
        <v>346325000</v>
      </c>
      <c r="E8" s="60">
        <v>417459619</v>
      </c>
      <c r="F8" s="60">
        <v>142579000</v>
      </c>
      <c r="G8" s="60">
        <v>517422</v>
      </c>
      <c r="H8" s="60">
        <v>2624704</v>
      </c>
      <c r="I8" s="60">
        <v>145721126</v>
      </c>
      <c r="J8" s="60">
        <v>5126946</v>
      </c>
      <c r="K8" s="60">
        <v>3229217</v>
      </c>
      <c r="L8" s="60">
        <v>116148734</v>
      </c>
      <c r="M8" s="60">
        <v>124504897</v>
      </c>
      <c r="N8" s="60">
        <v>13464791</v>
      </c>
      <c r="O8" s="60">
        <v>1672981</v>
      </c>
      <c r="P8" s="60">
        <v>88497732</v>
      </c>
      <c r="Q8" s="60">
        <v>103635504</v>
      </c>
      <c r="R8" s="60">
        <v>1813029</v>
      </c>
      <c r="S8" s="60">
        <v>978977</v>
      </c>
      <c r="T8" s="60">
        <v>1368568</v>
      </c>
      <c r="U8" s="60">
        <v>4160574</v>
      </c>
      <c r="V8" s="60">
        <v>378022101</v>
      </c>
      <c r="W8" s="60">
        <v>417459619</v>
      </c>
      <c r="X8" s="60">
        <v>-39437518</v>
      </c>
      <c r="Y8" s="61">
        <v>-9.45</v>
      </c>
      <c r="Z8" s="62">
        <v>417459619</v>
      </c>
    </row>
    <row r="9" spans="1:26" ht="13.5">
      <c r="A9" s="58" t="s">
        <v>35</v>
      </c>
      <c r="B9" s="19">
        <v>116051727</v>
      </c>
      <c r="C9" s="19">
        <v>0</v>
      </c>
      <c r="D9" s="59">
        <v>184174934</v>
      </c>
      <c r="E9" s="60">
        <v>184652973</v>
      </c>
      <c r="F9" s="60">
        <v>14169937</v>
      </c>
      <c r="G9" s="60">
        <v>13594293</v>
      </c>
      <c r="H9" s="60">
        <v>15561373</v>
      </c>
      <c r="I9" s="60">
        <v>43325603</v>
      </c>
      <c r="J9" s="60">
        <v>14564446</v>
      </c>
      <c r="K9" s="60">
        <v>14814877</v>
      </c>
      <c r="L9" s="60">
        <v>17764186</v>
      </c>
      <c r="M9" s="60">
        <v>47143509</v>
      </c>
      <c r="N9" s="60">
        <v>15658103</v>
      </c>
      <c r="O9" s="60">
        <v>14902842</v>
      </c>
      <c r="P9" s="60">
        <v>12700888</v>
      </c>
      <c r="Q9" s="60">
        <v>43261833</v>
      </c>
      <c r="R9" s="60">
        <v>14897612</v>
      </c>
      <c r="S9" s="60">
        <v>13760261</v>
      </c>
      <c r="T9" s="60">
        <v>15903306</v>
      </c>
      <c r="U9" s="60">
        <v>44561179</v>
      </c>
      <c r="V9" s="60">
        <v>178292124</v>
      </c>
      <c r="W9" s="60">
        <v>184652973</v>
      </c>
      <c r="X9" s="60">
        <v>-6360849</v>
      </c>
      <c r="Y9" s="61">
        <v>-3.44</v>
      </c>
      <c r="Z9" s="62">
        <v>184652973</v>
      </c>
    </row>
    <row r="10" spans="1:26" ht="25.5">
      <c r="A10" s="63" t="s">
        <v>277</v>
      </c>
      <c r="B10" s="64">
        <f>SUM(B5:B9)</f>
        <v>1446112490</v>
      </c>
      <c r="C10" s="64">
        <f>SUM(C5:C9)</f>
        <v>0</v>
      </c>
      <c r="D10" s="65">
        <f aca="true" t="shared" si="0" ref="D10:Z10">SUM(D5:D9)</f>
        <v>1611452003</v>
      </c>
      <c r="E10" s="66">
        <f t="shared" si="0"/>
        <v>1649751619</v>
      </c>
      <c r="F10" s="66">
        <f t="shared" si="0"/>
        <v>235831511</v>
      </c>
      <c r="G10" s="66">
        <f t="shared" si="0"/>
        <v>100926177</v>
      </c>
      <c r="H10" s="66">
        <f t="shared" si="0"/>
        <v>105016962</v>
      </c>
      <c r="I10" s="66">
        <f t="shared" si="0"/>
        <v>441774650</v>
      </c>
      <c r="J10" s="66">
        <f t="shared" si="0"/>
        <v>98348486</v>
      </c>
      <c r="K10" s="66">
        <f t="shared" si="0"/>
        <v>98841650</v>
      </c>
      <c r="L10" s="66">
        <f t="shared" si="0"/>
        <v>222151832</v>
      </c>
      <c r="M10" s="66">
        <f t="shared" si="0"/>
        <v>419341968</v>
      </c>
      <c r="N10" s="66">
        <f t="shared" si="0"/>
        <v>109649270</v>
      </c>
      <c r="O10" s="66">
        <f t="shared" si="0"/>
        <v>99310986</v>
      </c>
      <c r="P10" s="66">
        <f t="shared" si="0"/>
        <v>183247160</v>
      </c>
      <c r="Q10" s="66">
        <f t="shared" si="0"/>
        <v>392207416</v>
      </c>
      <c r="R10" s="66">
        <f t="shared" si="0"/>
        <v>98387676</v>
      </c>
      <c r="S10" s="66">
        <f t="shared" si="0"/>
        <v>98614934</v>
      </c>
      <c r="T10" s="66">
        <f t="shared" si="0"/>
        <v>101956004</v>
      </c>
      <c r="U10" s="66">
        <f t="shared" si="0"/>
        <v>298958614</v>
      </c>
      <c r="V10" s="66">
        <f t="shared" si="0"/>
        <v>1552282648</v>
      </c>
      <c r="W10" s="66">
        <f t="shared" si="0"/>
        <v>1649751619</v>
      </c>
      <c r="X10" s="66">
        <f t="shared" si="0"/>
        <v>-97468971</v>
      </c>
      <c r="Y10" s="67">
        <f>+IF(W10&lt;&gt;0,(X10/W10)*100,0)</f>
        <v>-5.908099733163529</v>
      </c>
      <c r="Z10" s="68">
        <f t="shared" si="0"/>
        <v>1649751619</v>
      </c>
    </row>
    <row r="11" spans="1:26" ht="13.5">
      <c r="A11" s="58" t="s">
        <v>37</v>
      </c>
      <c r="B11" s="19">
        <v>403136012</v>
      </c>
      <c r="C11" s="19">
        <v>0</v>
      </c>
      <c r="D11" s="59">
        <v>450542793</v>
      </c>
      <c r="E11" s="60">
        <v>433648722</v>
      </c>
      <c r="F11" s="60">
        <v>32744526</v>
      </c>
      <c r="G11" s="60">
        <v>34922125</v>
      </c>
      <c r="H11" s="60">
        <v>34908505</v>
      </c>
      <c r="I11" s="60">
        <v>102575156</v>
      </c>
      <c r="J11" s="60">
        <v>36433620</v>
      </c>
      <c r="K11" s="60">
        <v>36246686</v>
      </c>
      <c r="L11" s="60">
        <v>37255139</v>
      </c>
      <c r="M11" s="60">
        <v>109935445</v>
      </c>
      <c r="N11" s="60">
        <v>39248695</v>
      </c>
      <c r="O11" s="60">
        <v>37942566</v>
      </c>
      <c r="P11" s="60">
        <v>36901018</v>
      </c>
      <c r="Q11" s="60">
        <v>114092279</v>
      </c>
      <c r="R11" s="60">
        <v>35954715</v>
      </c>
      <c r="S11" s="60">
        <v>38850576</v>
      </c>
      <c r="T11" s="60">
        <v>38195508</v>
      </c>
      <c r="U11" s="60">
        <v>113000799</v>
      </c>
      <c r="V11" s="60">
        <v>439603679</v>
      </c>
      <c r="W11" s="60">
        <v>433648722</v>
      </c>
      <c r="X11" s="60">
        <v>5954957</v>
      </c>
      <c r="Y11" s="61">
        <v>1.37</v>
      </c>
      <c r="Z11" s="62">
        <v>433648722</v>
      </c>
    </row>
    <row r="12" spans="1:26" ht="13.5">
      <c r="A12" s="58" t="s">
        <v>38</v>
      </c>
      <c r="B12" s="19">
        <v>20925396</v>
      </c>
      <c r="C12" s="19">
        <v>0</v>
      </c>
      <c r="D12" s="59">
        <v>22081902</v>
      </c>
      <c r="E12" s="60">
        <v>26281895</v>
      </c>
      <c r="F12" s="60">
        <v>1777370</v>
      </c>
      <c r="G12" s="60">
        <v>1777370</v>
      </c>
      <c r="H12" s="60">
        <v>1777370</v>
      </c>
      <c r="I12" s="60">
        <v>5332110</v>
      </c>
      <c r="J12" s="60">
        <v>1731694</v>
      </c>
      <c r="K12" s="60">
        <v>1742545</v>
      </c>
      <c r="L12" s="60">
        <v>1731231</v>
      </c>
      <c r="M12" s="60">
        <v>5205470</v>
      </c>
      <c r="N12" s="60">
        <v>1733441</v>
      </c>
      <c r="O12" s="60">
        <v>5012661</v>
      </c>
      <c r="P12" s="60">
        <v>2161866</v>
      </c>
      <c r="Q12" s="60">
        <v>8907968</v>
      </c>
      <c r="R12" s="60">
        <v>2161866</v>
      </c>
      <c r="S12" s="60">
        <v>2161866</v>
      </c>
      <c r="T12" s="60">
        <v>2122505</v>
      </c>
      <c r="U12" s="60">
        <v>6446237</v>
      </c>
      <c r="V12" s="60">
        <v>25891785</v>
      </c>
      <c r="W12" s="60">
        <v>26281895</v>
      </c>
      <c r="X12" s="60">
        <v>-390110</v>
      </c>
      <c r="Y12" s="61">
        <v>-1.48</v>
      </c>
      <c r="Z12" s="62">
        <v>26281895</v>
      </c>
    </row>
    <row r="13" spans="1:26" ht="13.5">
      <c r="A13" s="58" t="s">
        <v>278</v>
      </c>
      <c r="B13" s="19">
        <v>241288195</v>
      </c>
      <c r="C13" s="19">
        <v>0</v>
      </c>
      <c r="D13" s="59">
        <v>282004100</v>
      </c>
      <c r="E13" s="60">
        <v>228667644</v>
      </c>
      <c r="F13" s="60">
        <v>0</v>
      </c>
      <c r="G13" s="60">
        <v>37735019</v>
      </c>
      <c r="H13" s="60">
        <v>17555594</v>
      </c>
      <c r="I13" s="60">
        <v>55290613</v>
      </c>
      <c r="J13" s="60">
        <v>25328982</v>
      </c>
      <c r="K13" s="60">
        <v>4043276</v>
      </c>
      <c r="L13" s="60">
        <v>23293911</v>
      </c>
      <c r="M13" s="60">
        <v>52666169</v>
      </c>
      <c r="N13" s="60">
        <v>17482174</v>
      </c>
      <c r="O13" s="60">
        <v>17450215</v>
      </c>
      <c r="P13" s="60">
        <v>17504638</v>
      </c>
      <c r="Q13" s="60">
        <v>52437027</v>
      </c>
      <c r="R13" s="60">
        <v>17462733</v>
      </c>
      <c r="S13" s="60">
        <v>17456419</v>
      </c>
      <c r="T13" s="60">
        <v>17437051</v>
      </c>
      <c r="U13" s="60">
        <v>52356203</v>
      </c>
      <c r="V13" s="60">
        <v>212750012</v>
      </c>
      <c r="W13" s="60">
        <v>228667644</v>
      </c>
      <c r="X13" s="60">
        <v>-15917632</v>
      </c>
      <c r="Y13" s="61">
        <v>-6.96</v>
      </c>
      <c r="Z13" s="62">
        <v>228667644</v>
      </c>
    </row>
    <row r="14" spans="1:26" ht="13.5">
      <c r="A14" s="58" t="s">
        <v>40</v>
      </c>
      <c r="B14" s="19">
        <v>30185893</v>
      </c>
      <c r="C14" s="19">
        <v>0</v>
      </c>
      <c r="D14" s="59">
        <v>41602341</v>
      </c>
      <c r="E14" s="60">
        <v>25797826</v>
      </c>
      <c r="F14" s="60">
        <v>14</v>
      </c>
      <c r="G14" s="60">
        <v>14948</v>
      </c>
      <c r="H14" s="60">
        <v>814440</v>
      </c>
      <c r="I14" s="60">
        <v>829402</v>
      </c>
      <c r="J14" s="60">
        <v>0</v>
      </c>
      <c r="K14" s="60">
        <v>2</v>
      </c>
      <c r="L14" s="60">
        <v>10784297</v>
      </c>
      <c r="M14" s="60">
        <v>10784299</v>
      </c>
      <c r="N14" s="60">
        <v>4</v>
      </c>
      <c r="O14" s="60">
        <v>3543669</v>
      </c>
      <c r="P14" s="60">
        <v>717265</v>
      </c>
      <c r="Q14" s="60">
        <v>4260938</v>
      </c>
      <c r="R14" s="60">
        <v>22388</v>
      </c>
      <c r="S14" s="60">
        <v>146792</v>
      </c>
      <c r="T14" s="60">
        <v>8257189</v>
      </c>
      <c r="U14" s="60">
        <v>8426369</v>
      </c>
      <c r="V14" s="60">
        <v>24301008</v>
      </c>
      <c r="W14" s="60">
        <v>25797826</v>
      </c>
      <c r="X14" s="60">
        <v>-1496818</v>
      </c>
      <c r="Y14" s="61">
        <v>-5.8</v>
      </c>
      <c r="Z14" s="62">
        <v>25797826</v>
      </c>
    </row>
    <row r="15" spans="1:26" ht="13.5">
      <c r="A15" s="58" t="s">
        <v>41</v>
      </c>
      <c r="B15" s="19">
        <v>460533292</v>
      </c>
      <c r="C15" s="19">
        <v>0</v>
      </c>
      <c r="D15" s="59">
        <v>440480739</v>
      </c>
      <c r="E15" s="60">
        <v>454513543</v>
      </c>
      <c r="F15" s="60">
        <v>2812792</v>
      </c>
      <c r="G15" s="60">
        <v>3966403</v>
      </c>
      <c r="H15" s="60">
        <v>97060783</v>
      </c>
      <c r="I15" s="60">
        <v>103839978</v>
      </c>
      <c r="J15" s="60">
        <v>35119856</v>
      </c>
      <c r="K15" s="60">
        <v>6554752</v>
      </c>
      <c r="L15" s="60">
        <v>35691142</v>
      </c>
      <c r="M15" s="60">
        <v>77365750</v>
      </c>
      <c r="N15" s="60">
        <v>33888180</v>
      </c>
      <c r="O15" s="60">
        <v>37651257</v>
      </c>
      <c r="P15" s="60">
        <v>35466637</v>
      </c>
      <c r="Q15" s="60">
        <v>107006074</v>
      </c>
      <c r="R15" s="60">
        <v>66864242</v>
      </c>
      <c r="S15" s="60">
        <v>32840883</v>
      </c>
      <c r="T15" s="60">
        <v>39244631</v>
      </c>
      <c r="U15" s="60">
        <v>138949756</v>
      </c>
      <c r="V15" s="60">
        <v>427161558</v>
      </c>
      <c r="W15" s="60">
        <v>454513543</v>
      </c>
      <c r="X15" s="60">
        <v>-27351985</v>
      </c>
      <c r="Y15" s="61">
        <v>-6.02</v>
      </c>
      <c r="Z15" s="62">
        <v>454513543</v>
      </c>
    </row>
    <row r="16" spans="1:26" ht="13.5">
      <c r="A16" s="69" t="s">
        <v>42</v>
      </c>
      <c r="B16" s="19">
        <v>21310084</v>
      </c>
      <c r="C16" s="19">
        <v>0</v>
      </c>
      <c r="D16" s="59">
        <v>25601330</v>
      </c>
      <c r="E16" s="60">
        <v>21162369</v>
      </c>
      <c r="F16" s="60">
        <v>0</v>
      </c>
      <c r="G16" s="60">
        <v>76489</v>
      </c>
      <c r="H16" s="60">
        <v>292864</v>
      </c>
      <c r="I16" s="60">
        <v>369353</v>
      </c>
      <c r="J16" s="60">
        <v>4857606</v>
      </c>
      <c r="K16" s="60">
        <v>169463</v>
      </c>
      <c r="L16" s="60">
        <v>4966428</v>
      </c>
      <c r="M16" s="60">
        <v>9993497</v>
      </c>
      <c r="N16" s="60">
        <v>254226</v>
      </c>
      <c r="O16" s="60">
        <v>587114</v>
      </c>
      <c r="P16" s="60">
        <v>5340890</v>
      </c>
      <c r="Q16" s="60">
        <v>6182230</v>
      </c>
      <c r="R16" s="60">
        <v>899477</v>
      </c>
      <c r="S16" s="60">
        <v>177349</v>
      </c>
      <c r="T16" s="60">
        <v>5077716</v>
      </c>
      <c r="U16" s="60">
        <v>6154542</v>
      </c>
      <c r="V16" s="60">
        <v>22699622</v>
      </c>
      <c r="W16" s="60">
        <v>21162369</v>
      </c>
      <c r="X16" s="60">
        <v>1537253</v>
      </c>
      <c r="Y16" s="61">
        <v>7.26</v>
      </c>
      <c r="Z16" s="62">
        <v>21162369</v>
      </c>
    </row>
    <row r="17" spans="1:26" ht="13.5">
      <c r="A17" s="58" t="s">
        <v>43</v>
      </c>
      <c r="B17" s="19">
        <v>591602326</v>
      </c>
      <c r="C17" s="19">
        <v>0</v>
      </c>
      <c r="D17" s="59">
        <v>587306366</v>
      </c>
      <c r="E17" s="60">
        <v>587399920</v>
      </c>
      <c r="F17" s="60">
        <v>10416295</v>
      </c>
      <c r="G17" s="60">
        <v>28331496</v>
      </c>
      <c r="H17" s="60">
        <v>50759988</v>
      </c>
      <c r="I17" s="60">
        <v>89507779</v>
      </c>
      <c r="J17" s="60">
        <v>65272233</v>
      </c>
      <c r="K17" s="60">
        <v>51621090</v>
      </c>
      <c r="L17" s="60">
        <v>53194162</v>
      </c>
      <c r="M17" s="60">
        <v>170087485</v>
      </c>
      <c r="N17" s="60">
        <v>45953631</v>
      </c>
      <c r="O17" s="60">
        <v>39749420</v>
      </c>
      <c r="P17" s="60">
        <v>44953812</v>
      </c>
      <c r="Q17" s="60">
        <v>130656863</v>
      </c>
      <c r="R17" s="60">
        <v>72667237</v>
      </c>
      <c r="S17" s="60">
        <v>56916659</v>
      </c>
      <c r="T17" s="60">
        <v>77000476</v>
      </c>
      <c r="U17" s="60">
        <v>206584372</v>
      </c>
      <c r="V17" s="60">
        <v>596836499</v>
      </c>
      <c r="W17" s="60">
        <v>587399920</v>
      </c>
      <c r="X17" s="60">
        <v>9436579</v>
      </c>
      <c r="Y17" s="61">
        <v>1.61</v>
      </c>
      <c r="Z17" s="62">
        <v>587399920</v>
      </c>
    </row>
    <row r="18" spans="1:26" ht="13.5">
      <c r="A18" s="70" t="s">
        <v>44</v>
      </c>
      <c r="B18" s="71">
        <f>SUM(B11:B17)</f>
        <v>1768981198</v>
      </c>
      <c r="C18" s="71">
        <f>SUM(C11:C17)</f>
        <v>0</v>
      </c>
      <c r="D18" s="72">
        <f aca="true" t="shared" si="1" ref="D18:Z18">SUM(D11:D17)</f>
        <v>1849619571</v>
      </c>
      <c r="E18" s="73">
        <f t="shared" si="1"/>
        <v>1777471919</v>
      </c>
      <c r="F18" s="73">
        <f t="shared" si="1"/>
        <v>47750997</v>
      </c>
      <c r="G18" s="73">
        <f t="shared" si="1"/>
        <v>106823850</v>
      </c>
      <c r="H18" s="73">
        <f t="shared" si="1"/>
        <v>203169544</v>
      </c>
      <c r="I18" s="73">
        <f t="shared" si="1"/>
        <v>357744391</v>
      </c>
      <c r="J18" s="73">
        <f t="shared" si="1"/>
        <v>168743991</v>
      </c>
      <c r="K18" s="73">
        <f t="shared" si="1"/>
        <v>100377814</v>
      </c>
      <c r="L18" s="73">
        <f t="shared" si="1"/>
        <v>166916310</v>
      </c>
      <c r="M18" s="73">
        <f t="shared" si="1"/>
        <v>436038115</v>
      </c>
      <c r="N18" s="73">
        <f t="shared" si="1"/>
        <v>138560351</v>
      </c>
      <c r="O18" s="73">
        <f t="shared" si="1"/>
        <v>141936902</v>
      </c>
      <c r="P18" s="73">
        <f t="shared" si="1"/>
        <v>143046126</v>
      </c>
      <c r="Q18" s="73">
        <f t="shared" si="1"/>
        <v>423543379</v>
      </c>
      <c r="R18" s="73">
        <f t="shared" si="1"/>
        <v>196032658</v>
      </c>
      <c r="S18" s="73">
        <f t="shared" si="1"/>
        <v>148550544</v>
      </c>
      <c r="T18" s="73">
        <f t="shared" si="1"/>
        <v>187335076</v>
      </c>
      <c r="U18" s="73">
        <f t="shared" si="1"/>
        <v>531918278</v>
      </c>
      <c r="V18" s="73">
        <f t="shared" si="1"/>
        <v>1749244163</v>
      </c>
      <c r="W18" s="73">
        <f t="shared" si="1"/>
        <v>1777471919</v>
      </c>
      <c r="X18" s="73">
        <f t="shared" si="1"/>
        <v>-28227756</v>
      </c>
      <c r="Y18" s="67">
        <f>+IF(W18&lt;&gt;0,(X18/W18)*100,0)</f>
        <v>-1.588084497890737</v>
      </c>
      <c r="Z18" s="74">
        <f t="shared" si="1"/>
        <v>1777471919</v>
      </c>
    </row>
    <row r="19" spans="1:26" ht="13.5">
      <c r="A19" s="70" t="s">
        <v>45</v>
      </c>
      <c r="B19" s="75">
        <f>+B10-B18</f>
        <v>-322868708</v>
      </c>
      <c r="C19" s="75">
        <f>+C10-C18</f>
        <v>0</v>
      </c>
      <c r="D19" s="76">
        <f aca="true" t="shared" si="2" ref="D19:Z19">+D10-D18</f>
        <v>-238167568</v>
      </c>
      <c r="E19" s="77">
        <f t="shared" si="2"/>
        <v>-127720300</v>
      </c>
      <c r="F19" s="77">
        <f t="shared" si="2"/>
        <v>188080514</v>
      </c>
      <c r="G19" s="77">
        <f t="shared" si="2"/>
        <v>-5897673</v>
      </c>
      <c r="H19" s="77">
        <f t="shared" si="2"/>
        <v>-98152582</v>
      </c>
      <c r="I19" s="77">
        <f t="shared" si="2"/>
        <v>84030259</v>
      </c>
      <c r="J19" s="77">
        <f t="shared" si="2"/>
        <v>-70395505</v>
      </c>
      <c r="K19" s="77">
        <f t="shared" si="2"/>
        <v>-1536164</v>
      </c>
      <c r="L19" s="77">
        <f t="shared" si="2"/>
        <v>55235522</v>
      </c>
      <c r="M19" s="77">
        <f t="shared" si="2"/>
        <v>-16696147</v>
      </c>
      <c r="N19" s="77">
        <f t="shared" si="2"/>
        <v>-28911081</v>
      </c>
      <c r="O19" s="77">
        <f t="shared" si="2"/>
        <v>-42625916</v>
      </c>
      <c r="P19" s="77">
        <f t="shared" si="2"/>
        <v>40201034</v>
      </c>
      <c r="Q19" s="77">
        <f t="shared" si="2"/>
        <v>-31335963</v>
      </c>
      <c r="R19" s="77">
        <f t="shared" si="2"/>
        <v>-97644982</v>
      </c>
      <c r="S19" s="77">
        <f t="shared" si="2"/>
        <v>-49935610</v>
      </c>
      <c r="T19" s="77">
        <f t="shared" si="2"/>
        <v>-85379072</v>
      </c>
      <c r="U19" s="77">
        <f t="shared" si="2"/>
        <v>-232959664</v>
      </c>
      <c r="V19" s="77">
        <f t="shared" si="2"/>
        <v>-196961515</v>
      </c>
      <c r="W19" s="77">
        <f>IF(E10=E18,0,W10-W18)</f>
        <v>-127720300</v>
      </c>
      <c r="X19" s="77">
        <f t="shared" si="2"/>
        <v>-69241215</v>
      </c>
      <c r="Y19" s="78">
        <f>+IF(W19&lt;&gt;0,(X19/W19)*100,0)</f>
        <v>54.213163451698755</v>
      </c>
      <c r="Z19" s="79">
        <f t="shared" si="2"/>
        <v>-127720300</v>
      </c>
    </row>
    <row r="20" spans="1:26" ht="13.5">
      <c r="A20" s="58" t="s">
        <v>46</v>
      </c>
      <c r="B20" s="19">
        <v>168277079</v>
      </c>
      <c r="C20" s="19">
        <v>0</v>
      </c>
      <c r="D20" s="59">
        <v>394816000</v>
      </c>
      <c r="E20" s="60">
        <v>444898014</v>
      </c>
      <c r="F20" s="60">
        <v>0</v>
      </c>
      <c r="G20" s="60">
        <v>3717733</v>
      </c>
      <c r="H20" s="60">
        <v>18570509</v>
      </c>
      <c r="I20" s="60">
        <v>22288242</v>
      </c>
      <c r="J20" s="60">
        <v>34835613</v>
      </c>
      <c r="K20" s="60">
        <v>22720496</v>
      </c>
      <c r="L20" s="60">
        <v>67554231</v>
      </c>
      <c r="M20" s="60">
        <v>125110340</v>
      </c>
      <c r="N20" s="60">
        <v>-65512454</v>
      </c>
      <c r="O20" s="60">
        <v>25977331</v>
      </c>
      <c r="P20" s="60">
        <v>19654819</v>
      </c>
      <c r="Q20" s="60">
        <v>-19880304</v>
      </c>
      <c r="R20" s="60">
        <v>9961671</v>
      </c>
      <c r="S20" s="60">
        <v>7003142</v>
      </c>
      <c r="T20" s="60">
        <v>8449892</v>
      </c>
      <c r="U20" s="60">
        <v>25414705</v>
      </c>
      <c r="V20" s="60">
        <v>152932983</v>
      </c>
      <c r="W20" s="60">
        <v>444898014</v>
      </c>
      <c r="X20" s="60">
        <v>-291965031</v>
      </c>
      <c r="Y20" s="61">
        <v>-65.63</v>
      </c>
      <c r="Z20" s="62">
        <v>444898014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-154591629</v>
      </c>
      <c r="C22" s="86">
        <f>SUM(C19:C21)</f>
        <v>0</v>
      </c>
      <c r="D22" s="87">
        <f aca="true" t="shared" si="3" ref="D22:Z22">SUM(D19:D21)</f>
        <v>156648432</v>
      </c>
      <c r="E22" s="88">
        <f t="shared" si="3"/>
        <v>317177714</v>
      </c>
      <c r="F22" s="88">
        <f t="shared" si="3"/>
        <v>188080514</v>
      </c>
      <c r="G22" s="88">
        <f t="shared" si="3"/>
        <v>-2179940</v>
      </c>
      <c r="H22" s="88">
        <f t="shared" si="3"/>
        <v>-79582073</v>
      </c>
      <c r="I22" s="88">
        <f t="shared" si="3"/>
        <v>106318501</v>
      </c>
      <c r="J22" s="88">
        <f t="shared" si="3"/>
        <v>-35559892</v>
      </c>
      <c r="K22" s="88">
        <f t="shared" si="3"/>
        <v>21184332</v>
      </c>
      <c r="L22" s="88">
        <f t="shared" si="3"/>
        <v>122789753</v>
      </c>
      <c r="M22" s="88">
        <f t="shared" si="3"/>
        <v>108414193</v>
      </c>
      <c r="N22" s="88">
        <f t="shared" si="3"/>
        <v>-94423535</v>
      </c>
      <c r="O22" s="88">
        <f t="shared" si="3"/>
        <v>-16648585</v>
      </c>
      <c r="P22" s="88">
        <f t="shared" si="3"/>
        <v>59855853</v>
      </c>
      <c r="Q22" s="88">
        <f t="shared" si="3"/>
        <v>-51216267</v>
      </c>
      <c r="R22" s="88">
        <f t="shared" si="3"/>
        <v>-87683311</v>
      </c>
      <c r="S22" s="88">
        <f t="shared" si="3"/>
        <v>-42932468</v>
      </c>
      <c r="T22" s="88">
        <f t="shared" si="3"/>
        <v>-76929180</v>
      </c>
      <c r="U22" s="88">
        <f t="shared" si="3"/>
        <v>-207544959</v>
      </c>
      <c r="V22" s="88">
        <f t="shared" si="3"/>
        <v>-44028532</v>
      </c>
      <c r="W22" s="88">
        <f t="shared" si="3"/>
        <v>317177714</v>
      </c>
      <c r="X22" s="88">
        <f t="shared" si="3"/>
        <v>-361206246</v>
      </c>
      <c r="Y22" s="89">
        <f>+IF(W22&lt;&gt;0,(X22/W22)*100,0)</f>
        <v>-113.88134476560354</v>
      </c>
      <c r="Z22" s="90">
        <f t="shared" si="3"/>
        <v>317177714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-154591629</v>
      </c>
      <c r="C24" s="75">
        <f>SUM(C22:C23)</f>
        <v>0</v>
      </c>
      <c r="D24" s="76">
        <f aca="true" t="shared" si="4" ref="D24:Z24">SUM(D22:D23)</f>
        <v>156648432</v>
      </c>
      <c r="E24" s="77">
        <f t="shared" si="4"/>
        <v>317177714</v>
      </c>
      <c r="F24" s="77">
        <f t="shared" si="4"/>
        <v>188080514</v>
      </c>
      <c r="G24" s="77">
        <f t="shared" si="4"/>
        <v>-2179940</v>
      </c>
      <c r="H24" s="77">
        <f t="shared" si="4"/>
        <v>-79582073</v>
      </c>
      <c r="I24" s="77">
        <f t="shared" si="4"/>
        <v>106318501</v>
      </c>
      <c r="J24" s="77">
        <f t="shared" si="4"/>
        <v>-35559892</v>
      </c>
      <c r="K24" s="77">
        <f t="shared" si="4"/>
        <v>21184332</v>
      </c>
      <c r="L24" s="77">
        <f t="shared" si="4"/>
        <v>122789753</v>
      </c>
      <c r="M24" s="77">
        <f t="shared" si="4"/>
        <v>108414193</v>
      </c>
      <c r="N24" s="77">
        <f t="shared" si="4"/>
        <v>-94423535</v>
      </c>
      <c r="O24" s="77">
        <f t="shared" si="4"/>
        <v>-16648585</v>
      </c>
      <c r="P24" s="77">
        <f t="shared" si="4"/>
        <v>59855853</v>
      </c>
      <c r="Q24" s="77">
        <f t="shared" si="4"/>
        <v>-51216267</v>
      </c>
      <c r="R24" s="77">
        <f t="shared" si="4"/>
        <v>-87683311</v>
      </c>
      <c r="S24" s="77">
        <f t="shared" si="4"/>
        <v>-42932468</v>
      </c>
      <c r="T24" s="77">
        <f t="shared" si="4"/>
        <v>-76929180</v>
      </c>
      <c r="U24" s="77">
        <f t="shared" si="4"/>
        <v>-207544959</v>
      </c>
      <c r="V24" s="77">
        <f t="shared" si="4"/>
        <v>-44028532</v>
      </c>
      <c r="W24" s="77">
        <f t="shared" si="4"/>
        <v>317177714</v>
      </c>
      <c r="X24" s="77">
        <f t="shared" si="4"/>
        <v>-361206246</v>
      </c>
      <c r="Y24" s="78">
        <f>+IF(W24&lt;&gt;0,(X24/W24)*100,0)</f>
        <v>-113.88134476560354</v>
      </c>
      <c r="Z24" s="79">
        <f t="shared" si="4"/>
        <v>317177714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236732329</v>
      </c>
      <c r="C27" s="22">
        <v>0</v>
      </c>
      <c r="D27" s="99">
        <v>575919271</v>
      </c>
      <c r="E27" s="100">
        <v>605452302</v>
      </c>
      <c r="F27" s="100">
        <v>673341</v>
      </c>
      <c r="G27" s="100">
        <v>5886890</v>
      </c>
      <c r="H27" s="100">
        <v>21521129</v>
      </c>
      <c r="I27" s="100">
        <v>28081360</v>
      </c>
      <c r="J27" s="100">
        <v>36566451</v>
      </c>
      <c r="K27" s="100">
        <v>30739196</v>
      </c>
      <c r="L27" s="100">
        <v>17293736</v>
      </c>
      <c r="M27" s="100">
        <v>84599383</v>
      </c>
      <c r="N27" s="100">
        <v>8679256</v>
      </c>
      <c r="O27" s="100">
        <v>14524628</v>
      </c>
      <c r="P27" s="100">
        <v>23998118</v>
      </c>
      <c r="Q27" s="100">
        <v>47202002</v>
      </c>
      <c r="R27" s="100">
        <v>22554028</v>
      </c>
      <c r="S27" s="100">
        <v>14403192</v>
      </c>
      <c r="T27" s="100">
        <v>17792532</v>
      </c>
      <c r="U27" s="100">
        <v>54749752</v>
      </c>
      <c r="V27" s="100">
        <v>214632497</v>
      </c>
      <c r="W27" s="100">
        <v>605452302</v>
      </c>
      <c r="X27" s="100">
        <v>-390819805</v>
      </c>
      <c r="Y27" s="101">
        <v>-64.55</v>
      </c>
      <c r="Z27" s="102">
        <v>605452302</v>
      </c>
    </row>
    <row r="28" spans="1:26" ht="13.5">
      <c r="A28" s="103" t="s">
        <v>46</v>
      </c>
      <c r="B28" s="19">
        <v>163787859</v>
      </c>
      <c r="C28" s="19">
        <v>0</v>
      </c>
      <c r="D28" s="59">
        <v>332813474</v>
      </c>
      <c r="E28" s="60">
        <v>441455840</v>
      </c>
      <c r="F28" s="60">
        <v>673341</v>
      </c>
      <c r="G28" s="60">
        <v>1867391</v>
      </c>
      <c r="H28" s="60">
        <v>17544983</v>
      </c>
      <c r="I28" s="60">
        <v>20085715</v>
      </c>
      <c r="J28" s="60">
        <v>29613834</v>
      </c>
      <c r="K28" s="60">
        <v>23006628</v>
      </c>
      <c r="L28" s="60">
        <v>10759516</v>
      </c>
      <c r="M28" s="60">
        <v>63379978</v>
      </c>
      <c r="N28" s="60">
        <v>3454660</v>
      </c>
      <c r="O28" s="60">
        <v>11354545</v>
      </c>
      <c r="P28" s="60">
        <v>19904238</v>
      </c>
      <c r="Q28" s="60">
        <v>34713443</v>
      </c>
      <c r="R28" s="60">
        <v>10664840</v>
      </c>
      <c r="S28" s="60">
        <v>6588220</v>
      </c>
      <c r="T28" s="60">
        <v>11405001</v>
      </c>
      <c r="U28" s="60">
        <v>28658061</v>
      </c>
      <c r="V28" s="60">
        <v>146837197</v>
      </c>
      <c r="W28" s="60">
        <v>441455840</v>
      </c>
      <c r="X28" s="60">
        <v>-294618643</v>
      </c>
      <c r="Y28" s="61">
        <v>-66.74</v>
      </c>
      <c r="Z28" s="62">
        <v>441455840</v>
      </c>
    </row>
    <row r="29" spans="1:26" ht="13.5">
      <c r="A29" s="58" t="s">
        <v>282</v>
      </c>
      <c r="B29" s="19">
        <v>3903825</v>
      </c>
      <c r="C29" s="19">
        <v>0</v>
      </c>
      <c r="D29" s="59">
        <v>2500000</v>
      </c>
      <c r="E29" s="60">
        <v>4499813</v>
      </c>
      <c r="F29" s="60">
        <v>0</v>
      </c>
      <c r="G29" s="60">
        <v>0</v>
      </c>
      <c r="H29" s="60">
        <v>0</v>
      </c>
      <c r="I29" s="60">
        <v>0</v>
      </c>
      <c r="J29" s="60">
        <v>541538</v>
      </c>
      <c r="K29" s="60">
        <v>0</v>
      </c>
      <c r="L29" s="60">
        <v>0</v>
      </c>
      <c r="M29" s="60">
        <v>541538</v>
      </c>
      <c r="N29" s="60">
        <v>0</v>
      </c>
      <c r="O29" s="60">
        <v>1650068</v>
      </c>
      <c r="P29" s="60">
        <v>0</v>
      </c>
      <c r="Q29" s="60">
        <v>1650068</v>
      </c>
      <c r="R29" s="60">
        <v>986451</v>
      </c>
      <c r="S29" s="60">
        <v>2126835</v>
      </c>
      <c r="T29" s="60">
        <v>1612374</v>
      </c>
      <c r="U29" s="60">
        <v>4725660</v>
      </c>
      <c r="V29" s="60">
        <v>6917266</v>
      </c>
      <c r="W29" s="60">
        <v>4499813</v>
      </c>
      <c r="X29" s="60">
        <v>2417453</v>
      </c>
      <c r="Y29" s="61">
        <v>53.72</v>
      </c>
      <c r="Z29" s="62">
        <v>4499813</v>
      </c>
    </row>
    <row r="30" spans="1:26" ht="13.5">
      <c r="A30" s="58" t="s">
        <v>52</v>
      </c>
      <c r="B30" s="19">
        <v>28496678</v>
      </c>
      <c r="C30" s="19">
        <v>0</v>
      </c>
      <c r="D30" s="59">
        <v>105050000</v>
      </c>
      <c r="E30" s="60">
        <v>88798290</v>
      </c>
      <c r="F30" s="60">
        <v>0</v>
      </c>
      <c r="G30" s="60">
        <v>2635350</v>
      </c>
      <c r="H30" s="60">
        <v>113661</v>
      </c>
      <c r="I30" s="60">
        <v>2749011</v>
      </c>
      <c r="J30" s="60">
        <v>540290</v>
      </c>
      <c r="K30" s="60">
        <v>3263419</v>
      </c>
      <c r="L30" s="60">
        <v>3263419</v>
      </c>
      <c r="M30" s="60">
        <v>7067128</v>
      </c>
      <c r="N30" s="60">
        <v>1577651</v>
      </c>
      <c r="O30" s="60">
        <v>0</v>
      </c>
      <c r="P30" s="60">
        <v>319284</v>
      </c>
      <c r="Q30" s="60">
        <v>1896935</v>
      </c>
      <c r="R30" s="60">
        <v>8541208</v>
      </c>
      <c r="S30" s="60">
        <v>3723351</v>
      </c>
      <c r="T30" s="60">
        <v>2706241</v>
      </c>
      <c r="U30" s="60">
        <v>14970800</v>
      </c>
      <c r="V30" s="60">
        <v>26683874</v>
      </c>
      <c r="W30" s="60">
        <v>88798290</v>
      </c>
      <c r="X30" s="60">
        <v>-62114416</v>
      </c>
      <c r="Y30" s="61">
        <v>-69.95</v>
      </c>
      <c r="Z30" s="62">
        <v>88798290</v>
      </c>
    </row>
    <row r="31" spans="1:26" ht="13.5">
      <c r="A31" s="58" t="s">
        <v>53</v>
      </c>
      <c r="B31" s="19">
        <v>40543968</v>
      </c>
      <c r="C31" s="19">
        <v>0</v>
      </c>
      <c r="D31" s="59">
        <v>135555797</v>
      </c>
      <c r="E31" s="60">
        <v>70698359</v>
      </c>
      <c r="F31" s="60">
        <v>0</v>
      </c>
      <c r="G31" s="60">
        <v>1384149</v>
      </c>
      <c r="H31" s="60">
        <v>3862485</v>
      </c>
      <c r="I31" s="60">
        <v>5246634</v>
      </c>
      <c r="J31" s="60">
        <v>5870791</v>
      </c>
      <c r="K31" s="60">
        <v>4469149</v>
      </c>
      <c r="L31" s="60">
        <v>3270801</v>
      </c>
      <c r="M31" s="60">
        <v>13610741</v>
      </c>
      <c r="N31" s="60">
        <v>3646945</v>
      </c>
      <c r="O31" s="60">
        <v>1520015</v>
      </c>
      <c r="P31" s="60">
        <v>3774596</v>
      </c>
      <c r="Q31" s="60">
        <v>8941556</v>
      </c>
      <c r="R31" s="60">
        <v>2361530</v>
      </c>
      <c r="S31" s="60">
        <v>1964786</v>
      </c>
      <c r="T31" s="60">
        <v>2068916</v>
      </c>
      <c r="U31" s="60">
        <v>6395232</v>
      </c>
      <c r="V31" s="60">
        <v>34194163</v>
      </c>
      <c r="W31" s="60">
        <v>70698359</v>
      </c>
      <c r="X31" s="60">
        <v>-36504196</v>
      </c>
      <c r="Y31" s="61">
        <v>-51.63</v>
      </c>
      <c r="Z31" s="62">
        <v>70698359</v>
      </c>
    </row>
    <row r="32" spans="1:26" ht="13.5">
      <c r="A32" s="70" t="s">
        <v>54</v>
      </c>
      <c r="B32" s="22">
        <f>SUM(B28:B31)</f>
        <v>236732330</v>
      </c>
      <c r="C32" s="22">
        <f>SUM(C28:C31)</f>
        <v>0</v>
      </c>
      <c r="D32" s="99">
        <f aca="true" t="shared" si="5" ref="D32:Z32">SUM(D28:D31)</f>
        <v>575919271</v>
      </c>
      <c r="E32" s="100">
        <f t="shared" si="5"/>
        <v>605452302</v>
      </c>
      <c r="F32" s="100">
        <f t="shared" si="5"/>
        <v>673341</v>
      </c>
      <c r="G32" s="100">
        <f t="shared" si="5"/>
        <v>5886890</v>
      </c>
      <c r="H32" s="100">
        <f t="shared" si="5"/>
        <v>21521129</v>
      </c>
      <c r="I32" s="100">
        <f t="shared" si="5"/>
        <v>28081360</v>
      </c>
      <c r="J32" s="100">
        <f t="shared" si="5"/>
        <v>36566453</v>
      </c>
      <c r="K32" s="100">
        <f t="shared" si="5"/>
        <v>30739196</v>
      </c>
      <c r="L32" s="100">
        <f t="shared" si="5"/>
        <v>17293736</v>
      </c>
      <c r="M32" s="100">
        <f t="shared" si="5"/>
        <v>84599385</v>
      </c>
      <c r="N32" s="100">
        <f t="shared" si="5"/>
        <v>8679256</v>
      </c>
      <c r="O32" s="100">
        <f t="shared" si="5"/>
        <v>14524628</v>
      </c>
      <c r="P32" s="100">
        <f t="shared" si="5"/>
        <v>23998118</v>
      </c>
      <c r="Q32" s="100">
        <f t="shared" si="5"/>
        <v>47202002</v>
      </c>
      <c r="R32" s="100">
        <f t="shared" si="5"/>
        <v>22554029</v>
      </c>
      <c r="S32" s="100">
        <f t="shared" si="5"/>
        <v>14403192</v>
      </c>
      <c r="T32" s="100">
        <f t="shared" si="5"/>
        <v>17792532</v>
      </c>
      <c r="U32" s="100">
        <f t="shared" si="5"/>
        <v>54749753</v>
      </c>
      <c r="V32" s="100">
        <f t="shared" si="5"/>
        <v>214632500</v>
      </c>
      <c r="W32" s="100">
        <f t="shared" si="5"/>
        <v>605452302</v>
      </c>
      <c r="X32" s="100">
        <f t="shared" si="5"/>
        <v>-390819802</v>
      </c>
      <c r="Y32" s="101">
        <f>+IF(W32&lt;&gt;0,(X32/W32)*100,0)</f>
        <v>-64.5500563312748</v>
      </c>
      <c r="Z32" s="102">
        <f t="shared" si="5"/>
        <v>605452302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157581584</v>
      </c>
      <c r="C35" s="19">
        <v>0</v>
      </c>
      <c r="D35" s="59">
        <v>319738611</v>
      </c>
      <c r="E35" s="60">
        <v>306214693</v>
      </c>
      <c r="F35" s="60">
        <v>0</v>
      </c>
      <c r="G35" s="60">
        <v>203173112</v>
      </c>
      <c r="H35" s="60">
        <v>144652</v>
      </c>
      <c r="I35" s="60">
        <v>144652</v>
      </c>
      <c r="J35" s="60">
        <v>163991688</v>
      </c>
      <c r="K35" s="60">
        <v>186203341</v>
      </c>
      <c r="L35" s="60">
        <v>223503641</v>
      </c>
      <c r="M35" s="60">
        <v>223503641</v>
      </c>
      <c r="N35" s="60">
        <v>187530423</v>
      </c>
      <c r="O35" s="60">
        <v>0</v>
      </c>
      <c r="P35" s="60">
        <v>346933393</v>
      </c>
      <c r="Q35" s="60">
        <v>346933393</v>
      </c>
      <c r="R35" s="60">
        <v>324048702</v>
      </c>
      <c r="S35" s="60">
        <v>272919814</v>
      </c>
      <c r="T35" s="60">
        <v>272919814</v>
      </c>
      <c r="U35" s="60">
        <v>272919814</v>
      </c>
      <c r="V35" s="60">
        <v>272919814</v>
      </c>
      <c r="W35" s="60">
        <v>306214693</v>
      </c>
      <c r="X35" s="60">
        <v>-33294879</v>
      </c>
      <c r="Y35" s="61">
        <v>-10.87</v>
      </c>
      <c r="Z35" s="62">
        <v>306214693</v>
      </c>
    </row>
    <row r="36" spans="1:26" ht="13.5">
      <c r="A36" s="58" t="s">
        <v>57</v>
      </c>
      <c r="B36" s="19">
        <v>5551872168</v>
      </c>
      <c r="C36" s="19">
        <v>0</v>
      </c>
      <c r="D36" s="59">
        <v>5701656207</v>
      </c>
      <c r="E36" s="60">
        <v>5969821614</v>
      </c>
      <c r="F36" s="60">
        <v>0</v>
      </c>
      <c r="G36" s="60">
        <v>5531467859</v>
      </c>
      <c r="H36" s="60">
        <v>5531234</v>
      </c>
      <c r="I36" s="60">
        <v>5531234</v>
      </c>
      <c r="J36" s="60">
        <v>5551281132</v>
      </c>
      <c r="K36" s="60">
        <v>5554021972</v>
      </c>
      <c r="L36" s="60">
        <v>5543342187</v>
      </c>
      <c r="M36" s="60">
        <v>5543342187</v>
      </c>
      <c r="N36" s="60">
        <v>5535854356</v>
      </c>
      <c r="O36" s="60">
        <v>0</v>
      </c>
      <c r="P36" s="60">
        <v>5537075814</v>
      </c>
      <c r="Q36" s="60">
        <v>5537075814</v>
      </c>
      <c r="R36" s="60">
        <v>5542176434</v>
      </c>
      <c r="S36" s="60">
        <v>5539126732</v>
      </c>
      <c r="T36" s="60">
        <v>5539126732</v>
      </c>
      <c r="U36" s="60">
        <v>5539126732</v>
      </c>
      <c r="V36" s="60">
        <v>5539126732</v>
      </c>
      <c r="W36" s="60">
        <v>5969821614</v>
      </c>
      <c r="X36" s="60">
        <v>-430694882</v>
      </c>
      <c r="Y36" s="61">
        <v>-7.21</v>
      </c>
      <c r="Z36" s="62">
        <v>5969821614</v>
      </c>
    </row>
    <row r="37" spans="1:26" ht="13.5">
      <c r="A37" s="58" t="s">
        <v>58</v>
      </c>
      <c r="B37" s="19">
        <v>647856412</v>
      </c>
      <c r="C37" s="19">
        <v>0</v>
      </c>
      <c r="D37" s="59">
        <v>208559667</v>
      </c>
      <c r="E37" s="60">
        <v>363988501</v>
      </c>
      <c r="F37" s="60">
        <v>0</v>
      </c>
      <c r="G37" s="60">
        <v>474590812</v>
      </c>
      <c r="H37" s="60">
        <v>495999</v>
      </c>
      <c r="I37" s="60">
        <v>495999</v>
      </c>
      <c r="J37" s="60">
        <v>176422496</v>
      </c>
      <c r="K37" s="60">
        <v>580300997</v>
      </c>
      <c r="L37" s="60">
        <v>489553400</v>
      </c>
      <c r="M37" s="60">
        <v>489553400</v>
      </c>
      <c r="N37" s="60">
        <v>535769936</v>
      </c>
      <c r="O37" s="60">
        <v>0</v>
      </c>
      <c r="P37" s="60">
        <v>645004891</v>
      </c>
      <c r="Q37" s="60">
        <v>645004891</v>
      </c>
      <c r="R37" s="60">
        <v>713738592</v>
      </c>
      <c r="S37" s="60">
        <v>700665577</v>
      </c>
      <c r="T37" s="60">
        <v>700665577</v>
      </c>
      <c r="U37" s="60">
        <v>700665577</v>
      </c>
      <c r="V37" s="60">
        <v>700665577</v>
      </c>
      <c r="W37" s="60">
        <v>363988501</v>
      </c>
      <c r="X37" s="60">
        <v>336677076</v>
      </c>
      <c r="Y37" s="61">
        <v>92.5</v>
      </c>
      <c r="Z37" s="62">
        <v>363988501</v>
      </c>
    </row>
    <row r="38" spans="1:26" ht="13.5">
      <c r="A38" s="58" t="s">
        <v>59</v>
      </c>
      <c r="B38" s="19">
        <v>411414795</v>
      </c>
      <c r="C38" s="19">
        <v>0</v>
      </c>
      <c r="D38" s="59">
        <v>559187128</v>
      </c>
      <c r="E38" s="60">
        <v>406891345</v>
      </c>
      <c r="F38" s="60">
        <v>0</v>
      </c>
      <c r="G38" s="60">
        <v>423321577</v>
      </c>
      <c r="H38" s="60">
        <v>424471</v>
      </c>
      <c r="I38" s="60">
        <v>424471</v>
      </c>
      <c r="J38" s="60">
        <v>426235325</v>
      </c>
      <c r="K38" s="60">
        <v>419676900</v>
      </c>
      <c r="L38" s="60">
        <v>415830527</v>
      </c>
      <c r="M38" s="60">
        <v>415830527</v>
      </c>
      <c r="N38" s="60">
        <v>417928991</v>
      </c>
      <c r="O38" s="60">
        <v>0</v>
      </c>
      <c r="P38" s="60">
        <v>466382449</v>
      </c>
      <c r="Q38" s="60">
        <v>466382449</v>
      </c>
      <c r="R38" s="60">
        <v>466438789</v>
      </c>
      <c r="S38" s="60">
        <v>468200808</v>
      </c>
      <c r="T38" s="60">
        <v>468200808</v>
      </c>
      <c r="U38" s="60">
        <v>468200808</v>
      </c>
      <c r="V38" s="60">
        <v>468200808</v>
      </c>
      <c r="W38" s="60">
        <v>406891345</v>
      </c>
      <c r="X38" s="60">
        <v>61309463</v>
      </c>
      <c r="Y38" s="61">
        <v>15.07</v>
      </c>
      <c r="Z38" s="62">
        <v>406891345</v>
      </c>
    </row>
    <row r="39" spans="1:26" ht="13.5">
      <c r="A39" s="58" t="s">
        <v>60</v>
      </c>
      <c r="B39" s="19">
        <v>4650182545</v>
      </c>
      <c r="C39" s="19">
        <v>0</v>
      </c>
      <c r="D39" s="59">
        <v>5253648023</v>
      </c>
      <c r="E39" s="60">
        <v>5505156461</v>
      </c>
      <c r="F39" s="60">
        <v>0</v>
      </c>
      <c r="G39" s="60">
        <v>4836728582</v>
      </c>
      <c r="H39" s="60">
        <v>4755416</v>
      </c>
      <c r="I39" s="60">
        <v>4755416</v>
      </c>
      <c r="J39" s="60">
        <v>5112615000</v>
      </c>
      <c r="K39" s="60">
        <v>4740247416</v>
      </c>
      <c r="L39" s="60">
        <v>4861461900</v>
      </c>
      <c r="M39" s="60">
        <v>4861461900</v>
      </c>
      <c r="N39" s="60">
        <v>4769685851</v>
      </c>
      <c r="O39" s="60">
        <v>0</v>
      </c>
      <c r="P39" s="60">
        <v>4772621866</v>
      </c>
      <c r="Q39" s="60">
        <v>4772621866</v>
      </c>
      <c r="R39" s="60">
        <v>4686047756</v>
      </c>
      <c r="S39" s="60">
        <v>4643180159</v>
      </c>
      <c r="T39" s="60">
        <v>4643180159</v>
      </c>
      <c r="U39" s="60">
        <v>4643180159</v>
      </c>
      <c r="V39" s="60">
        <v>4643180159</v>
      </c>
      <c r="W39" s="60">
        <v>5505156461</v>
      </c>
      <c r="X39" s="60">
        <v>-861976302</v>
      </c>
      <c r="Y39" s="61">
        <v>-15.66</v>
      </c>
      <c r="Z39" s="62">
        <v>5505156461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249275793</v>
      </c>
      <c r="C42" s="19">
        <v>0</v>
      </c>
      <c r="D42" s="59">
        <v>452793775</v>
      </c>
      <c r="E42" s="60">
        <v>567966716</v>
      </c>
      <c r="F42" s="60">
        <v>30874755</v>
      </c>
      <c r="G42" s="60">
        <v>11601155</v>
      </c>
      <c r="H42" s="60">
        <v>-15729606</v>
      </c>
      <c r="I42" s="60">
        <v>26746304</v>
      </c>
      <c r="J42" s="60">
        <v>62880304</v>
      </c>
      <c r="K42" s="60">
        <v>-46474928</v>
      </c>
      <c r="L42" s="60">
        <v>141877255</v>
      </c>
      <c r="M42" s="60">
        <v>158282631</v>
      </c>
      <c r="N42" s="60">
        <v>-80131694</v>
      </c>
      <c r="O42" s="60">
        <v>-9372317</v>
      </c>
      <c r="P42" s="60">
        <v>268833902</v>
      </c>
      <c r="Q42" s="60">
        <v>179329891</v>
      </c>
      <c r="R42" s="60">
        <v>-79857605</v>
      </c>
      <c r="S42" s="60">
        <v>-69149058</v>
      </c>
      <c r="T42" s="60">
        <v>-45192369</v>
      </c>
      <c r="U42" s="60">
        <v>-194199032</v>
      </c>
      <c r="V42" s="60">
        <v>170159794</v>
      </c>
      <c r="W42" s="60">
        <v>567966716</v>
      </c>
      <c r="X42" s="60">
        <v>-397806922</v>
      </c>
      <c r="Y42" s="61">
        <v>-70.04</v>
      </c>
      <c r="Z42" s="62">
        <v>567966716</v>
      </c>
    </row>
    <row r="43" spans="1:26" ht="13.5">
      <c r="A43" s="58" t="s">
        <v>63</v>
      </c>
      <c r="B43" s="19">
        <v>-235648909</v>
      </c>
      <c r="C43" s="19">
        <v>0</v>
      </c>
      <c r="D43" s="59">
        <v>-489876773</v>
      </c>
      <c r="E43" s="60">
        <v>-511382408</v>
      </c>
      <c r="F43" s="60">
        <v>-1380859</v>
      </c>
      <c r="G43" s="60">
        <v>-5154048</v>
      </c>
      <c r="H43" s="60">
        <v>-18632683</v>
      </c>
      <c r="I43" s="60">
        <v>-25167590</v>
      </c>
      <c r="J43" s="60">
        <v>-31029725</v>
      </c>
      <c r="K43" s="60">
        <v>-30383026</v>
      </c>
      <c r="L43" s="60">
        <v>-16581305</v>
      </c>
      <c r="M43" s="60">
        <v>-77994056</v>
      </c>
      <c r="N43" s="60">
        <v>-8155370</v>
      </c>
      <c r="O43" s="60">
        <v>-12995518</v>
      </c>
      <c r="P43" s="60">
        <v>-99157084</v>
      </c>
      <c r="Q43" s="60">
        <v>-120307972</v>
      </c>
      <c r="R43" s="60">
        <v>2848269</v>
      </c>
      <c r="S43" s="60">
        <v>28786777</v>
      </c>
      <c r="T43" s="60">
        <v>59965617</v>
      </c>
      <c r="U43" s="60">
        <v>91600663</v>
      </c>
      <c r="V43" s="60">
        <v>-131868955</v>
      </c>
      <c r="W43" s="60">
        <v>-511382408</v>
      </c>
      <c r="X43" s="60">
        <v>379513453</v>
      </c>
      <c r="Y43" s="61">
        <v>-74.21</v>
      </c>
      <c r="Z43" s="62">
        <v>-511382408</v>
      </c>
    </row>
    <row r="44" spans="1:26" ht="13.5">
      <c r="A44" s="58" t="s">
        <v>64</v>
      </c>
      <c r="B44" s="19">
        <v>-29860764</v>
      </c>
      <c r="C44" s="19">
        <v>0</v>
      </c>
      <c r="D44" s="59">
        <v>148606688</v>
      </c>
      <c r="E44" s="60">
        <v>105283936</v>
      </c>
      <c r="F44" s="60">
        <v>0</v>
      </c>
      <c r="G44" s="60">
        <v>0</v>
      </c>
      <c r="H44" s="60">
        <v>-1177886</v>
      </c>
      <c r="I44" s="60">
        <v>-1177886</v>
      </c>
      <c r="J44" s="60">
        <v>0</v>
      </c>
      <c r="K44" s="60">
        <v>0</v>
      </c>
      <c r="L44" s="60">
        <v>-5827610</v>
      </c>
      <c r="M44" s="60">
        <v>-5827610</v>
      </c>
      <c r="N44" s="60">
        <v>0</v>
      </c>
      <c r="O44" s="60">
        <v>0</v>
      </c>
      <c r="P44" s="60">
        <v>41117949</v>
      </c>
      <c r="Q44" s="60">
        <v>41117949</v>
      </c>
      <c r="R44" s="60">
        <v>0</v>
      </c>
      <c r="S44" s="60">
        <v>0</v>
      </c>
      <c r="T44" s="60">
        <v>3370146</v>
      </c>
      <c r="U44" s="60">
        <v>3370146</v>
      </c>
      <c r="V44" s="60">
        <v>37482599</v>
      </c>
      <c r="W44" s="60">
        <v>105283936</v>
      </c>
      <c r="X44" s="60">
        <v>-67801337</v>
      </c>
      <c r="Y44" s="61">
        <v>-64.4</v>
      </c>
      <c r="Z44" s="62">
        <v>105283936</v>
      </c>
    </row>
    <row r="45" spans="1:26" ht="13.5">
      <c r="A45" s="70" t="s">
        <v>65</v>
      </c>
      <c r="B45" s="22">
        <v>19558128</v>
      </c>
      <c r="C45" s="22">
        <v>0</v>
      </c>
      <c r="D45" s="99">
        <v>221679873</v>
      </c>
      <c r="E45" s="100">
        <v>181426373</v>
      </c>
      <c r="F45" s="100">
        <v>38037286</v>
      </c>
      <c r="G45" s="100">
        <v>44484393</v>
      </c>
      <c r="H45" s="100">
        <v>8944218</v>
      </c>
      <c r="I45" s="100">
        <v>8944218</v>
      </c>
      <c r="J45" s="100">
        <v>40794797</v>
      </c>
      <c r="K45" s="100">
        <v>-36063157</v>
      </c>
      <c r="L45" s="100">
        <v>83405183</v>
      </c>
      <c r="M45" s="100">
        <v>83405183</v>
      </c>
      <c r="N45" s="100">
        <v>-4881881</v>
      </c>
      <c r="O45" s="100">
        <v>-27249716</v>
      </c>
      <c r="P45" s="100">
        <v>183545051</v>
      </c>
      <c r="Q45" s="100">
        <v>-4881881</v>
      </c>
      <c r="R45" s="100">
        <v>106535715</v>
      </c>
      <c r="S45" s="100">
        <v>66173434</v>
      </c>
      <c r="T45" s="100">
        <v>84316828</v>
      </c>
      <c r="U45" s="100">
        <v>84316828</v>
      </c>
      <c r="V45" s="100">
        <v>84316828</v>
      </c>
      <c r="W45" s="100">
        <v>181426373</v>
      </c>
      <c r="X45" s="100">
        <v>-97109545</v>
      </c>
      <c r="Y45" s="101">
        <v>-53.53</v>
      </c>
      <c r="Z45" s="102">
        <v>181426373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19" t="s">
        <v>274</v>
      </c>
      <c r="V47" s="119" t="s">
        <v>275</v>
      </c>
      <c r="W47" s="119" t="s">
        <v>276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67100299</v>
      </c>
      <c r="C49" s="52">
        <v>0</v>
      </c>
      <c r="D49" s="129">
        <v>2860479</v>
      </c>
      <c r="E49" s="54">
        <v>16452609</v>
      </c>
      <c r="F49" s="54">
        <v>0</v>
      </c>
      <c r="G49" s="54">
        <v>0</v>
      </c>
      <c r="H49" s="54">
        <v>0</v>
      </c>
      <c r="I49" s="54">
        <v>15810144</v>
      </c>
      <c r="J49" s="54">
        <v>0</v>
      </c>
      <c r="K49" s="54">
        <v>0</v>
      </c>
      <c r="L49" s="54">
        <v>0</v>
      </c>
      <c r="M49" s="54">
        <v>11152699</v>
      </c>
      <c r="N49" s="54">
        <v>0</v>
      </c>
      <c r="O49" s="54">
        <v>0</v>
      </c>
      <c r="P49" s="54">
        <v>0</v>
      </c>
      <c r="Q49" s="54">
        <v>9897105</v>
      </c>
      <c r="R49" s="54">
        <v>0</v>
      </c>
      <c r="S49" s="54">
        <v>0</v>
      </c>
      <c r="T49" s="54">
        <v>0</v>
      </c>
      <c r="U49" s="54">
        <v>58378533</v>
      </c>
      <c r="V49" s="54">
        <v>165010333</v>
      </c>
      <c r="W49" s="54">
        <v>346662201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119217000</v>
      </c>
      <c r="C51" s="52">
        <v>0</v>
      </c>
      <c r="D51" s="129">
        <v>1051000</v>
      </c>
      <c r="E51" s="54">
        <v>111000</v>
      </c>
      <c r="F51" s="54">
        <v>0</v>
      </c>
      <c r="G51" s="54">
        <v>0</v>
      </c>
      <c r="H51" s="54">
        <v>0</v>
      </c>
      <c r="I51" s="54">
        <v>77000</v>
      </c>
      <c r="J51" s="54">
        <v>0</v>
      </c>
      <c r="K51" s="54">
        <v>0</v>
      </c>
      <c r="L51" s="54">
        <v>0</v>
      </c>
      <c r="M51" s="54">
        <v>21000</v>
      </c>
      <c r="N51" s="54">
        <v>0</v>
      </c>
      <c r="O51" s="54">
        <v>0</v>
      </c>
      <c r="P51" s="54">
        <v>0</v>
      </c>
      <c r="Q51" s="54">
        <v>22000</v>
      </c>
      <c r="R51" s="54">
        <v>0</v>
      </c>
      <c r="S51" s="54">
        <v>0</v>
      </c>
      <c r="T51" s="54">
        <v>0</v>
      </c>
      <c r="U51" s="54">
        <v>64000</v>
      </c>
      <c r="V51" s="54">
        <v>0</v>
      </c>
      <c r="W51" s="54">
        <v>120563000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97.35564793923109</v>
      </c>
      <c r="C58" s="5">
        <f>IF(C67=0,0,+(C76/C67)*100)</f>
        <v>0</v>
      </c>
      <c r="D58" s="6">
        <f aca="true" t="shared" si="6" ref="D58:Z58">IF(D67=0,0,+(D76/D67)*100)</f>
        <v>93.86570108766503</v>
      </c>
      <c r="E58" s="7">
        <f t="shared" si="6"/>
        <v>91.91592697631651</v>
      </c>
      <c r="F58" s="7">
        <f t="shared" si="6"/>
        <v>90.29087347443556</v>
      </c>
      <c r="G58" s="7">
        <f t="shared" si="6"/>
        <v>89.20094993097494</v>
      </c>
      <c r="H58" s="7">
        <f t="shared" si="6"/>
        <v>116.63741102239004</v>
      </c>
      <c r="I58" s="7">
        <f t="shared" si="6"/>
        <v>98.94119743316865</v>
      </c>
      <c r="J58" s="7">
        <f t="shared" si="6"/>
        <v>119.73279169989566</v>
      </c>
      <c r="K58" s="7">
        <f t="shared" si="6"/>
        <v>97.51428070152063</v>
      </c>
      <c r="L58" s="7">
        <f t="shared" si="6"/>
        <v>98.10993910880435</v>
      </c>
      <c r="M58" s="7">
        <f t="shared" si="6"/>
        <v>104.78628375091392</v>
      </c>
      <c r="N58" s="7">
        <f t="shared" si="6"/>
        <v>115.86929697457606</v>
      </c>
      <c r="O58" s="7">
        <f t="shared" si="6"/>
        <v>100.72506699594305</v>
      </c>
      <c r="P58" s="7">
        <f t="shared" si="6"/>
        <v>113.2282588217562</v>
      </c>
      <c r="Q58" s="7">
        <f t="shared" si="6"/>
        <v>109.88815576873931</v>
      </c>
      <c r="R58" s="7">
        <f t="shared" si="6"/>
        <v>96.54548651198068</v>
      </c>
      <c r="S58" s="7">
        <f t="shared" si="6"/>
        <v>111.89062573507516</v>
      </c>
      <c r="T58" s="7">
        <f t="shared" si="6"/>
        <v>114.05639647753978</v>
      </c>
      <c r="U58" s="7">
        <f t="shared" si="6"/>
        <v>107.56850971333935</v>
      </c>
      <c r="V58" s="7">
        <f t="shared" si="6"/>
        <v>105.25772435754985</v>
      </c>
      <c r="W58" s="7">
        <f t="shared" si="6"/>
        <v>91.91592697631651</v>
      </c>
      <c r="X58" s="7">
        <f t="shared" si="6"/>
        <v>0</v>
      </c>
      <c r="Y58" s="7">
        <f t="shared" si="6"/>
        <v>0</v>
      </c>
      <c r="Z58" s="8">
        <f t="shared" si="6"/>
        <v>91.91592697631651</v>
      </c>
    </row>
    <row r="59" spans="1:26" ht="13.5">
      <c r="A59" s="37" t="s">
        <v>31</v>
      </c>
      <c r="B59" s="9">
        <f aca="true" t="shared" si="7" ref="B59:Z66">IF(B68=0,0,+(B77/B68)*100)</f>
        <v>88.81677859072221</v>
      </c>
      <c r="C59" s="9">
        <f t="shared" si="7"/>
        <v>0</v>
      </c>
      <c r="D59" s="2">
        <f t="shared" si="7"/>
        <v>99.99999968133999</v>
      </c>
      <c r="E59" s="10">
        <f t="shared" si="7"/>
        <v>91.999999895054</v>
      </c>
      <c r="F59" s="10">
        <f t="shared" si="7"/>
        <v>275.62789661245654</v>
      </c>
      <c r="G59" s="10">
        <f t="shared" si="7"/>
        <v>296.27306693362743</v>
      </c>
      <c r="H59" s="10">
        <f t="shared" si="7"/>
        <v>401.39727289368506</v>
      </c>
      <c r="I59" s="10">
        <f t="shared" si="7"/>
        <v>324.259487784938</v>
      </c>
      <c r="J59" s="10">
        <f t="shared" si="7"/>
        <v>383.0216252918563</v>
      </c>
      <c r="K59" s="10">
        <f t="shared" si="7"/>
        <v>312.7698362791208</v>
      </c>
      <c r="L59" s="10">
        <f t="shared" si="7"/>
        <v>311.591750001206</v>
      </c>
      <c r="M59" s="10">
        <f t="shared" si="7"/>
        <v>335.32590892187375</v>
      </c>
      <c r="N59" s="10">
        <f t="shared" si="7"/>
        <v>380.550228676083</v>
      </c>
      <c r="O59" s="10">
        <f t="shared" si="7"/>
        <v>320.55935648053736</v>
      </c>
      <c r="P59" s="10">
        <f t="shared" si="7"/>
        <v>370.3162022336838</v>
      </c>
      <c r="Q59" s="10">
        <f t="shared" si="7"/>
        <v>356.5103011397629</v>
      </c>
      <c r="R59" s="10">
        <f t="shared" si="7"/>
        <v>314.3216231241508</v>
      </c>
      <c r="S59" s="10">
        <f t="shared" si="7"/>
        <v>353.24271580606836</v>
      </c>
      <c r="T59" s="10">
        <f t="shared" si="7"/>
        <v>373.25113196486143</v>
      </c>
      <c r="U59" s="10">
        <f t="shared" si="7"/>
        <v>346.95531987183983</v>
      </c>
      <c r="V59" s="10">
        <f t="shared" si="7"/>
        <v>340.649582899459</v>
      </c>
      <c r="W59" s="10">
        <f t="shared" si="7"/>
        <v>91.999999895054</v>
      </c>
      <c r="X59" s="10">
        <f t="shared" si="7"/>
        <v>0</v>
      </c>
      <c r="Y59" s="10">
        <f t="shared" si="7"/>
        <v>0</v>
      </c>
      <c r="Z59" s="11">
        <f t="shared" si="7"/>
        <v>91.999999895054</v>
      </c>
    </row>
    <row r="60" spans="1:26" ht="13.5">
      <c r="A60" s="38" t="s">
        <v>32</v>
      </c>
      <c r="B60" s="12">
        <f t="shared" si="7"/>
        <v>100.9071050287532</v>
      </c>
      <c r="C60" s="12">
        <f t="shared" si="7"/>
        <v>0</v>
      </c>
      <c r="D60" s="3">
        <f t="shared" si="7"/>
        <v>91.48925551444925</v>
      </c>
      <c r="E60" s="13">
        <f t="shared" si="7"/>
        <v>91.99999940982568</v>
      </c>
      <c r="F60" s="13">
        <f t="shared" si="7"/>
        <v>11.013891274989625</v>
      </c>
      <c r="G60" s="13">
        <f t="shared" si="7"/>
        <v>9.064718982520866</v>
      </c>
      <c r="H60" s="13">
        <f t="shared" si="7"/>
        <v>8.623159512389593</v>
      </c>
      <c r="I60" s="13">
        <f t="shared" si="7"/>
        <v>9.506844957158863</v>
      </c>
      <c r="J60" s="13">
        <f t="shared" si="7"/>
        <v>7.85063015142675</v>
      </c>
      <c r="K60" s="13">
        <f t="shared" si="7"/>
        <v>7.121262485329348</v>
      </c>
      <c r="L60" s="13">
        <f t="shared" si="7"/>
        <v>16.451015629625044</v>
      </c>
      <c r="M60" s="13">
        <f t="shared" si="7"/>
        <v>10.740940142588832</v>
      </c>
      <c r="N60" s="13">
        <f t="shared" si="7"/>
        <v>14.682396412776031</v>
      </c>
      <c r="O60" s="13">
        <f t="shared" si="7"/>
        <v>11.0742556379126</v>
      </c>
      <c r="P60" s="13">
        <f t="shared" si="7"/>
        <v>10.67079483083192</v>
      </c>
      <c r="Q60" s="13">
        <f t="shared" si="7"/>
        <v>12.133157662704406</v>
      </c>
      <c r="R60" s="13">
        <f t="shared" si="7"/>
        <v>7.714100154787665</v>
      </c>
      <c r="S60" s="13">
        <f t="shared" si="7"/>
        <v>13.801566991785336</v>
      </c>
      <c r="T60" s="13">
        <f t="shared" si="7"/>
        <v>11.423608934737015</v>
      </c>
      <c r="U60" s="13">
        <f t="shared" si="7"/>
        <v>11.008481431850614</v>
      </c>
      <c r="V60" s="13">
        <f t="shared" si="7"/>
        <v>10.83663460226347</v>
      </c>
      <c r="W60" s="13">
        <f t="shared" si="7"/>
        <v>91.99999940982568</v>
      </c>
      <c r="X60" s="13">
        <f t="shared" si="7"/>
        <v>0</v>
      </c>
      <c r="Y60" s="13">
        <f t="shared" si="7"/>
        <v>0</v>
      </c>
      <c r="Z60" s="14">
        <f t="shared" si="7"/>
        <v>91.99999940982568</v>
      </c>
    </row>
    <row r="61" spans="1:26" ht="13.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89.96743165629408</v>
      </c>
      <c r="E61" s="13">
        <f t="shared" si="7"/>
        <v>91.99999979520017</v>
      </c>
      <c r="F61" s="13">
        <f t="shared" si="7"/>
        <v>13.229925866564027</v>
      </c>
      <c r="G61" s="13">
        <f t="shared" si="7"/>
        <v>10.634060223934744</v>
      </c>
      <c r="H61" s="13">
        <f t="shared" si="7"/>
        <v>10.039309487565696</v>
      </c>
      <c r="I61" s="13">
        <f t="shared" si="7"/>
        <v>11.202859729629436</v>
      </c>
      <c r="J61" s="13">
        <f t="shared" si="7"/>
        <v>9.440470090422</v>
      </c>
      <c r="K61" s="13">
        <f t="shared" si="7"/>
        <v>8.512637796482004</v>
      </c>
      <c r="L61" s="13">
        <f t="shared" si="7"/>
        <v>19.211346361627964</v>
      </c>
      <c r="M61" s="13">
        <f t="shared" si="7"/>
        <v>12.753780202943855</v>
      </c>
      <c r="N61" s="13">
        <f t="shared" si="7"/>
        <v>17.225877264107957</v>
      </c>
      <c r="O61" s="13">
        <f t="shared" si="7"/>
        <v>13.115387799052014</v>
      </c>
      <c r="P61" s="13">
        <f t="shared" si="7"/>
        <v>12.657016111253949</v>
      </c>
      <c r="Q61" s="13">
        <f t="shared" si="7"/>
        <v>14.332042206017782</v>
      </c>
      <c r="R61" s="13">
        <f t="shared" si="7"/>
        <v>9.092837479222457</v>
      </c>
      <c r="S61" s="13">
        <f t="shared" si="7"/>
        <v>16.25107454169838</v>
      </c>
      <c r="T61" s="13">
        <f t="shared" si="7"/>
        <v>13.532032241356816</v>
      </c>
      <c r="U61" s="13">
        <f t="shared" si="7"/>
        <v>12.993151410378958</v>
      </c>
      <c r="V61" s="13">
        <f t="shared" si="7"/>
        <v>12.80663275305242</v>
      </c>
      <c r="W61" s="13">
        <f t="shared" si="7"/>
        <v>91.99999979520017</v>
      </c>
      <c r="X61" s="13">
        <f t="shared" si="7"/>
        <v>0</v>
      </c>
      <c r="Y61" s="13">
        <f t="shared" si="7"/>
        <v>0</v>
      </c>
      <c r="Z61" s="14">
        <f t="shared" si="7"/>
        <v>91.99999979520017</v>
      </c>
    </row>
    <row r="62" spans="1:26" ht="13.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100.00000314545964</v>
      </c>
      <c r="E62" s="13">
        <f t="shared" si="7"/>
        <v>92.00000413556613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92.00000413556613</v>
      </c>
      <c r="X62" s="13">
        <f t="shared" si="7"/>
        <v>0</v>
      </c>
      <c r="Y62" s="13">
        <f t="shared" si="7"/>
        <v>0</v>
      </c>
      <c r="Z62" s="14">
        <f t="shared" si="7"/>
        <v>92.00000413556613</v>
      </c>
    </row>
    <row r="63" spans="1:26" ht="13.5">
      <c r="A63" s="39" t="s">
        <v>105</v>
      </c>
      <c r="B63" s="12">
        <f t="shared" si="7"/>
        <v>99.9999933924371</v>
      </c>
      <c r="C63" s="12">
        <f t="shared" si="7"/>
        <v>0</v>
      </c>
      <c r="D63" s="3">
        <f t="shared" si="7"/>
        <v>100.00000571631256</v>
      </c>
      <c r="E63" s="13">
        <f t="shared" si="7"/>
        <v>91.99999599606079</v>
      </c>
      <c r="F63" s="13">
        <f t="shared" si="7"/>
        <v>0.07482726007764445</v>
      </c>
      <c r="G63" s="13">
        <f t="shared" si="7"/>
        <v>0.00959990225554067</v>
      </c>
      <c r="H63" s="13">
        <f t="shared" si="7"/>
        <v>0.009339041228701248</v>
      </c>
      <c r="I63" s="13">
        <f t="shared" si="7"/>
        <v>0.03150528957230188</v>
      </c>
      <c r="J63" s="13">
        <f t="shared" si="7"/>
        <v>0.007599460655420913</v>
      </c>
      <c r="K63" s="13">
        <f t="shared" si="7"/>
        <v>0.004587831957447163</v>
      </c>
      <c r="L63" s="13">
        <f t="shared" si="7"/>
        <v>0.007652743289819592</v>
      </c>
      <c r="M63" s="13">
        <f t="shared" si="7"/>
        <v>0.006583463770197041</v>
      </c>
      <c r="N63" s="13">
        <f t="shared" si="7"/>
        <v>0.056649665992183386</v>
      </c>
      <c r="O63" s="13">
        <f t="shared" si="7"/>
        <v>0.00591725283672352</v>
      </c>
      <c r="P63" s="13">
        <f t="shared" si="7"/>
        <v>0.056041643592867424</v>
      </c>
      <c r="Q63" s="13">
        <f t="shared" si="7"/>
        <v>0.03881481612521472</v>
      </c>
      <c r="R63" s="13">
        <f t="shared" si="7"/>
        <v>0.0720432753310404</v>
      </c>
      <c r="S63" s="13">
        <f t="shared" si="7"/>
        <v>0.04524181949222155</v>
      </c>
      <c r="T63" s="13">
        <f t="shared" si="7"/>
        <v>0.006905750763948679</v>
      </c>
      <c r="U63" s="13">
        <f t="shared" si="7"/>
        <v>0.04105534547778318</v>
      </c>
      <c r="V63" s="13">
        <f t="shared" si="7"/>
        <v>0.029046036554276792</v>
      </c>
      <c r="W63" s="13">
        <f t="shared" si="7"/>
        <v>91.99999599606079</v>
      </c>
      <c r="X63" s="13">
        <f t="shared" si="7"/>
        <v>0</v>
      </c>
      <c r="Y63" s="13">
        <f t="shared" si="7"/>
        <v>0</v>
      </c>
      <c r="Z63" s="14">
        <f t="shared" si="7"/>
        <v>91.99999599606079</v>
      </c>
    </row>
    <row r="64" spans="1:26" ht="13.5">
      <c r="A64" s="39" t="s">
        <v>106</v>
      </c>
      <c r="B64" s="12">
        <f t="shared" si="7"/>
        <v>99.99999830592506</v>
      </c>
      <c r="C64" s="12">
        <f t="shared" si="7"/>
        <v>0</v>
      </c>
      <c r="D64" s="3">
        <f t="shared" si="7"/>
        <v>99.99999244752739</v>
      </c>
      <c r="E64" s="13">
        <f t="shared" si="7"/>
        <v>91.99999452872197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91.99999452872197</v>
      </c>
      <c r="X64" s="13">
        <f t="shared" si="7"/>
        <v>0</v>
      </c>
      <c r="Y64" s="13">
        <f t="shared" si="7"/>
        <v>0</v>
      </c>
      <c r="Z64" s="14">
        <f t="shared" si="7"/>
        <v>91.99999452872197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99.99999541541813</v>
      </c>
      <c r="C66" s="15">
        <f t="shared" si="7"/>
        <v>0</v>
      </c>
      <c r="D66" s="4">
        <f t="shared" si="7"/>
        <v>89.14792119722443</v>
      </c>
      <c r="E66" s="16">
        <f t="shared" si="7"/>
        <v>87.62678890757421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87.62678890757421</v>
      </c>
      <c r="X66" s="16">
        <f t="shared" si="7"/>
        <v>0</v>
      </c>
      <c r="Y66" s="16">
        <f t="shared" si="7"/>
        <v>0</v>
      </c>
      <c r="Z66" s="17">
        <f t="shared" si="7"/>
        <v>87.62678890757421</v>
      </c>
    </row>
    <row r="67" spans="1:26" ht="13.5" hidden="1">
      <c r="A67" s="41" t="s">
        <v>285</v>
      </c>
      <c r="B67" s="24">
        <v>939436294</v>
      </c>
      <c r="C67" s="24"/>
      <c r="D67" s="25">
        <v>1099696933</v>
      </c>
      <c r="E67" s="26">
        <v>1064141006</v>
      </c>
      <c r="F67" s="26">
        <v>80795095</v>
      </c>
      <c r="G67" s="26">
        <v>88459901</v>
      </c>
      <c r="H67" s="26">
        <v>88184123</v>
      </c>
      <c r="I67" s="26">
        <v>257439119</v>
      </c>
      <c r="J67" s="26">
        <v>80044295</v>
      </c>
      <c r="K67" s="26">
        <v>82258564</v>
      </c>
      <c r="L67" s="26">
        <v>89599653</v>
      </c>
      <c r="M67" s="26">
        <v>251902512</v>
      </c>
      <c r="N67" s="26">
        <v>82151396</v>
      </c>
      <c r="O67" s="26">
        <v>84246146</v>
      </c>
      <c r="P67" s="26">
        <v>84008131</v>
      </c>
      <c r="Q67" s="26">
        <v>250405673</v>
      </c>
      <c r="R67" s="26">
        <v>83325800</v>
      </c>
      <c r="S67" s="26">
        <v>85174113</v>
      </c>
      <c r="T67" s="26">
        <v>84830369</v>
      </c>
      <c r="U67" s="26">
        <v>253330282</v>
      </c>
      <c r="V67" s="26">
        <v>1013077586</v>
      </c>
      <c r="W67" s="26">
        <v>1064141006</v>
      </c>
      <c r="X67" s="26"/>
      <c r="Y67" s="25"/>
      <c r="Z67" s="27">
        <v>1064141006</v>
      </c>
    </row>
    <row r="68" spans="1:26" ht="13.5" hidden="1">
      <c r="A68" s="37" t="s">
        <v>31</v>
      </c>
      <c r="B68" s="19">
        <v>274316960</v>
      </c>
      <c r="C68" s="19"/>
      <c r="D68" s="20">
        <v>313814089</v>
      </c>
      <c r="E68" s="21">
        <v>304918696</v>
      </c>
      <c r="F68" s="21">
        <v>24278360</v>
      </c>
      <c r="G68" s="21">
        <v>24740718</v>
      </c>
      <c r="H68" s="21">
        <v>24282515</v>
      </c>
      <c r="I68" s="21">
        <v>73301593</v>
      </c>
      <c r="J68" s="21">
        <v>23903030</v>
      </c>
      <c r="K68" s="21">
        <v>24369036</v>
      </c>
      <c r="L68" s="21">
        <v>24875640</v>
      </c>
      <c r="M68" s="21">
        <v>73147706</v>
      </c>
      <c r="N68" s="21">
        <v>22801029</v>
      </c>
      <c r="O68" s="21">
        <v>24469190</v>
      </c>
      <c r="P68" s="21">
        <v>24015485</v>
      </c>
      <c r="Q68" s="21">
        <v>71285704</v>
      </c>
      <c r="R68" s="21">
        <v>24186246</v>
      </c>
      <c r="S68" s="21">
        <v>24678743</v>
      </c>
      <c r="T68" s="21">
        <v>24114927</v>
      </c>
      <c r="U68" s="21">
        <v>72979916</v>
      </c>
      <c r="V68" s="21">
        <v>290714919</v>
      </c>
      <c r="W68" s="21">
        <v>304918696</v>
      </c>
      <c r="X68" s="21"/>
      <c r="Y68" s="20"/>
      <c r="Z68" s="23">
        <v>304918696</v>
      </c>
    </row>
    <row r="69" spans="1:26" ht="13.5" hidden="1">
      <c r="A69" s="38" t="s">
        <v>32</v>
      </c>
      <c r="B69" s="19">
        <v>643307094</v>
      </c>
      <c r="C69" s="19"/>
      <c r="D69" s="20">
        <v>761357718</v>
      </c>
      <c r="E69" s="21">
        <v>738764783</v>
      </c>
      <c r="F69" s="21">
        <v>54773230</v>
      </c>
      <c r="G69" s="21">
        <v>61855067</v>
      </c>
      <c r="H69" s="21">
        <v>62463474</v>
      </c>
      <c r="I69" s="21">
        <v>179091771</v>
      </c>
      <c r="J69" s="21">
        <v>54587911</v>
      </c>
      <c r="K69" s="21">
        <v>56097539</v>
      </c>
      <c r="L69" s="21">
        <v>63191983</v>
      </c>
      <c r="M69" s="21">
        <v>173877433</v>
      </c>
      <c r="N69" s="21">
        <v>57339938</v>
      </c>
      <c r="O69" s="21">
        <v>57960636</v>
      </c>
      <c r="P69" s="21">
        <v>57987358</v>
      </c>
      <c r="Q69" s="21">
        <v>173287932</v>
      </c>
      <c r="R69" s="21">
        <v>57358576</v>
      </c>
      <c r="S69" s="21">
        <v>58877271</v>
      </c>
      <c r="T69" s="21">
        <v>59046349</v>
      </c>
      <c r="U69" s="21">
        <v>175282196</v>
      </c>
      <c r="V69" s="21">
        <v>701539332</v>
      </c>
      <c r="W69" s="21">
        <v>738764783</v>
      </c>
      <c r="X69" s="21"/>
      <c r="Y69" s="20"/>
      <c r="Z69" s="23">
        <v>738764783</v>
      </c>
    </row>
    <row r="70" spans="1:26" ht="13.5" hidden="1">
      <c r="A70" s="39" t="s">
        <v>103</v>
      </c>
      <c r="B70" s="19">
        <v>543808308</v>
      </c>
      <c r="C70" s="19"/>
      <c r="D70" s="20">
        <v>645868583</v>
      </c>
      <c r="E70" s="21">
        <v>625000534</v>
      </c>
      <c r="F70" s="21">
        <v>45591034</v>
      </c>
      <c r="G70" s="21">
        <v>52725449</v>
      </c>
      <c r="H70" s="21">
        <v>53651170</v>
      </c>
      <c r="I70" s="21">
        <v>151967653</v>
      </c>
      <c r="J70" s="21">
        <v>45393820</v>
      </c>
      <c r="K70" s="21">
        <v>46927722</v>
      </c>
      <c r="L70" s="21">
        <v>54111866</v>
      </c>
      <c r="M70" s="21">
        <v>146433408</v>
      </c>
      <c r="N70" s="21">
        <v>48869633</v>
      </c>
      <c r="O70" s="21">
        <v>48939689</v>
      </c>
      <c r="P70" s="21">
        <v>48881608</v>
      </c>
      <c r="Q70" s="21">
        <v>146690930</v>
      </c>
      <c r="R70" s="21">
        <v>48651084</v>
      </c>
      <c r="S70" s="21">
        <v>49999223</v>
      </c>
      <c r="T70" s="21">
        <v>49845669</v>
      </c>
      <c r="U70" s="21">
        <v>148495976</v>
      </c>
      <c r="V70" s="21">
        <v>593587967</v>
      </c>
      <c r="W70" s="21">
        <v>625000534</v>
      </c>
      <c r="X70" s="21"/>
      <c r="Y70" s="20"/>
      <c r="Z70" s="23">
        <v>625000534</v>
      </c>
    </row>
    <row r="71" spans="1:26" ht="13.5" hidden="1">
      <c r="A71" s="39" t="s">
        <v>104</v>
      </c>
      <c r="B71" s="19">
        <v>25335347</v>
      </c>
      <c r="C71" s="19"/>
      <c r="D71" s="20">
        <v>31791856</v>
      </c>
      <c r="E71" s="21">
        <v>29983803</v>
      </c>
      <c r="F71" s="21">
        <v>2448407</v>
      </c>
      <c r="G71" s="21">
        <v>2264794</v>
      </c>
      <c r="H71" s="21">
        <v>2100633</v>
      </c>
      <c r="I71" s="21">
        <v>6813834</v>
      </c>
      <c r="J71" s="21">
        <v>2360118</v>
      </c>
      <c r="K71" s="21">
        <v>2316443</v>
      </c>
      <c r="L71" s="21">
        <v>2279921</v>
      </c>
      <c r="M71" s="21">
        <v>6956482</v>
      </c>
      <c r="N71" s="21">
        <v>1866291</v>
      </c>
      <c r="O71" s="21">
        <v>2269510</v>
      </c>
      <c r="P71" s="21">
        <v>2297648</v>
      </c>
      <c r="Q71" s="21">
        <v>6433449</v>
      </c>
      <c r="R71" s="21">
        <v>2149476</v>
      </c>
      <c r="S71" s="21">
        <v>2114279</v>
      </c>
      <c r="T71" s="21">
        <v>2481699</v>
      </c>
      <c r="U71" s="21">
        <v>6745454</v>
      </c>
      <c r="V71" s="21">
        <v>26949219</v>
      </c>
      <c r="W71" s="21">
        <v>29983803</v>
      </c>
      <c r="X71" s="21"/>
      <c r="Y71" s="20"/>
      <c r="Z71" s="23">
        <v>29983803</v>
      </c>
    </row>
    <row r="72" spans="1:26" ht="13.5" hidden="1">
      <c r="A72" s="39" t="s">
        <v>105</v>
      </c>
      <c r="B72" s="19">
        <v>15134173</v>
      </c>
      <c r="C72" s="19"/>
      <c r="D72" s="20">
        <v>17493795</v>
      </c>
      <c r="E72" s="21">
        <v>17982291</v>
      </c>
      <c r="F72" s="21">
        <v>1341757</v>
      </c>
      <c r="G72" s="21">
        <v>1375014</v>
      </c>
      <c r="H72" s="21">
        <v>1263513</v>
      </c>
      <c r="I72" s="21">
        <v>3980284</v>
      </c>
      <c r="J72" s="21">
        <v>1381677</v>
      </c>
      <c r="K72" s="21">
        <v>1438588</v>
      </c>
      <c r="L72" s="21">
        <v>1372057</v>
      </c>
      <c r="M72" s="21">
        <v>4192322</v>
      </c>
      <c r="N72" s="21">
        <v>1154464</v>
      </c>
      <c r="O72" s="21">
        <v>1335079</v>
      </c>
      <c r="P72" s="21">
        <v>1354350</v>
      </c>
      <c r="Q72" s="21">
        <v>3843893</v>
      </c>
      <c r="R72" s="21">
        <v>1296443</v>
      </c>
      <c r="S72" s="21">
        <v>1270948</v>
      </c>
      <c r="T72" s="21">
        <v>1332223</v>
      </c>
      <c r="U72" s="21">
        <v>3899614</v>
      </c>
      <c r="V72" s="21">
        <v>15916113</v>
      </c>
      <c r="W72" s="21">
        <v>17982291</v>
      </c>
      <c r="X72" s="21"/>
      <c r="Y72" s="20"/>
      <c r="Z72" s="23">
        <v>17982291</v>
      </c>
    </row>
    <row r="73" spans="1:26" ht="13.5" hidden="1">
      <c r="A73" s="39" t="s">
        <v>106</v>
      </c>
      <c r="B73" s="19">
        <v>59029266</v>
      </c>
      <c r="C73" s="19"/>
      <c r="D73" s="20">
        <v>66203484</v>
      </c>
      <c r="E73" s="21">
        <v>65798155</v>
      </c>
      <c r="F73" s="21">
        <v>5392032</v>
      </c>
      <c r="G73" s="21">
        <v>5489810</v>
      </c>
      <c r="H73" s="21">
        <v>5448158</v>
      </c>
      <c r="I73" s="21">
        <v>16330000</v>
      </c>
      <c r="J73" s="21">
        <v>5452296</v>
      </c>
      <c r="K73" s="21">
        <v>5414786</v>
      </c>
      <c r="L73" s="21">
        <v>5428139</v>
      </c>
      <c r="M73" s="21">
        <v>16295221</v>
      </c>
      <c r="N73" s="21">
        <v>5449550</v>
      </c>
      <c r="O73" s="21">
        <v>5416358</v>
      </c>
      <c r="P73" s="21">
        <v>5453752</v>
      </c>
      <c r="Q73" s="21">
        <v>16319660</v>
      </c>
      <c r="R73" s="21">
        <v>5261573</v>
      </c>
      <c r="S73" s="21">
        <v>5492821</v>
      </c>
      <c r="T73" s="21">
        <v>5386758</v>
      </c>
      <c r="U73" s="21">
        <v>16141152</v>
      </c>
      <c r="V73" s="21">
        <v>65086033</v>
      </c>
      <c r="W73" s="21">
        <v>65798155</v>
      </c>
      <c r="X73" s="21"/>
      <c r="Y73" s="20"/>
      <c r="Z73" s="23">
        <v>65798155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21812240</v>
      </c>
      <c r="C75" s="28"/>
      <c r="D75" s="29">
        <v>24525126</v>
      </c>
      <c r="E75" s="30">
        <v>20457527</v>
      </c>
      <c r="F75" s="30">
        <v>1743505</v>
      </c>
      <c r="G75" s="30">
        <v>1864116</v>
      </c>
      <c r="H75" s="30">
        <v>1438134</v>
      </c>
      <c r="I75" s="30">
        <v>5045755</v>
      </c>
      <c r="J75" s="30">
        <v>1553354</v>
      </c>
      <c r="K75" s="30">
        <v>1791989</v>
      </c>
      <c r="L75" s="30">
        <v>1532030</v>
      </c>
      <c r="M75" s="30">
        <v>4877373</v>
      </c>
      <c r="N75" s="30">
        <v>2010429</v>
      </c>
      <c r="O75" s="30">
        <v>1816320</v>
      </c>
      <c r="P75" s="30">
        <v>2005288</v>
      </c>
      <c r="Q75" s="30">
        <v>5832037</v>
      </c>
      <c r="R75" s="30">
        <v>1780978</v>
      </c>
      <c r="S75" s="30">
        <v>1618099</v>
      </c>
      <c r="T75" s="30">
        <v>1669093</v>
      </c>
      <c r="U75" s="30">
        <v>5068170</v>
      </c>
      <c r="V75" s="30">
        <v>20823335</v>
      </c>
      <c r="W75" s="30">
        <v>20457527</v>
      </c>
      <c r="X75" s="30"/>
      <c r="Y75" s="29"/>
      <c r="Z75" s="31">
        <v>20457527</v>
      </c>
    </row>
    <row r="76" spans="1:26" ht="13.5" hidden="1">
      <c r="A76" s="42" t="s">
        <v>286</v>
      </c>
      <c r="B76" s="32">
        <v>914594291</v>
      </c>
      <c r="C76" s="32"/>
      <c r="D76" s="33">
        <v>1032238236</v>
      </c>
      <c r="E76" s="34">
        <v>978115070</v>
      </c>
      <c r="F76" s="34">
        <v>72950597</v>
      </c>
      <c r="G76" s="34">
        <v>78907072</v>
      </c>
      <c r="H76" s="34">
        <v>102855678</v>
      </c>
      <c r="I76" s="34">
        <v>254713347</v>
      </c>
      <c r="J76" s="34">
        <v>95839269</v>
      </c>
      <c r="K76" s="34">
        <v>80213847</v>
      </c>
      <c r="L76" s="34">
        <v>87906165</v>
      </c>
      <c r="M76" s="34">
        <v>263959281</v>
      </c>
      <c r="N76" s="34">
        <v>95188245</v>
      </c>
      <c r="O76" s="34">
        <v>84856987</v>
      </c>
      <c r="P76" s="34">
        <v>95120944</v>
      </c>
      <c r="Q76" s="34">
        <v>275166176</v>
      </c>
      <c r="R76" s="34">
        <v>80447299</v>
      </c>
      <c r="S76" s="34">
        <v>95301848</v>
      </c>
      <c r="T76" s="34">
        <v>96754462</v>
      </c>
      <c r="U76" s="34">
        <v>272503609</v>
      </c>
      <c r="V76" s="34">
        <v>1066342413</v>
      </c>
      <c r="W76" s="34">
        <v>978115070</v>
      </c>
      <c r="X76" s="34"/>
      <c r="Y76" s="33"/>
      <c r="Z76" s="35">
        <v>978115070</v>
      </c>
    </row>
    <row r="77" spans="1:26" ht="13.5" hidden="1">
      <c r="A77" s="37" t="s">
        <v>31</v>
      </c>
      <c r="B77" s="19">
        <v>243639487</v>
      </c>
      <c r="C77" s="19"/>
      <c r="D77" s="20">
        <v>313814088</v>
      </c>
      <c r="E77" s="21">
        <v>280525200</v>
      </c>
      <c r="F77" s="21">
        <v>66917933</v>
      </c>
      <c r="G77" s="21">
        <v>73300084</v>
      </c>
      <c r="H77" s="21">
        <v>97469353</v>
      </c>
      <c r="I77" s="21">
        <v>237687370</v>
      </c>
      <c r="J77" s="21">
        <v>91553774</v>
      </c>
      <c r="K77" s="21">
        <v>76218994</v>
      </c>
      <c r="L77" s="21">
        <v>77510442</v>
      </c>
      <c r="M77" s="21">
        <v>245283210</v>
      </c>
      <c r="N77" s="21">
        <v>86769368</v>
      </c>
      <c r="O77" s="21">
        <v>78438278</v>
      </c>
      <c r="P77" s="21">
        <v>88933232</v>
      </c>
      <c r="Q77" s="21">
        <v>254140878</v>
      </c>
      <c r="R77" s="21">
        <v>76022601</v>
      </c>
      <c r="S77" s="21">
        <v>87175862</v>
      </c>
      <c r="T77" s="21">
        <v>90009238</v>
      </c>
      <c r="U77" s="21">
        <v>253207701</v>
      </c>
      <c r="V77" s="21">
        <v>990319159</v>
      </c>
      <c r="W77" s="21">
        <v>280525200</v>
      </c>
      <c r="X77" s="21"/>
      <c r="Y77" s="20"/>
      <c r="Z77" s="23">
        <v>280525200</v>
      </c>
    </row>
    <row r="78" spans="1:26" ht="13.5" hidden="1">
      <c r="A78" s="38" t="s">
        <v>32</v>
      </c>
      <c r="B78" s="19">
        <v>649142565</v>
      </c>
      <c r="C78" s="19"/>
      <c r="D78" s="20">
        <v>696560508</v>
      </c>
      <c r="E78" s="21">
        <v>679663596</v>
      </c>
      <c r="F78" s="21">
        <v>6032664</v>
      </c>
      <c r="G78" s="21">
        <v>5606988</v>
      </c>
      <c r="H78" s="21">
        <v>5386325</v>
      </c>
      <c r="I78" s="21">
        <v>17025977</v>
      </c>
      <c r="J78" s="21">
        <v>4285495</v>
      </c>
      <c r="K78" s="21">
        <v>3994853</v>
      </c>
      <c r="L78" s="21">
        <v>10395723</v>
      </c>
      <c r="M78" s="21">
        <v>18676071</v>
      </c>
      <c r="N78" s="21">
        <v>8418877</v>
      </c>
      <c r="O78" s="21">
        <v>6418709</v>
      </c>
      <c r="P78" s="21">
        <v>6187712</v>
      </c>
      <c r="Q78" s="21">
        <v>21025298</v>
      </c>
      <c r="R78" s="21">
        <v>4424698</v>
      </c>
      <c r="S78" s="21">
        <v>8125986</v>
      </c>
      <c r="T78" s="21">
        <v>6745224</v>
      </c>
      <c r="U78" s="21">
        <v>19295908</v>
      </c>
      <c r="V78" s="21">
        <v>76023254</v>
      </c>
      <c r="W78" s="21">
        <v>679663596</v>
      </c>
      <c r="X78" s="21"/>
      <c r="Y78" s="20"/>
      <c r="Z78" s="23">
        <v>679663596</v>
      </c>
    </row>
    <row r="79" spans="1:26" ht="13.5" hidden="1">
      <c r="A79" s="39" t="s">
        <v>103</v>
      </c>
      <c r="B79" s="19">
        <v>543808308</v>
      </c>
      <c r="C79" s="19"/>
      <c r="D79" s="20">
        <v>581071376</v>
      </c>
      <c r="E79" s="21">
        <v>575000490</v>
      </c>
      <c r="F79" s="21">
        <v>6031660</v>
      </c>
      <c r="G79" s="21">
        <v>5606856</v>
      </c>
      <c r="H79" s="21">
        <v>5386207</v>
      </c>
      <c r="I79" s="21">
        <v>17024723</v>
      </c>
      <c r="J79" s="21">
        <v>4285390</v>
      </c>
      <c r="K79" s="21">
        <v>3994787</v>
      </c>
      <c r="L79" s="21">
        <v>10395618</v>
      </c>
      <c r="M79" s="21">
        <v>18675795</v>
      </c>
      <c r="N79" s="21">
        <v>8418223</v>
      </c>
      <c r="O79" s="21">
        <v>6418630</v>
      </c>
      <c r="P79" s="21">
        <v>6186953</v>
      </c>
      <c r="Q79" s="21">
        <v>21023806</v>
      </c>
      <c r="R79" s="21">
        <v>4423764</v>
      </c>
      <c r="S79" s="21">
        <v>8125411</v>
      </c>
      <c r="T79" s="21">
        <v>6745132</v>
      </c>
      <c r="U79" s="21">
        <v>19294307</v>
      </c>
      <c r="V79" s="21">
        <v>76018631</v>
      </c>
      <c r="W79" s="21">
        <v>575000490</v>
      </c>
      <c r="X79" s="21"/>
      <c r="Y79" s="20"/>
      <c r="Z79" s="23">
        <v>575000490</v>
      </c>
    </row>
    <row r="80" spans="1:26" ht="13.5" hidden="1">
      <c r="A80" s="39" t="s">
        <v>104</v>
      </c>
      <c r="B80" s="19">
        <v>25335347</v>
      </c>
      <c r="C80" s="19"/>
      <c r="D80" s="20">
        <v>31791857</v>
      </c>
      <c r="E80" s="21">
        <v>27585100</v>
      </c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>
        <v>27585100</v>
      </c>
      <c r="X80" s="21"/>
      <c r="Y80" s="20"/>
      <c r="Z80" s="23">
        <v>27585100</v>
      </c>
    </row>
    <row r="81" spans="1:26" ht="13.5" hidden="1">
      <c r="A81" s="39" t="s">
        <v>105</v>
      </c>
      <c r="B81" s="19">
        <v>15134172</v>
      </c>
      <c r="C81" s="19"/>
      <c r="D81" s="20">
        <v>17493796</v>
      </c>
      <c r="E81" s="21">
        <v>16543707</v>
      </c>
      <c r="F81" s="21">
        <v>1004</v>
      </c>
      <c r="G81" s="21">
        <v>132</v>
      </c>
      <c r="H81" s="21">
        <v>118</v>
      </c>
      <c r="I81" s="21">
        <v>1254</v>
      </c>
      <c r="J81" s="21">
        <v>105</v>
      </c>
      <c r="K81" s="21">
        <v>66</v>
      </c>
      <c r="L81" s="21">
        <v>105</v>
      </c>
      <c r="M81" s="21">
        <v>276</v>
      </c>
      <c r="N81" s="21">
        <v>654</v>
      </c>
      <c r="O81" s="21">
        <v>79</v>
      </c>
      <c r="P81" s="21">
        <v>759</v>
      </c>
      <c r="Q81" s="21">
        <v>1492</v>
      </c>
      <c r="R81" s="21">
        <v>934</v>
      </c>
      <c r="S81" s="21">
        <v>575</v>
      </c>
      <c r="T81" s="21">
        <v>92</v>
      </c>
      <c r="U81" s="21">
        <v>1601</v>
      </c>
      <c r="V81" s="21">
        <v>4623</v>
      </c>
      <c r="W81" s="21">
        <v>16543707</v>
      </c>
      <c r="X81" s="21"/>
      <c r="Y81" s="20"/>
      <c r="Z81" s="23">
        <v>16543707</v>
      </c>
    </row>
    <row r="82" spans="1:26" ht="13.5" hidden="1">
      <c r="A82" s="39" t="s">
        <v>106</v>
      </c>
      <c r="B82" s="19">
        <v>59029265</v>
      </c>
      <c r="C82" s="19"/>
      <c r="D82" s="20">
        <v>66203479</v>
      </c>
      <c r="E82" s="21">
        <v>60534299</v>
      </c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>
        <v>60534299</v>
      </c>
      <c r="X82" s="21"/>
      <c r="Y82" s="20"/>
      <c r="Z82" s="23">
        <v>60534299</v>
      </c>
    </row>
    <row r="83" spans="1:26" ht="13.5" hidden="1">
      <c r="A83" s="39" t="s">
        <v>107</v>
      </c>
      <c r="B83" s="19">
        <v>5835473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>
        <v>21812239</v>
      </c>
      <c r="C84" s="28"/>
      <c r="D84" s="29">
        <v>21863640</v>
      </c>
      <c r="E84" s="30">
        <v>17926274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17926274</v>
      </c>
      <c r="X84" s="30"/>
      <c r="Y84" s="29"/>
      <c r="Z84" s="31">
        <v>17926274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74657352</v>
      </c>
      <c r="F5" s="358">
        <f t="shared" si="0"/>
        <v>78770707</v>
      </c>
      <c r="G5" s="358">
        <f t="shared" si="0"/>
        <v>1935561</v>
      </c>
      <c r="H5" s="356">
        <f t="shared" si="0"/>
        <v>5778693</v>
      </c>
      <c r="I5" s="356">
        <f t="shared" si="0"/>
        <v>7386642</v>
      </c>
      <c r="J5" s="358">
        <f t="shared" si="0"/>
        <v>15100896</v>
      </c>
      <c r="K5" s="358">
        <f t="shared" si="0"/>
        <v>7783357</v>
      </c>
      <c r="L5" s="356">
        <f t="shared" si="0"/>
        <v>7007969</v>
      </c>
      <c r="M5" s="356">
        <f t="shared" si="0"/>
        <v>7007969</v>
      </c>
      <c r="N5" s="358">
        <f t="shared" si="0"/>
        <v>21799295</v>
      </c>
      <c r="O5" s="358">
        <f t="shared" si="0"/>
        <v>5051487</v>
      </c>
      <c r="P5" s="356">
        <f t="shared" si="0"/>
        <v>5315013</v>
      </c>
      <c r="Q5" s="356">
        <f t="shared" si="0"/>
        <v>8183382</v>
      </c>
      <c r="R5" s="358">
        <f t="shared" si="0"/>
        <v>18549882</v>
      </c>
      <c r="S5" s="358">
        <f t="shared" si="0"/>
        <v>7027679</v>
      </c>
      <c r="T5" s="356">
        <f t="shared" si="0"/>
        <v>6278644</v>
      </c>
      <c r="U5" s="356">
        <f t="shared" si="0"/>
        <v>6278644</v>
      </c>
      <c r="V5" s="358">
        <f t="shared" si="0"/>
        <v>19584967</v>
      </c>
      <c r="W5" s="358">
        <f t="shared" si="0"/>
        <v>75035040</v>
      </c>
      <c r="X5" s="356">
        <f t="shared" si="0"/>
        <v>78770707</v>
      </c>
      <c r="Y5" s="358">
        <f t="shared" si="0"/>
        <v>-3735667</v>
      </c>
      <c r="Z5" s="359">
        <f>+IF(X5&lt;&gt;0,+(Y5/X5)*100,0)</f>
        <v>-4.742457116704564</v>
      </c>
      <c r="AA5" s="360">
        <f>+AA6+AA8+AA11+AA13+AA15</f>
        <v>78770707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51535160</v>
      </c>
      <c r="F6" s="59">
        <f t="shared" si="1"/>
        <v>44334872</v>
      </c>
      <c r="G6" s="59">
        <f t="shared" si="1"/>
        <v>38743</v>
      </c>
      <c r="H6" s="60">
        <f t="shared" si="1"/>
        <v>1684781</v>
      </c>
      <c r="I6" s="60">
        <f t="shared" si="1"/>
        <v>4175269</v>
      </c>
      <c r="J6" s="59">
        <f t="shared" si="1"/>
        <v>5898793</v>
      </c>
      <c r="K6" s="59">
        <f t="shared" si="1"/>
        <v>3461857</v>
      </c>
      <c r="L6" s="60">
        <f t="shared" si="1"/>
        <v>4486690</v>
      </c>
      <c r="M6" s="60">
        <f t="shared" si="1"/>
        <v>4486690</v>
      </c>
      <c r="N6" s="59">
        <f t="shared" si="1"/>
        <v>12435237</v>
      </c>
      <c r="O6" s="59">
        <f t="shared" si="1"/>
        <v>2756889</v>
      </c>
      <c r="P6" s="60">
        <f t="shared" si="1"/>
        <v>3456431</v>
      </c>
      <c r="Q6" s="60">
        <f t="shared" si="1"/>
        <v>3922636</v>
      </c>
      <c r="R6" s="59">
        <f t="shared" si="1"/>
        <v>10135956</v>
      </c>
      <c r="S6" s="59">
        <f t="shared" si="1"/>
        <v>3471187</v>
      </c>
      <c r="T6" s="60">
        <f t="shared" si="1"/>
        <v>2407632</v>
      </c>
      <c r="U6" s="60">
        <f t="shared" si="1"/>
        <v>2407632</v>
      </c>
      <c r="V6" s="59">
        <f t="shared" si="1"/>
        <v>8286451</v>
      </c>
      <c r="W6" s="59">
        <f t="shared" si="1"/>
        <v>36756437</v>
      </c>
      <c r="X6" s="60">
        <f t="shared" si="1"/>
        <v>44334872</v>
      </c>
      <c r="Y6" s="59">
        <f t="shared" si="1"/>
        <v>-7578435</v>
      </c>
      <c r="Z6" s="61">
        <f>+IF(X6&lt;&gt;0,+(Y6/X6)*100,0)</f>
        <v>-17.093621021393723</v>
      </c>
      <c r="AA6" s="62">
        <f t="shared" si="1"/>
        <v>44334872</v>
      </c>
    </row>
    <row r="7" spans="1:27" ht="13.5">
      <c r="A7" s="291" t="s">
        <v>228</v>
      </c>
      <c r="B7" s="142"/>
      <c r="C7" s="60"/>
      <c r="D7" s="340"/>
      <c r="E7" s="60">
        <v>51535160</v>
      </c>
      <c r="F7" s="59">
        <v>44334872</v>
      </c>
      <c r="G7" s="59">
        <v>38743</v>
      </c>
      <c r="H7" s="60">
        <v>1684781</v>
      </c>
      <c r="I7" s="60">
        <v>4175269</v>
      </c>
      <c r="J7" s="59">
        <v>5898793</v>
      </c>
      <c r="K7" s="59">
        <v>3461857</v>
      </c>
      <c r="L7" s="60">
        <v>4486690</v>
      </c>
      <c r="M7" s="60">
        <v>4486690</v>
      </c>
      <c r="N7" s="59">
        <v>12435237</v>
      </c>
      <c r="O7" s="59">
        <v>2756889</v>
      </c>
      <c r="P7" s="60">
        <v>3456431</v>
      </c>
      <c r="Q7" s="60">
        <v>3922636</v>
      </c>
      <c r="R7" s="59">
        <v>10135956</v>
      </c>
      <c r="S7" s="59">
        <v>3471187</v>
      </c>
      <c r="T7" s="60">
        <v>2407632</v>
      </c>
      <c r="U7" s="60">
        <v>2407632</v>
      </c>
      <c r="V7" s="59">
        <v>8286451</v>
      </c>
      <c r="W7" s="59">
        <v>36756437</v>
      </c>
      <c r="X7" s="60">
        <v>44334872</v>
      </c>
      <c r="Y7" s="59">
        <v>-7578435</v>
      </c>
      <c r="Z7" s="61">
        <v>-17.09</v>
      </c>
      <c r="AA7" s="62">
        <v>44334872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19091370</v>
      </c>
      <c r="F8" s="59">
        <f t="shared" si="2"/>
        <v>29476170</v>
      </c>
      <c r="G8" s="59">
        <f t="shared" si="2"/>
        <v>1831207</v>
      </c>
      <c r="H8" s="60">
        <f t="shared" si="2"/>
        <v>3451916</v>
      </c>
      <c r="I8" s="60">
        <f t="shared" si="2"/>
        <v>2903202</v>
      </c>
      <c r="J8" s="59">
        <f t="shared" si="2"/>
        <v>8186325</v>
      </c>
      <c r="K8" s="59">
        <f t="shared" si="2"/>
        <v>3630770</v>
      </c>
      <c r="L8" s="60">
        <f t="shared" si="2"/>
        <v>2330093</v>
      </c>
      <c r="M8" s="60">
        <f t="shared" si="2"/>
        <v>2330093</v>
      </c>
      <c r="N8" s="59">
        <f t="shared" si="2"/>
        <v>8290956</v>
      </c>
      <c r="O8" s="59">
        <f t="shared" si="2"/>
        <v>1907565</v>
      </c>
      <c r="P8" s="60">
        <f t="shared" si="2"/>
        <v>1512443</v>
      </c>
      <c r="Q8" s="60">
        <f t="shared" si="2"/>
        <v>3916977</v>
      </c>
      <c r="R8" s="59">
        <f t="shared" si="2"/>
        <v>7336985</v>
      </c>
      <c r="S8" s="59">
        <f t="shared" si="2"/>
        <v>3024076</v>
      </c>
      <c r="T8" s="60">
        <f t="shared" si="2"/>
        <v>3477249</v>
      </c>
      <c r="U8" s="60">
        <f t="shared" si="2"/>
        <v>3477249</v>
      </c>
      <c r="V8" s="59">
        <f t="shared" si="2"/>
        <v>9978574</v>
      </c>
      <c r="W8" s="59">
        <f t="shared" si="2"/>
        <v>33792840</v>
      </c>
      <c r="X8" s="60">
        <f t="shared" si="2"/>
        <v>29476170</v>
      </c>
      <c r="Y8" s="59">
        <f t="shared" si="2"/>
        <v>4316670</v>
      </c>
      <c r="Z8" s="61">
        <f>+IF(X8&lt;&gt;0,+(Y8/X8)*100,0)</f>
        <v>14.644609526950076</v>
      </c>
      <c r="AA8" s="62">
        <f>SUM(AA9:AA10)</f>
        <v>29476170</v>
      </c>
    </row>
    <row r="9" spans="1:27" ht="13.5">
      <c r="A9" s="291" t="s">
        <v>229</v>
      </c>
      <c r="B9" s="142"/>
      <c r="C9" s="60"/>
      <c r="D9" s="340"/>
      <c r="E9" s="60">
        <v>19091370</v>
      </c>
      <c r="F9" s="59">
        <v>29476170</v>
      </c>
      <c r="G9" s="59">
        <v>1831207</v>
      </c>
      <c r="H9" s="60">
        <v>3451916</v>
      </c>
      <c r="I9" s="60">
        <v>2903202</v>
      </c>
      <c r="J9" s="59">
        <v>8186325</v>
      </c>
      <c r="K9" s="59">
        <v>3630770</v>
      </c>
      <c r="L9" s="60">
        <v>2330093</v>
      </c>
      <c r="M9" s="60">
        <v>2330093</v>
      </c>
      <c r="N9" s="59">
        <v>8290956</v>
      </c>
      <c r="O9" s="59">
        <v>1907565</v>
      </c>
      <c r="P9" s="60">
        <v>1512443</v>
      </c>
      <c r="Q9" s="60">
        <v>3916977</v>
      </c>
      <c r="R9" s="59">
        <v>7336985</v>
      </c>
      <c r="S9" s="59">
        <v>3024076</v>
      </c>
      <c r="T9" s="60">
        <v>3477249</v>
      </c>
      <c r="U9" s="60">
        <v>3477249</v>
      </c>
      <c r="V9" s="59">
        <v>9978574</v>
      </c>
      <c r="W9" s="59">
        <v>33792840</v>
      </c>
      <c r="X9" s="60">
        <v>29476170</v>
      </c>
      <c r="Y9" s="59">
        <v>4316670</v>
      </c>
      <c r="Z9" s="61">
        <v>14.64</v>
      </c>
      <c r="AA9" s="62">
        <v>29476170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3437242</v>
      </c>
      <c r="F11" s="364">
        <f t="shared" si="3"/>
        <v>4342490</v>
      </c>
      <c r="G11" s="364">
        <f t="shared" si="3"/>
        <v>65611</v>
      </c>
      <c r="H11" s="362">
        <f t="shared" si="3"/>
        <v>435575</v>
      </c>
      <c r="I11" s="362">
        <f t="shared" si="3"/>
        <v>308171</v>
      </c>
      <c r="J11" s="364">
        <f t="shared" si="3"/>
        <v>809357</v>
      </c>
      <c r="K11" s="364">
        <f t="shared" si="3"/>
        <v>506783</v>
      </c>
      <c r="L11" s="362">
        <f t="shared" si="3"/>
        <v>191186</v>
      </c>
      <c r="M11" s="362">
        <f t="shared" si="3"/>
        <v>191186</v>
      </c>
      <c r="N11" s="364">
        <f t="shared" si="3"/>
        <v>889155</v>
      </c>
      <c r="O11" s="364">
        <f t="shared" si="3"/>
        <v>180612</v>
      </c>
      <c r="P11" s="362">
        <f t="shared" si="3"/>
        <v>346139</v>
      </c>
      <c r="Q11" s="362">
        <f t="shared" si="3"/>
        <v>343769</v>
      </c>
      <c r="R11" s="364">
        <f t="shared" si="3"/>
        <v>870520</v>
      </c>
      <c r="S11" s="364">
        <f t="shared" si="3"/>
        <v>512031</v>
      </c>
      <c r="T11" s="362">
        <f t="shared" si="3"/>
        <v>393763</v>
      </c>
      <c r="U11" s="362">
        <f t="shared" si="3"/>
        <v>393763</v>
      </c>
      <c r="V11" s="364">
        <f t="shared" si="3"/>
        <v>1299557</v>
      </c>
      <c r="W11" s="364">
        <f t="shared" si="3"/>
        <v>3868589</v>
      </c>
      <c r="X11" s="362">
        <f t="shared" si="3"/>
        <v>4342490</v>
      </c>
      <c r="Y11" s="364">
        <f t="shared" si="3"/>
        <v>-473901</v>
      </c>
      <c r="Z11" s="365">
        <f>+IF(X11&lt;&gt;0,+(Y11/X11)*100,0)</f>
        <v>-10.913116668086744</v>
      </c>
      <c r="AA11" s="366">
        <f t="shared" si="3"/>
        <v>4342490</v>
      </c>
    </row>
    <row r="12" spans="1:27" ht="13.5">
      <c r="A12" s="291" t="s">
        <v>231</v>
      </c>
      <c r="B12" s="136"/>
      <c r="C12" s="60"/>
      <c r="D12" s="340"/>
      <c r="E12" s="60">
        <v>3437242</v>
      </c>
      <c r="F12" s="59">
        <v>4342490</v>
      </c>
      <c r="G12" s="59">
        <v>65611</v>
      </c>
      <c r="H12" s="60">
        <v>435575</v>
      </c>
      <c r="I12" s="60">
        <v>308171</v>
      </c>
      <c r="J12" s="59">
        <v>809357</v>
      </c>
      <c r="K12" s="59">
        <v>506783</v>
      </c>
      <c r="L12" s="60">
        <v>191186</v>
      </c>
      <c r="M12" s="60">
        <v>191186</v>
      </c>
      <c r="N12" s="59">
        <v>889155</v>
      </c>
      <c r="O12" s="59">
        <v>180612</v>
      </c>
      <c r="P12" s="60">
        <v>346139</v>
      </c>
      <c r="Q12" s="60">
        <v>343769</v>
      </c>
      <c r="R12" s="59">
        <v>870520</v>
      </c>
      <c r="S12" s="59">
        <v>512031</v>
      </c>
      <c r="T12" s="60">
        <v>393763</v>
      </c>
      <c r="U12" s="60">
        <v>393763</v>
      </c>
      <c r="V12" s="59">
        <v>1299557</v>
      </c>
      <c r="W12" s="59">
        <v>3868589</v>
      </c>
      <c r="X12" s="60">
        <v>4342490</v>
      </c>
      <c r="Y12" s="59">
        <v>-473901</v>
      </c>
      <c r="Z12" s="61">
        <v>-10.91</v>
      </c>
      <c r="AA12" s="62">
        <v>4342490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593580</v>
      </c>
      <c r="F15" s="59">
        <f t="shared" si="5"/>
        <v>617175</v>
      </c>
      <c r="G15" s="59">
        <f t="shared" si="5"/>
        <v>0</v>
      </c>
      <c r="H15" s="60">
        <f t="shared" si="5"/>
        <v>206421</v>
      </c>
      <c r="I15" s="60">
        <f t="shared" si="5"/>
        <v>0</v>
      </c>
      <c r="J15" s="59">
        <f t="shared" si="5"/>
        <v>206421</v>
      </c>
      <c r="K15" s="59">
        <f t="shared" si="5"/>
        <v>183947</v>
      </c>
      <c r="L15" s="60">
        <f t="shared" si="5"/>
        <v>0</v>
      </c>
      <c r="M15" s="60">
        <f t="shared" si="5"/>
        <v>0</v>
      </c>
      <c r="N15" s="59">
        <f t="shared" si="5"/>
        <v>183947</v>
      </c>
      <c r="O15" s="59">
        <f t="shared" si="5"/>
        <v>206421</v>
      </c>
      <c r="P15" s="60">
        <f t="shared" si="5"/>
        <v>0</v>
      </c>
      <c r="Q15" s="60">
        <f t="shared" si="5"/>
        <v>0</v>
      </c>
      <c r="R15" s="59">
        <f t="shared" si="5"/>
        <v>206421</v>
      </c>
      <c r="S15" s="59">
        <f t="shared" si="5"/>
        <v>20385</v>
      </c>
      <c r="T15" s="60">
        <f t="shared" si="5"/>
        <v>0</v>
      </c>
      <c r="U15" s="60">
        <f t="shared" si="5"/>
        <v>0</v>
      </c>
      <c r="V15" s="59">
        <f t="shared" si="5"/>
        <v>20385</v>
      </c>
      <c r="W15" s="59">
        <f t="shared" si="5"/>
        <v>617174</v>
      </c>
      <c r="X15" s="60">
        <f t="shared" si="5"/>
        <v>617175</v>
      </c>
      <c r="Y15" s="59">
        <f t="shared" si="5"/>
        <v>-1</v>
      </c>
      <c r="Z15" s="61">
        <f>+IF(X15&lt;&gt;0,+(Y15/X15)*100,0)</f>
        <v>-0.0001620285980475554</v>
      </c>
      <c r="AA15" s="62">
        <f>SUM(AA16:AA20)</f>
        <v>617175</v>
      </c>
    </row>
    <row r="16" spans="1:27" ht="13.5">
      <c r="A16" s="291" t="s">
        <v>233</v>
      </c>
      <c r="B16" s="300"/>
      <c r="C16" s="60"/>
      <c r="D16" s="340"/>
      <c r="E16" s="60">
        <v>593580</v>
      </c>
      <c r="F16" s="59">
        <v>617175</v>
      </c>
      <c r="G16" s="59"/>
      <c r="H16" s="60">
        <v>206421</v>
      </c>
      <c r="I16" s="60"/>
      <c r="J16" s="59">
        <v>206421</v>
      </c>
      <c r="K16" s="59">
        <v>183947</v>
      </c>
      <c r="L16" s="60"/>
      <c r="M16" s="60"/>
      <c r="N16" s="59">
        <v>183947</v>
      </c>
      <c r="O16" s="59">
        <v>206421</v>
      </c>
      <c r="P16" s="60"/>
      <c r="Q16" s="60"/>
      <c r="R16" s="59">
        <v>206421</v>
      </c>
      <c r="S16" s="59">
        <v>20385</v>
      </c>
      <c r="T16" s="60"/>
      <c r="U16" s="60"/>
      <c r="V16" s="59">
        <v>20385</v>
      </c>
      <c r="W16" s="59">
        <v>617174</v>
      </c>
      <c r="X16" s="60">
        <v>617175</v>
      </c>
      <c r="Y16" s="59">
        <v>-1</v>
      </c>
      <c r="Z16" s="61"/>
      <c r="AA16" s="62">
        <v>617175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6793662</v>
      </c>
      <c r="F22" s="345">
        <f t="shared" si="6"/>
        <v>9433215</v>
      </c>
      <c r="G22" s="345">
        <f t="shared" si="6"/>
        <v>64259</v>
      </c>
      <c r="H22" s="343">
        <f t="shared" si="6"/>
        <v>1773635</v>
      </c>
      <c r="I22" s="343">
        <f t="shared" si="6"/>
        <v>1367925</v>
      </c>
      <c r="J22" s="345">
        <f t="shared" si="6"/>
        <v>3205819</v>
      </c>
      <c r="K22" s="345">
        <f t="shared" si="6"/>
        <v>1458568</v>
      </c>
      <c r="L22" s="343">
        <f t="shared" si="6"/>
        <v>528525</v>
      </c>
      <c r="M22" s="343">
        <f t="shared" si="6"/>
        <v>528525</v>
      </c>
      <c r="N22" s="345">
        <f t="shared" si="6"/>
        <v>2515618</v>
      </c>
      <c r="O22" s="345">
        <f t="shared" si="6"/>
        <v>573278</v>
      </c>
      <c r="P22" s="343">
        <f t="shared" si="6"/>
        <v>605468</v>
      </c>
      <c r="Q22" s="343">
        <f t="shared" si="6"/>
        <v>271539</v>
      </c>
      <c r="R22" s="345">
        <f t="shared" si="6"/>
        <v>1450285</v>
      </c>
      <c r="S22" s="345">
        <f t="shared" si="6"/>
        <v>215733</v>
      </c>
      <c r="T22" s="343">
        <f t="shared" si="6"/>
        <v>174532</v>
      </c>
      <c r="U22" s="343">
        <f t="shared" si="6"/>
        <v>174532</v>
      </c>
      <c r="V22" s="345">
        <f t="shared" si="6"/>
        <v>564797</v>
      </c>
      <c r="W22" s="345">
        <f t="shared" si="6"/>
        <v>7736519</v>
      </c>
      <c r="X22" s="343">
        <f t="shared" si="6"/>
        <v>9433215</v>
      </c>
      <c r="Y22" s="345">
        <f t="shared" si="6"/>
        <v>-1696696</v>
      </c>
      <c r="Z22" s="336">
        <f>+IF(X22&lt;&gt;0,+(Y22/X22)*100,0)</f>
        <v>-17.986402302926415</v>
      </c>
      <c r="AA22" s="350">
        <f>SUM(AA23:AA32)</f>
        <v>9433215</v>
      </c>
    </row>
    <row r="23" spans="1:27" ht="13.5">
      <c r="A23" s="361" t="s">
        <v>236</v>
      </c>
      <c r="B23" s="142"/>
      <c r="C23" s="60"/>
      <c r="D23" s="340"/>
      <c r="E23" s="60">
        <v>5063796</v>
      </c>
      <c r="F23" s="59">
        <v>7235349</v>
      </c>
      <c r="G23" s="59">
        <v>51750</v>
      </c>
      <c r="H23" s="60">
        <v>1518178</v>
      </c>
      <c r="I23" s="60">
        <v>1055917</v>
      </c>
      <c r="J23" s="59">
        <v>2625845</v>
      </c>
      <c r="K23" s="59">
        <v>1211173</v>
      </c>
      <c r="L23" s="60">
        <v>405145</v>
      </c>
      <c r="M23" s="60">
        <v>405145</v>
      </c>
      <c r="N23" s="59">
        <v>2021463</v>
      </c>
      <c r="O23" s="59">
        <v>498287</v>
      </c>
      <c r="P23" s="60">
        <v>370619</v>
      </c>
      <c r="Q23" s="60">
        <v>42792</v>
      </c>
      <c r="R23" s="59">
        <v>911698</v>
      </c>
      <c r="S23" s="59">
        <v>21410</v>
      </c>
      <c r="T23" s="60">
        <v>95747</v>
      </c>
      <c r="U23" s="60">
        <v>95747</v>
      </c>
      <c r="V23" s="59">
        <v>212904</v>
      </c>
      <c r="W23" s="59">
        <v>5771910</v>
      </c>
      <c r="X23" s="60">
        <v>7235349</v>
      </c>
      <c r="Y23" s="59">
        <v>-1463439</v>
      </c>
      <c r="Z23" s="61">
        <v>-20.23</v>
      </c>
      <c r="AA23" s="62">
        <v>7235349</v>
      </c>
    </row>
    <row r="24" spans="1:27" ht="13.5">
      <c r="A24" s="361" t="s">
        <v>237</v>
      </c>
      <c r="B24" s="142"/>
      <c r="C24" s="60"/>
      <c r="D24" s="340"/>
      <c r="E24" s="60">
        <v>764651</v>
      </c>
      <c r="F24" s="59">
        <v>829651</v>
      </c>
      <c r="G24" s="59"/>
      <c r="H24" s="60">
        <v>133181</v>
      </c>
      <c r="I24" s="60">
        <v>192604</v>
      </c>
      <c r="J24" s="59">
        <v>325785</v>
      </c>
      <c r="K24" s="59">
        <v>80739</v>
      </c>
      <c r="L24" s="60">
        <v>25193</v>
      </c>
      <c r="M24" s="60">
        <v>25193</v>
      </c>
      <c r="N24" s="59">
        <v>131125</v>
      </c>
      <c r="O24" s="59">
        <v>57256</v>
      </c>
      <c r="P24" s="60">
        <v>100545</v>
      </c>
      <c r="Q24" s="60">
        <v>58046</v>
      </c>
      <c r="R24" s="59">
        <v>215847</v>
      </c>
      <c r="S24" s="59">
        <v>65093</v>
      </c>
      <c r="T24" s="60">
        <v>28504</v>
      </c>
      <c r="U24" s="60">
        <v>28504</v>
      </c>
      <c r="V24" s="59">
        <v>122101</v>
      </c>
      <c r="W24" s="59">
        <v>794858</v>
      </c>
      <c r="X24" s="60">
        <v>829651</v>
      </c>
      <c r="Y24" s="59">
        <v>-34793</v>
      </c>
      <c r="Z24" s="61">
        <v>-4.19</v>
      </c>
      <c r="AA24" s="62">
        <v>829651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965215</v>
      </c>
      <c r="F28" s="342">
        <v>1368215</v>
      </c>
      <c r="G28" s="342">
        <v>12509</v>
      </c>
      <c r="H28" s="275">
        <v>122276</v>
      </c>
      <c r="I28" s="275">
        <v>119404</v>
      </c>
      <c r="J28" s="342">
        <v>254189</v>
      </c>
      <c r="K28" s="342">
        <v>166656</v>
      </c>
      <c r="L28" s="275">
        <v>98187</v>
      </c>
      <c r="M28" s="275">
        <v>98187</v>
      </c>
      <c r="N28" s="342">
        <v>363030</v>
      </c>
      <c r="O28" s="342">
        <v>17735</v>
      </c>
      <c r="P28" s="275">
        <v>134304</v>
      </c>
      <c r="Q28" s="275">
        <v>170701</v>
      </c>
      <c r="R28" s="342">
        <v>322740</v>
      </c>
      <c r="S28" s="342">
        <v>129230</v>
      </c>
      <c r="T28" s="275">
        <v>50281</v>
      </c>
      <c r="U28" s="275">
        <v>50281</v>
      </c>
      <c r="V28" s="342">
        <v>229792</v>
      </c>
      <c r="W28" s="342">
        <v>1169751</v>
      </c>
      <c r="X28" s="275">
        <v>1368215</v>
      </c>
      <c r="Y28" s="342">
        <v>-198464</v>
      </c>
      <c r="Z28" s="335">
        <v>-14.51</v>
      </c>
      <c r="AA28" s="273">
        <v>1368215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29742717</v>
      </c>
      <c r="F40" s="345">
        <f t="shared" si="9"/>
        <v>45208208</v>
      </c>
      <c r="G40" s="345">
        <f t="shared" si="9"/>
        <v>1349839</v>
      </c>
      <c r="H40" s="343">
        <f t="shared" si="9"/>
        <v>3276656</v>
      </c>
      <c r="I40" s="343">
        <f t="shared" si="9"/>
        <v>3411778</v>
      </c>
      <c r="J40" s="345">
        <f t="shared" si="9"/>
        <v>8038273</v>
      </c>
      <c r="K40" s="345">
        <f t="shared" si="9"/>
        <v>4625748</v>
      </c>
      <c r="L40" s="343">
        <f t="shared" si="9"/>
        <v>3293785</v>
      </c>
      <c r="M40" s="343">
        <f t="shared" si="9"/>
        <v>3293785</v>
      </c>
      <c r="N40" s="345">
        <f t="shared" si="9"/>
        <v>11213318</v>
      </c>
      <c r="O40" s="345">
        <f t="shared" si="9"/>
        <v>4198370</v>
      </c>
      <c r="P40" s="343">
        <f t="shared" si="9"/>
        <v>3882067</v>
      </c>
      <c r="Q40" s="343">
        <f t="shared" si="9"/>
        <v>3176052</v>
      </c>
      <c r="R40" s="345">
        <f t="shared" si="9"/>
        <v>11256489</v>
      </c>
      <c r="S40" s="345">
        <f t="shared" si="9"/>
        <v>5776473</v>
      </c>
      <c r="T40" s="343">
        <f t="shared" si="9"/>
        <v>6690770</v>
      </c>
      <c r="U40" s="343">
        <f t="shared" si="9"/>
        <v>6690770</v>
      </c>
      <c r="V40" s="345">
        <f t="shared" si="9"/>
        <v>19158013</v>
      </c>
      <c r="W40" s="345">
        <f t="shared" si="9"/>
        <v>49666093</v>
      </c>
      <c r="X40" s="343">
        <f t="shared" si="9"/>
        <v>45208208</v>
      </c>
      <c r="Y40" s="345">
        <f t="shared" si="9"/>
        <v>4457885</v>
      </c>
      <c r="Z40" s="336">
        <f>+IF(X40&lt;&gt;0,+(Y40/X40)*100,0)</f>
        <v>9.860786784559123</v>
      </c>
      <c r="AA40" s="350">
        <f>SUM(AA41:AA49)</f>
        <v>45208208</v>
      </c>
    </row>
    <row r="41" spans="1:27" ht="13.5">
      <c r="A41" s="361" t="s">
        <v>247</v>
      </c>
      <c r="B41" s="142"/>
      <c r="C41" s="362"/>
      <c r="D41" s="363"/>
      <c r="E41" s="362">
        <v>23126695</v>
      </c>
      <c r="F41" s="364">
        <v>33065795</v>
      </c>
      <c r="G41" s="364">
        <v>1318327</v>
      </c>
      <c r="H41" s="362">
        <v>2551370</v>
      </c>
      <c r="I41" s="362">
        <v>2085612</v>
      </c>
      <c r="J41" s="364">
        <v>5955309</v>
      </c>
      <c r="K41" s="364">
        <v>3598817</v>
      </c>
      <c r="L41" s="362">
        <v>2450041</v>
      </c>
      <c r="M41" s="362">
        <v>2450041</v>
      </c>
      <c r="N41" s="364">
        <v>8498899</v>
      </c>
      <c r="O41" s="364">
        <v>2843066</v>
      </c>
      <c r="P41" s="362">
        <v>2821758</v>
      </c>
      <c r="Q41" s="362">
        <v>2679651</v>
      </c>
      <c r="R41" s="364">
        <v>8344475</v>
      </c>
      <c r="S41" s="364">
        <v>2186294</v>
      </c>
      <c r="T41" s="362">
        <v>2651213</v>
      </c>
      <c r="U41" s="362">
        <v>2651213</v>
      </c>
      <c r="V41" s="364">
        <v>7488720</v>
      </c>
      <c r="W41" s="364">
        <v>30287403</v>
      </c>
      <c r="X41" s="362">
        <v>33065795</v>
      </c>
      <c r="Y41" s="364">
        <v>-2778392</v>
      </c>
      <c r="Z41" s="365">
        <v>-8.4</v>
      </c>
      <c r="AA41" s="366">
        <v>33065795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958533</v>
      </c>
      <c r="F43" s="370">
        <v>1001330</v>
      </c>
      <c r="G43" s="370"/>
      <c r="H43" s="305">
        <v>8950</v>
      </c>
      <c r="I43" s="305">
        <v>89120</v>
      </c>
      <c r="J43" s="370">
        <v>98070</v>
      </c>
      <c r="K43" s="370">
        <v>66624</v>
      </c>
      <c r="L43" s="305">
        <v>213397</v>
      </c>
      <c r="M43" s="305">
        <v>213397</v>
      </c>
      <c r="N43" s="370">
        <v>493418</v>
      </c>
      <c r="O43" s="370">
        <v>92937</v>
      </c>
      <c r="P43" s="305">
        <v>56868</v>
      </c>
      <c r="Q43" s="305">
        <v>86716</v>
      </c>
      <c r="R43" s="370">
        <v>236521</v>
      </c>
      <c r="S43" s="370">
        <v>98046</v>
      </c>
      <c r="T43" s="305">
        <v>45301</v>
      </c>
      <c r="U43" s="305">
        <v>45301</v>
      </c>
      <c r="V43" s="370">
        <v>188648</v>
      </c>
      <c r="W43" s="370">
        <v>1016657</v>
      </c>
      <c r="X43" s="305">
        <v>1001330</v>
      </c>
      <c r="Y43" s="370">
        <v>15327</v>
      </c>
      <c r="Z43" s="371">
        <v>1.53</v>
      </c>
      <c r="AA43" s="303">
        <v>1001330</v>
      </c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4569046</v>
      </c>
      <c r="F48" s="53">
        <v>9810867</v>
      </c>
      <c r="G48" s="53">
        <v>29273</v>
      </c>
      <c r="H48" s="54">
        <v>694165</v>
      </c>
      <c r="I48" s="54">
        <v>1203305</v>
      </c>
      <c r="J48" s="53">
        <v>1926743</v>
      </c>
      <c r="K48" s="53">
        <v>916902</v>
      </c>
      <c r="L48" s="54">
        <v>531486</v>
      </c>
      <c r="M48" s="54">
        <v>531486</v>
      </c>
      <c r="N48" s="53">
        <v>1979874</v>
      </c>
      <c r="O48" s="53">
        <v>1175320</v>
      </c>
      <c r="P48" s="54">
        <v>833613</v>
      </c>
      <c r="Q48" s="54">
        <v>358539</v>
      </c>
      <c r="R48" s="53">
        <v>2367472</v>
      </c>
      <c r="S48" s="53">
        <v>3442633</v>
      </c>
      <c r="T48" s="54">
        <v>3937929</v>
      </c>
      <c r="U48" s="54">
        <v>3937929</v>
      </c>
      <c r="V48" s="53">
        <v>11318491</v>
      </c>
      <c r="W48" s="53">
        <v>17592580</v>
      </c>
      <c r="X48" s="54">
        <v>9810867</v>
      </c>
      <c r="Y48" s="53">
        <v>7781713</v>
      </c>
      <c r="Z48" s="94">
        <v>79.32</v>
      </c>
      <c r="AA48" s="95">
        <v>9810867</v>
      </c>
    </row>
    <row r="49" spans="1:27" ht="13.5">
      <c r="A49" s="361" t="s">
        <v>93</v>
      </c>
      <c r="B49" s="136"/>
      <c r="C49" s="54"/>
      <c r="D49" s="368"/>
      <c r="E49" s="54">
        <v>1088443</v>
      </c>
      <c r="F49" s="53">
        <v>1330216</v>
      </c>
      <c r="G49" s="53">
        <v>2239</v>
      </c>
      <c r="H49" s="54">
        <v>22171</v>
      </c>
      <c r="I49" s="54">
        <v>33741</v>
      </c>
      <c r="J49" s="53">
        <v>58151</v>
      </c>
      <c r="K49" s="53">
        <v>43405</v>
      </c>
      <c r="L49" s="54">
        <v>98861</v>
      </c>
      <c r="M49" s="54">
        <v>98861</v>
      </c>
      <c r="N49" s="53">
        <v>241127</v>
      </c>
      <c r="O49" s="53">
        <v>87047</v>
      </c>
      <c r="P49" s="54">
        <v>169828</v>
      </c>
      <c r="Q49" s="54">
        <v>51146</v>
      </c>
      <c r="R49" s="53">
        <v>308021</v>
      </c>
      <c r="S49" s="53">
        <v>49500</v>
      </c>
      <c r="T49" s="54">
        <v>56327</v>
      </c>
      <c r="U49" s="54">
        <v>56327</v>
      </c>
      <c r="V49" s="53">
        <v>162154</v>
      </c>
      <c r="W49" s="53">
        <v>769453</v>
      </c>
      <c r="X49" s="54">
        <v>1330216</v>
      </c>
      <c r="Y49" s="53">
        <v>-560763</v>
      </c>
      <c r="Z49" s="94">
        <v>-42.16</v>
      </c>
      <c r="AA49" s="95">
        <v>1330216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111193731</v>
      </c>
      <c r="F60" s="264">
        <f t="shared" si="14"/>
        <v>133412130</v>
      </c>
      <c r="G60" s="264">
        <f t="shared" si="14"/>
        <v>3349659</v>
      </c>
      <c r="H60" s="219">
        <f t="shared" si="14"/>
        <v>10828984</v>
      </c>
      <c r="I60" s="219">
        <f t="shared" si="14"/>
        <v>12166345</v>
      </c>
      <c r="J60" s="264">
        <f t="shared" si="14"/>
        <v>26344988</v>
      </c>
      <c r="K60" s="264">
        <f t="shared" si="14"/>
        <v>13867673</v>
      </c>
      <c r="L60" s="219">
        <f t="shared" si="14"/>
        <v>10830279</v>
      </c>
      <c r="M60" s="219">
        <f t="shared" si="14"/>
        <v>10830279</v>
      </c>
      <c r="N60" s="264">
        <f t="shared" si="14"/>
        <v>35528231</v>
      </c>
      <c r="O60" s="264">
        <f t="shared" si="14"/>
        <v>9823135</v>
      </c>
      <c r="P60" s="219">
        <f t="shared" si="14"/>
        <v>9802548</v>
      </c>
      <c r="Q60" s="219">
        <f t="shared" si="14"/>
        <v>11630973</v>
      </c>
      <c r="R60" s="264">
        <f t="shared" si="14"/>
        <v>31256656</v>
      </c>
      <c r="S60" s="264">
        <f t="shared" si="14"/>
        <v>13019885</v>
      </c>
      <c r="T60" s="219">
        <f t="shared" si="14"/>
        <v>13143946</v>
      </c>
      <c r="U60" s="219">
        <f t="shared" si="14"/>
        <v>13143946</v>
      </c>
      <c r="V60" s="264">
        <f t="shared" si="14"/>
        <v>39307777</v>
      </c>
      <c r="W60" s="264">
        <f t="shared" si="14"/>
        <v>132437652</v>
      </c>
      <c r="X60" s="219">
        <f t="shared" si="14"/>
        <v>133412130</v>
      </c>
      <c r="Y60" s="264">
        <f t="shared" si="14"/>
        <v>-974478</v>
      </c>
      <c r="Z60" s="337">
        <f>+IF(X60&lt;&gt;0,+(Y60/X60)*100,0)</f>
        <v>-0.7304268360005945</v>
      </c>
      <c r="AA60" s="232">
        <f>+AA57+AA54+AA51+AA40+AA37+AA34+AA22+AA5</f>
        <v>133412130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700309374</v>
      </c>
      <c r="D5" s="153">
        <f>SUM(D6:D8)</f>
        <v>0</v>
      </c>
      <c r="E5" s="154">
        <f t="shared" si="0"/>
        <v>1079711367</v>
      </c>
      <c r="F5" s="100">
        <f t="shared" si="0"/>
        <v>1193615306</v>
      </c>
      <c r="G5" s="100">
        <f t="shared" si="0"/>
        <v>169641251</v>
      </c>
      <c r="H5" s="100">
        <f t="shared" si="0"/>
        <v>31433262</v>
      </c>
      <c r="I5" s="100">
        <f t="shared" si="0"/>
        <v>49670171</v>
      </c>
      <c r="J5" s="100">
        <f t="shared" si="0"/>
        <v>250744684</v>
      </c>
      <c r="K5" s="100">
        <f t="shared" si="0"/>
        <v>65817386</v>
      </c>
      <c r="L5" s="100">
        <f t="shared" si="0"/>
        <v>53569571</v>
      </c>
      <c r="M5" s="100">
        <f t="shared" si="0"/>
        <v>154878180</v>
      </c>
      <c r="N5" s="100">
        <f t="shared" si="0"/>
        <v>274265137</v>
      </c>
      <c r="O5" s="100">
        <f t="shared" si="0"/>
        <v>-43626575</v>
      </c>
      <c r="P5" s="100">
        <f t="shared" si="0"/>
        <v>40488550</v>
      </c>
      <c r="Q5" s="100">
        <f t="shared" si="0"/>
        <v>116584476</v>
      </c>
      <c r="R5" s="100">
        <f t="shared" si="0"/>
        <v>113446451</v>
      </c>
      <c r="S5" s="100">
        <f t="shared" si="0"/>
        <v>27887250</v>
      </c>
      <c r="T5" s="100">
        <f t="shared" si="0"/>
        <v>28174478</v>
      </c>
      <c r="U5" s="100">
        <f t="shared" si="0"/>
        <v>28690998</v>
      </c>
      <c r="V5" s="100">
        <f t="shared" si="0"/>
        <v>84752726</v>
      </c>
      <c r="W5" s="100">
        <f t="shared" si="0"/>
        <v>723208998</v>
      </c>
      <c r="X5" s="100">
        <f t="shared" si="0"/>
        <v>1193615306</v>
      </c>
      <c r="Y5" s="100">
        <f t="shared" si="0"/>
        <v>-470406308</v>
      </c>
      <c r="Z5" s="137">
        <f>+IF(X5&lt;&gt;0,+(Y5/X5)*100,0)</f>
        <v>-39.4102107802562</v>
      </c>
      <c r="AA5" s="153">
        <f>SUM(AA6:AA8)</f>
        <v>1193615306</v>
      </c>
    </row>
    <row r="6" spans="1:27" ht="13.5">
      <c r="A6" s="138" t="s">
        <v>75</v>
      </c>
      <c r="B6" s="136"/>
      <c r="C6" s="155">
        <v>1733786</v>
      </c>
      <c r="D6" s="155"/>
      <c r="E6" s="156">
        <v>10240661</v>
      </c>
      <c r="F6" s="60">
        <v>6719298</v>
      </c>
      <c r="G6" s="60"/>
      <c r="H6" s="60"/>
      <c r="I6" s="60"/>
      <c r="J6" s="60"/>
      <c r="K6" s="60">
        <v>850198</v>
      </c>
      <c r="L6" s="60"/>
      <c r="M6" s="60"/>
      <c r="N6" s="60">
        <v>850198</v>
      </c>
      <c r="O6" s="60"/>
      <c r="P6" s="60"/>
      <c r="Q6" s="60">
        <v>1311381</v>
      </c>
      <c r="R6" s="60">
        <v>1311381</v>
      </c>
      <c r="S6" s="60"/>
      <c r="T6" s="60"/>
      <c r="U6" s="60"/>
      <c r="V6" s="60"/>
      <c r="W6" s="60">
        <v>2161579</v>
      </c>
      <c r="X6" s="60">
        <v>6719298</v>
      </c>
      <c r="Y6" s="60">
        <v>-4557719</v>
      </c>
      <c r="Z6" s="140">
        <v>-67.83</v>
      </c>
      <c r="AA6" s="155">
        <v>6719298</v>
      </c>
    </row>
    <row r="7" spans="1:27" ht="13.5">
      <c r="A7" s="138" t="s">
        <v>76</v>
      </c>
      <c r="B7" s="136"/>
      <c r="C7" s="157">
        <v>653993491</v>
      </c>
      <c r="D7" s="157"/>
      <c r="E7" s="158">
        <v>691212932</v>
      </c>
      <c r="F7" s="159">
        <v>739588525</v>
      </c>
      <c r="G7" s="159">
        <v>169032341</v>
      </c>
      <c r="H7" s="159">
        <v>27553253</v>
      </c>
      <c r="I7" s="159">
        <v>28693221</v>
      </c>
      <c r="J7" s="159">
        <v>225278815</v>
      </c>
      <c r="K7" s="159">
        <v>30907595</v>
      </c>
      <c r="L7" s="159">
        <v>29945619</v>
      </c>
      <c r="M7" s="159">
        <v>143060192</v>
      </c>
      <c r="N7" s="159">
        <v>203913406</v>
      </c>
      <c r="O7" s="159">
        <v>26100531</v>
      </c>
      <c r="P7" s="159">
        <v>28590749</v>
      </c>
      <c r="Q7" s="159">
        <v>114828780</v>
      </c>
      <c r="R7" s="159">
        <v>169520060</v>
      </c>
      <c r="S7" s="159">
        <v>28191077</v>
      </c>
      <c r="T7" s="159">
        <v>27966196</v>
      </c>
      <c r="U7" s="159">
        <v>29043825</v>
      </c>
      <c r="V7" s="159">
        <v>85201098</v>
      </c>
      <c r="W7" s="159">
        <v>683913379</v>
      </c>
      <c r="X7" s="159">
        <v>739588525</v>
      </c>
      <c r="Y7" s="159">
        <v>-55675146</v>
      </c>
      <c r="Z7" s="141">
        <v>-7.53</v>
      </c>
      <c r="AA7" s="157">
        <v>739588525</v>
      </c>
    </row>
    <row r="8" spans="1:27" ht="13.5">
      <c r="A8" s="138" t="s">
        <v>77</v>
      </c>
      <c r="B8" s="136"/>
      <c r="C8" s="155">
        <v>44582097</v>
      </c>
      <c r="D8" s="155"/>
      <c r="E8" s="156">
        <v>378257774</v>
      </c>
      <c r="F8" s="60">
        <v>447307483</v>
      </c>
      <c r="G8" s="60">
        <v>608910</v>
      </c>
      <c r="H8" s="60">
        <v>3880009</v>
      </c>
      <c r="I8" s="60">
        <v>20976950</v>
      </c>
      <c r="J8" s="60">
        <v>25465869</v>
      </c>
      <c r="K8" s="60">
        <v>34059593</v>
      </c>
      <c r="L8" s="60">
        <v>23623952</v>
      </c>
      <c r="M8" s="60">
        <v>11817988</v>
      </c>
      <c r="N8" s="60">
        <v>69501533</v>
      </c>
      <c r="O8" s="60">
        <v>-69727106</v>
      </c>
      <c r="P8" s="60">
        <v>11897801</v>
      </c>
      <c r="Q8" s="60">
        <v>444315</v>
      </c>
      <c r="R8" s="60">
        <v>-57384990</v>
      </c>
      <c r="S8" s="60">
        <v>-303827</v>
      </c>
      <c r="T8" s="60">
        <v>208282</v>
      </c>
      <c r="U8" s="60">
        <v>-352827</v>
      </c>
      <c r="V8" s="60">
        <v>-448372</v>
      </c>
      <c r="W8" s="60">
        <v>37134040</v>
      </c>
      <c r="X8" s="60">
        <v>447307483</v>
      </c>
      <c r="Y8" s="60">
        <v>-410173443</v>
      </c>
      <c r="Z8" s="140">
        <v>-91.7</v>
      </c>
      <c r="AA8" s="155">
        <v>447307483</v>
      </c>
    </row>
    <row r="9" spans="1:27" ht="13.5">
      <c r="A9" s="135" t="s">
        <v>78</v>
      </c>
      <c r="B9" s="136"/>
      <c r="C9" s="153">
        <f aca="true" t="shared" si="1" ref="C9:Y9">SUM(C10:C14)</f>
        <v>47431737</v>
      </c>
      <c r="D9" s="153">
        <f>SUM(D10:D14)</f>
        <v>0</v>
      </c>
      <c r="E9" s="154">
        <f t="shared" si="1"/>
        <v>20450023</v>
      </c>
      <c r="F9" s="100">
        <f t="shared" si="1"/>
        <v>13106277</v>
      </c>
      <c r="G9" s="100">
        <f t="shared" si="1"/>
        <v>269282</v>
      </c>
      <c r="H9" s="100">
        <f t="shared" si="1"/>
        <v>408101</v>
      </c>
      <c r="I9" s="100">
        <f t="shared" si="1"/>
        <v>333649</v>
      </c>
      <c r="J9" s="100">
        <f t="shared" si="1"/>
        <v>1011032</v>
      </c>
      <c r="K9" s="100">
        <f t="shared" si="1"/>
        <v>553325</v>
      </c>
      <c r="L9" s="100">
        <f t="shared" si="1"/>
        <v>362815</v>
      </c>
      <c r="M9" s="100">
        <f t="shared" si="1"/>
        <v>3825280</v>
      </c>
      <c r="N9" s="100">
        <f t="shared" si="1"/>
        <v>4741420</v>
      </c>
      <c r="O9" s="100">
        <f t="shared" si="1"/>
        <v>305857</v>
      </c>
      <c r="P9" s="100">
        <f t="shared" si="1"/>
        <v>193569</v>
      </c>
      <c r="Q9" s="100">
        <f t="shared" si="1"/>
        <v>236766</v>
      </c>
      <c r="R9" s="100">
        <f t="shared" si="1"/>
        <v>736192</v>
      </c>
      <c r="S9" s="100">
        <f t="shared" si="1"/>
        <v>216162</v>
      </c>
      <c r="T9" s="100">
        <f t="shared" si="1"/>
        <v>467199</v>
      </c>
      <c r="U9" s="100">
        <f t="shared" si="1"/>
        <v>374153</v>
      </c>
      <c r="V9" s="100">
        <f t="shared" si="1"/>
        <v>1057514</v>
      </c>
      <c r="W9" s="100">
        <f t="shared" si="1"/>
        <v>7546158</v>
      </c>
      <c r="X9" s="100">
        <f t="shared" si="1"/>
        <v>13106277</v>
      </c>
      <c r="Y9" s="100">
        <f t="shared" si="1"/>
        <v>-5560119</v>
      </c>
      <c r="Z9" s="137">
        <f>+IF(X9&lt;&gt;0,+(Y9/X9)*100,0)</f>
        <v>-42.42332891331383</v>
      </c>
      <c r="AA9" s="153">
        <f>SUM(AA10:AA14)</f>
        <v>13106277</v>
      </c>
    </row>
    <row r="10" spans="1:27" ht="13.5">
      <c r="A10" s="138" t="s">
        <v>79</v>
      </c>
      <c r="B10" s="136"/>
      <c r="C10" s="155">
        <v>1198769</v>
      </c>
      <c r="D10" s="155"/>
      <c r="E10" s="156">
        <v>972842</v>
      </c>
      <c r="F10" s="60">
        <v>757376</v>
      </c>
      <c r="G10" s="60">
        <v>77591</v>
      </c>
      <c r="H10" s="60">
        <v>74651</v>
      </c>
      <c r="I10" s="60">
        <v>58623</v>
      </c>
      <c r="J10" s="60">
        <v>210865</v>
      </c>
      <c r="K10" s="60">
        <v>71450</v>
      </c>
      <c r="L10" s="60">
        <v>60649</v>
      </c>
      <c r="M10" s="60">
        <v>33124</v>
      </c>
      <c r="N10" s="60">
        <v>165223</v>
      </c>
      <c r="O10" s="60">
        <v>65714</v>
      </c>
      <c r="P10" s="60">
        <v>62136</v>
      </c>
      <c r="Q10" s="60">
        <v>53559</v>
      </c>
      <c r="R10" s="60">
        <v>181409</v>
      </c>
      <c r="S10" s="60">
        <v>44867</v>
      </c>
      <c r="T10" s="60">
        <v>49535</v>
      </c>
      <c r="U10" s="60">
        <v>75926</v>
      </c>
      <c r="V10" s="60">
        <v>170328</v>
      </c>
      <c r="W10" s="60">
        <v>727825</v>
      </c>
      <c r="X10" s="60">
        <v>757376</v>
      </c>
      <c r="Y10" s="60">
        <v>-29551</v>
      </c>
      <c r="Z10" s="140">
        <v>-3.9</v>
      </c>
      <c r="AA10" s="155">
        <v>757376</v>
      </c>
    </row>
    <row r="11" spans="1:27" ht="13.5">
      <c r="A11" s="138" t="s">
        <v>80</v>
      </c>
      <c r="B11" s="136"/>
      <c r="C11" s="155">
        <v>41238401</v>
      </c>
      <c r="D11" s="155"/>
      <c r="E11" s="156">
        <v>15366377</v>
      </c>
      <c r="F11" s="60">
        <v>8984402</v>
      </c>
      <c r="G11" s="60">
        <v>3592</v>
      </c>
      <c r="H11" s="60">
        <v>9513</v>
      </c>
      <c r="I11" s="60">
        <v>27582</v>
      </c>
      <c r="J11" s="60">
        <v>40687</v>
      </c>
      <c r="K11" s="60">
        <v>26076</v>
      </c>
      <c r="L11" s="60">
        <v>29305</v>
      </c>
      <c r="M11" s="60">
        <v>3527188</v>
      </c>
      <c r="N11" s="60">
        <v>3582569</v>
      </c>
      <c r="O11" s="60">
        <v>30907</v>
      </c>
      <c r="P11" s="60">
        <v>27183</v>
      </c>
      <c r="Q11" s="60">
        <v>18142</v>
      </c>
      <c r="R11" s="60">
        <v>76232</v>
      </c>
      <c r="S11" s="60">
        <v>13190</v>
      </c>
      <c r="T11" s="60">
        <v>13752</v>
      </c>
      <c r="U11" s="60">
        <v>14901</v>
      </c>
      <c r="V11" s="60">
        <v>41843</v>
      </c>
      <c r="W11" s="60">
        <v>3741331</v>
      </c>
      <c r="X11" s="60">
        <v>8984402</v>
      </c>
      <c r="Y11" s="60">
        <v>-5243071</v>
      </c>
      <c r="Z11" s="140">
        <v>-58.36</v>
      </c>
      <c r="AA11" s="155">
        <v>8984402</v>
      </c>
    </row>
    <row r="12" spans="1:27" ht="13.5">
      <c r="A12" s="138" t="s">
        <v>81</v>
      </c>
      <c r="B12" s="136"/>
      <c r="C12" s="155">
        <v>3962350</v>
      </c>
      <c r="D12" s="155"/>
      <c r="E12" s="156">
        <v>4040879</v>
      </c>
      <c r="F12" s="60">
        <v>3364499</v>
      </c>
      <c r="G12" s="60">
        <v>188099</v>
      </c>
      <c r="H12" s="60">
        <v>323937</v>
      </c>
      <c r="I12" s="60">
        <v>247444</v>
      </c>
      <c r="J12" s="60">
        <v>759480</v>
      </c>
      <c r="K12" s="60">
        <v>455799</v>
      </c>
      <c r="L12" s="60">
        <v>272861</v>
      </c>
      <c r="M12" s="60">
        <v>264968</v>
      </c>
      <c r="N12" s="60">
        <v>993628</v>
      </c>
      <c r="O12" s="60">
        <v>209236</v>
      </c>
      <c r="P12" s="60">
        <v>104250</v>
      </c>
      <c r="Q12" s="60">
        <v>165065</v>
      </c>
      <c r="R12" s="60">
        <v>478551</v>
      </c>
      <c r="S12" s="60">
        <v>158105</v>
      </c>
      <c r="T12" s="60">
        <v>403912</v>
      </c>
      <c r="U12" s="60">
        <v>283326</v>
      </c>
      <c r="V12" s="60">
        <v>845343</v>
      </c>
      <c r="W12" s="60">
        <v>3077002</v>
      </c>
      <c r="X12" s="60">
        <v>3364499</v>
      </c>
      <c r="Y12" s="60">
        <v>-287497</v>
      </c>
      <c r="Z12" s="140">
        <v>-8.55</v>
      </c>
      <c r="AA12" s="155">
        <v>3364499</v>
      </c>
    </row>
    <row r="13" spans="1:27" ht="13.5">
      <c r="A13" s="138" t="s">
        <v>82</v>
      </c>
      <c r="B13" s="136"/>
      <c r="C13" s="155">
        <v>1000000</v>
      </c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>
        <v>32217</v>
      </c>
      <c r="D14" s="157"/>
      <c r="E14" s="158">
        <v>69925</v>
      </c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187513071</v>
      </c>
      <c r="D15" s="153">
        <f>SUM(D16:D18)</f>
        <v>0</v>
      </c>
      <c r="E15" s="154">
        <f t="shared" si="2"/>
        <v>111156907</v>
      </c>
      <c r="F15" s="100">
        <f t="shared" si="2"/>
        <v>119453603</v>
      </c>
      <c r="G15" s="100">
        <f t="shared" si="2"/>
        <v>10251099</v>
      </c>
      <c r="H15" s="100">
        <f t="shared" si="2"/>
        <v>9657735</v>
      </c>
      <c r="I15" s="100">
        <f t="shared" si="2"/>
        <v>10422196</v>
      </c>
      <c r="J15" s="100">
        <f t="shared" si="2"/>
        <v>30331030</v>
      </c>
      <c r="K15" s="100">
        <f t="shared" si="2"/>
        <v>11202356</v>
      </c>
      <c r="L15" s="100">
        <f t="shared" si="2"/>
        <v>9401816</v>
      </c>
      <c r="M15" s="100">
        <f t="shared" si="2"/>
        <v>63402335</v>
      </c>
      <c r="N15" s="100">
        <f t="shared" si="2"/>
        <v>84006507</v>
      </c>
      <c r="O15" s="100">
        <f t="shared" si="2"/>
        <v>29308256</v>
      </c>
      <c r="P15" s="100">
        <f t="shared" si="2"/>
        <v>24310944</v>
      </c>
      <c r="Q15" s="100">
        <f t="shared" si="2"/>
        <v>26810453</v>
      </c>
      <c r="R15" s="100">
        <f t="shared" si="2"/>
        <v>80429653</v>
      </c>
      <c r="S15" s="100">
        <f t="shared" si="2"/>
        <v>20376261</v>
      </c>
      <c r="T15" s="100">
        <f t="shared" si="2"/>
        <v>16388139</v>
      </c>
      <c r="U15" s="100">
        <f t="shared" si="2"/>
        <v>12409216</v>
      </c>
      <c r="V15" s="100">
        <f t="shared" si="2"/>
        <v>49173616</v>
      </c>
      <c r="W15" s="100">
        <f t="shared" si="2"/>
        <v>243940806</v>
      </c>
      <c r="X15" s="100">
        <f t="shared" si="2"/>
        <v>119453603</v>
      </c>
      <c r="Y15" s="100">
        <f t="shared" si="2"/>
        <v>124487203</v>
      </c>
      <c r="Z15" s="137">
        <f>+IF(X15&lt;&gt;0,+(Y15/X15)*100,0)</f>
        <v>104.21385364156828</v>
      </c>
      <c r="AA15" s="153">
        <f>SUM(AA16:AA18)</f>
        <v>119453603</v>
      </c>
    </row>
    <row r="16" spans="1:27" ht="13.5">
      <c r="A16" s="138" t="s">
        <v>85</v>
      </c>
      <c r="B16" s="136"/>
      <c r="C16" s="155">
        <v>4847446</v>
      </c>
      <c r="D16" s="155"/>
      <c r="E16" s="156">
        <v>4455602</v>
      </c>
      <c r="F16" s="60">
        <v>5567904</v>
      </c>
      <c r="G16" s="60">
        <v>602685</v>
      </c>
      <c r="H16" s="60">
        <v>179019</v>
      </c>
      <c r="I16" s="60">
        <v>2203117</v>
      </c>
      <c r="J16" s="60">
        <v>2984821</v>
      </c>
      <c r="K16" s="60">
        <v>-1638982</v>
      </c>
      <c r="L16" s="60">
        <v>1121563</v>
      </c>
      <c r="M16" s="60">
        <v>427751</v>
      </c>
      <c r="N16" s="60">
        <v>-89668</v>
      </c>
      <c r="O16" s="60">
        <v>352794</v>
      </c>
      <c r="P16" s="60">
        <v>288855</v>
      </c>
      <c r="Q16" s="60">
        <v>-49274</v>
      </c>
      <c r="R16" s="60">
        <v>592375</v>
      </c>
      <c r="S16" s="60">
        <v>332377</v>
      </c>
      <c r="T16" s="60">
        <v>383641</v>
      </c>
      <c r="U16" s="60">
        <v>673526</v>
      </c>
      <c r="V16" s="60">
        <v>1389544</v>
      </c>
      <c r="W16" s="60">
        <v>4877072</v>
      </c>
      <c r="X16" s="60">
        <v>5567904</v>
      </c>
      <c r="Y16" s="60">
        <v>-690832</v>
      </c>
      <c r="Z16" s="140">
        <v>-12.41</v>
      </c>
      <c r="AA16" s="155">
        <v>5567904</v>
      </c>
    </row>
    <row r="17" spans="1:27" ht="13.5">
      <c r="A17" s="138" t="s">
        <v>86</v>
      </c>
      <c r="B17" s="136"/>
      <c r="C17" s="155">
        <v>182665625</v>
      </c>
      <c r="D17" s="155"/>
      <c r="E17" s="156">
        <v>106701305</v>
      </c>
      <c r="F17" s="60">
        <v>113885699</v>
      </c>
      <c r="G17" s="60">
        <v>9648414</v>
      </c>
      <c r="H17" s="60">
        <v>9478716</v>
      </c>
      <c r="I17" s="60">
        <v>8219079</v>
      </c>
      <c r="J17" s="60">
        <v>27346209</v>
      </c>
      <c r="K17" s="60">
        <v>12841338</v>
      </c>
      <c r="L17" s="60">
        <v>8280253</v>
      </c>
      <c r="M17" s="60">
        <v>62974584</v>
      </c>
      <c r="N17" s="60">
        <v>84096175</v>
      </c>
      <c r="O17" s="60">
        <v>28955462</v>
      </c>
      <c r="P17" s="60">
        <v>24021628</v>
      </c>
      <c r="Q17" s="60">
        <v>26859543</v>
      </c>
      <c r="R17" s="60">
        <v>79836633</v>
      </c>
      <c r="S17" s="60">
        <v>20043792</v>
      </c>
      <c r="T17" s="60">
        <v>16004314</v>
      </c>
      <c r="U17" s="60">
        <v>11735598</v>
      </c>
      <c r="V17" s="60">
        <v>47783704</v>
      </c>
      <c r="W17" s="60">
        <v>239062721</v>
      </c>
      <c r="X17" s="60">
        <v>113885699</v>
      </c>
      <c r="Y17" s="60">
        <v>125177022</v>
      </c>
      <c r="Z17" s="140">
        <v>109.91</v>
      </c>
      <c r="AA17" s="155">
        <v>113885699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>
        <v>461</v>
      </c>
      <c r="Q18" s="60">
        <v>184</v>
      </c>
      <c r="R18" s="60">
        <v>645</v>
      </c>
      <c r="S18" s="60">
        <v>92</v>
      </c>
      <c r="T18" s="60">
        <v>184</v>
      </c>
      <c r="U18" s="60">
        <v>92</v>
      </c>
      <c r="V18" s="60">
        <v>368</v>
      </c>
      <c r="W18" s="60">
        <v>1013</v>
      </c>
      <c r="X18" s="60"/>
      <c r="Y18" s="60">
        <v>1013</v>
      </c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679135387</v>
      </c>
      <c r="D19" s="153">
        <f>SUM(D20:D23)</f>
        <v>0</v>
      </c>
      <c r="E19" s="154">
        <f t="shared" si="3"/>
        <v>794949706</v>
      </c>
      <c r="F19" s="100">
        <f t="shared" si="3"/>
        <v>768474447</v>
      </c>
      <c r="G19" s="100">
        <f t="shared" si="3"/>
        <v>55669879</v>
      </c>
      <c r="H19" s="100">
        <f t="shared" si="3"/>
        <v>63144812</v>
      </c>
      <c r="I19" s="100">
        <f t="shared" si="3"/>
        <v>63161455</v>
      </c>
      <c r="J19" s="100">
        <f t="shared" si="3"/>
        <v>181976146</v>
      </c>
      <c r="K19" s="100">
        <f t="shared" si="3"/>
        <v>55611032</v>
      </c>
      <c r="L19" s="100">
        <f t="shared" si="3"/>
        <v>58227944</v>
      </c>
      <c r="M19" s="100">
        <f t="shared" si="3"/>
        <v>67600268</v>
      </c>
      <c r="N19" s="100">
        <f t="shared" si="3"/>
        <v>181439244</v>
      </c>
      <c r="O19" s="100">
        <f t="shared" si="3"/>
        <v>58149278</v>
      </c>
      <c r="P19" s="100">
        <f t="shared" si="3"/>
        <v>60295254</v>
      </c>
      <c r="Q19" s="100">
        <f t="shared" si="3"/>
        <v>59270284</v>
      </c>
      <c r="R19" s="100">
        <f t="shared" si="3"/>
        <v>177714816</v>
      </c>
      <c r="S19" s="100">
        <f t="shared" si="3"/>
        <v>59869674</v>
      </c>
      <c r="T19" s="100">
        <f t="shared" si="3"/>
        <v>60588260</v>
      </c>
      <c r="U19" s="100">
        <f t="shared" si="3"/>
        <v>68931529</v>
      </c>
      <c r="V19" s="100">
        <f t="shared" si="3"/>
        <v>189389463</v>
      </c>
      <c r="W19" s="100">
        <f t="shared" si="3"/>
        <v>730519669</v>
      </c>
      <c r="X19" s="100">
        <f t="shared" si="3"/>
        <v>768474447</v>
      </c>
      <c r="Y19" s="100">
        <f t="shared" si="3"/>
        <v>-37954778</v>
      </c>
      <c r="Z19" s="137">
        <f>+IF(X19&lt;&gt;0,+(Y19/X19)*100,0)</f>
        <v>-4.938977235764874</v>
      </c>
      <c r="AA19" s="153">
        <f>SUM(AA20:AA23)</f>
        <v>768474447</v>
      </c>
    </row>
    <row r="20" spans="1:27" ht="13.5">
      <c r="A20" s="138" t="s">
        <v>89</v>
      </c>
      <c r="B20" s="136"/>
      <c r="C20" s="155">
        <v>547081384</v>
      </c>
      <c r="D20" s="155"/>
      <c r="E20" s="156">
        <v>651743582</v>
      </c>
      <c r="F20" s="60">
        <v>631502338</v>
      </c>
      <c r="G20" s="60">
        <v>45671961</v>
      </c>
      <c r="H20" s="60">
        <v>52870183</v>
      </c>
      <c r="I20" s="60">
        <v>53745394</v>
      </c>
      <c r="J20" s="60">
        <v>152287538</v>
      </c>
      <c r="K20" s="60">
        <v>45953954</v>
      </c>
      <c r="L20" s="60">
        <v>48549564</v>
      </c>
      <c r="M20" s="60">
        <v>54213867</v>
      </c>
      <c r="N20" s="60">
        <v>148717385</v>
      </c>
      <c r="O20" s="60">
        <v>48939923</v>
      </c>
      <c r="P20" s="60">
        <v>49169967</v>
      </c>
      <c r="Q20" s="60">
        <v>49425646</v>
      </c>
      <c r="R20" s="60">
        <v>147535536</v>
      </c>
      <c r="S20" s="60">
        <v>49742236</v>
      </c>
      <c r="T20" s="60">
        <v>51249185</v>
      </c>
      <c r="U20" s="60">
        <v>49936312</v>
      </c>
      <c r="V20" s="60">
        <v>150927733</v>
      </c>
      <c r="W20" s="60">
        <v>599468192</v>
      </c>
      <c r="X20" s="60">
        <v>631502338</v>
      </c>
      <c r="Y20" s="60">
        <v>-32034146</v>
      </c>
      <c r="Z20" s="140">
        <v>-5.07</v>
      </c>
      <c r="AA20" s="155">
        <v>631502338</v>
      </c>
    </row>
    <row r="21" spans="1:27" ht="13.5">
      <c r="A21" s="138" t="s">
        <v>90</v>
      </c>
      <c r="B21" s="136"/>
      <c r="C21" s="155">
        <v>48821494</v>
      </c>
      <c r="D21" s="155"/>
      <c r="E21" s="156">
        <v>47391073</v>
      </c>
      <c r="F21" s="60">
        <v>45600775</v>
      </c>
      <c r="G21" s="60">
        <v>3216487</v>
      </c>
      <c r="H21" s="60">
        <v>2658216</v>
      </c>
      <c r="I21" s="60">
        <v>2656748</v>
      </c>
      <c r="J21" s="60">
        <v>8531451</v>
      </c>
      <c r="K21" s="60">
        <v>2775463</v>
      </c>
      <c r="L21" s="60">
        <v>2777364</v>
      </c>
      <c r="M21" s="60">
        <v>3424552</v>
      </c>
      <c r="N21" s="60">
        <v>8977379</v>
      </c>
      <c r="O21" s="60">
        <v>2281133</v>
      </c>
      <c r="P21" s="60">
        <v>2676140</v>
      </c>
      <c r="Q21" s="60">
        <v>2986960</v>
      </c>
      <c r="R21" s="60">
        <v>7944233</v>
      </c>
      <c r="S21" s="60">
        <v>2541883</v>
      </c>
      <c r="T21" s="60">
        <v>3248930</v>
      </c>
      <c r="U21" s="60">
        <v>13641497</v>
      </c>
      <c r="V21" s="60">
        <v>19432310</v>
      </c>
      <c r="W21" s="60">
        <v>44885373</v>
      </c>
      <c r="X21" s="60">
        <v>45600775</v>
      </c>
      <c r="Y21" s="60">
        <v>-715402</v>
      </c>
      <c r="Z21" s="140">
        <v>-1.57</v>
      </c>
      <c r="AA21" s="155">
        <v>45600775</v>
      </c>
    </row>
    <row r="22" spans="1:27" ht="13.5">
      <c r="A22" s="138" t="s">
        <v>91</v>
      </c>
      <c r="B22" s="136"/>
      <c r="C22" s="157">
        <v>18053219</v>
      </c>
      <c r="D22" s="157"/>
      <c r="E22" s="158">
        <v>21958362</v>
      </c>
      <c r="F22" s="159">
        <v>20513271</v>
      </c>
      <c r="G22" s="159">
        <v>1341757</v>
      </c>
      <c r="H22" s="159">
        <v>1375084</v>
      </c>
      <c r="I22" s="159">
        <v>1263513</v>
      </c>
      <c r="J22" s="159">
        <v>3980354</v>
      </c>
      <c r="K22" s="159">
        <v>1381677</v>
      </c>
      <c r="L22" s="159">
        <v>1438588</v>
      </c>
      <c r="M22" s="159">
        <v>2848392</v>
      </c>
      <c r="N22" s="159">
        <v>5668657</v>
      </c>
      <c r="O22" s="159">
        <v>1154464</v>
      </c>
      <c r="P22" s="159">
        <v>2985147</v>
      </c>
      <c r="Q22" s="159">
        <v>1354350</v>
      </c>
      <c r="R22" s="159">
        <v>5493961</v>
      </c>
      <c r="S22" s="159">
        <v>2282894</v>
      </c>
      <c r="T22" s="159">
        <v>551186</v>
      </c>
      <c r="U22" s="159">
        <v>-1304829</v>
      </c>
      <c r="V22" s="159">
        <v>1529251</v>
      </c>
      <c r="W22" s="159">
        <v>16672223</v>
      </c>
      <c r="X22" s="159">
        <v>20513271</v>
      </c>
      <c r="Y22" s="159">
        <v>-3841048</v>
      </c>
      <c r="Z22" s="141">
        <v>-18.72</v>
      </c>
      <c r="AA22" s="157">
        <v>20513271</v>
      </c>
    </row>
    <row r="23" spans="1:27" ht="13.5">
      <c r="A23" s="138" t="s">
        <v>92</v>
      </c>
      <c r="B23" s="136"/>
      <c r="C23" s="155">
        <v>65179290</v>
      </c>
      <c r="D23" s="155"/>
      <c r="E23" s="156">
        <v>73856689</v>
      </c>
      <c r="F23" s="60">
        <v>70858063</v>
      </c>
      <c r="G23" s="60">
        <v>5439674</v>
      </c>
      <c r="H23" s="60">
        <v>6241329</v>
      </c>
      <c r="I23" s="60">
        <v>5495800</v>
      </c>
      <c r="J23" s="60">
        <v>17176803</v>
      </c>
      <c r="K23" s="60">
        <v>5499938</v>
      </c>
      <c r="L23" s="60">
        <v>5462428</v>
      </c>
      <c r="M23" s="60">
        <v>7113457</v>
      </c>
      <c r="N23" s="60">
        <v>18075823</v>
      </c>
      <c r="O23" s="60">
        <v>5773758</v>
      </c>
      <c r="P23" s="60">
        <v>5464000</v>
      </c>
      <c r="Q23" s="60">
        <v>5503328</v>
      </c>
      <c r="R23" s="60">
        <v>16741086</v>
      </c>
      <c r="S23" s="60">
        <v>5302661</v>
      </c>
      <c r="T23" s="60">
        <v>5538959</v>
      </c>
      <c r="U23" s="60">
        <v>6658549</v>
      </c>
      <c r="V23" s="60">
        <v>17500169</v>
      </c>
      <c r="W23" s="60">
        <v>69493881</v>
      </c>
      <c r="X23" s="60">
        <v>70858063</v>
      </c>
      <c r="Y23" s="60">
        <v>-1364182</v>
      </c>
      <c r="Z23" s="140">
        <v>-1.93</v>
      </c>
      <c r="AA23" s="155">
        <v>70858063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1614389569</v>
      </c>
      <c r="D25" s="168">
        <f>+D5+D9+D15+D19+D24</f>
        <v>0</v>
      </c>
      <c r="E25" s="169">
        <f t="shared" si="4"/>
        <v>2006268003</v>
      </c>
      <c r="F25" s="73">
        <f t="shared" si="4"/>
        <v>2094649633</v>
      </c>
      <c r="G25" s="73">
        <f t="shared" si="4"/>
        <v>235831511</v>
      </c>
      <c r="H25" s="73">
        <f t="shared" si="4"/>
        <v>104643910</v>
      </c>
      <c r="I25" s="73">
        <f t="shared" si="4"/>
        <v>123587471</v>
      </c>
      <c r="J25" s="73">
        <f t="shared" si="4"/>
        <v>464062892</v>
      </c>
      <c r="K25" s="73">
        <f t="shared" si="4"/>
        <v>133184099</v>
      </c>
      <c r="L25" s="73">
        <f t="shared" si="4"/>
        <v>121562146</v>
      </c>
      <c r="M25" s="73">
        <f t="shared" si="4"/>
        <v>289706063</v>
      </c>
      <c r="N25" s="73">
        <f t="shared" si="4"/>
        <v>544452308</v>
      </c>
      <c r="O25" s="73">
        <f t="shared" si="4"/>
        <v>44136816</v>
      </c>
      <c r="P25" s="73">
        <f t="shared" si="4"/>
        <v>125288317</v>
      </c>
      <c r="Q25" s="73">
        <f t="shared" si="4"/>
        <v>202901979</v>
      </c>
      <c r="R25" s="73">
        <f t="shared" si="4"/>
        <v>372327112</v>
      </c>
      <c r="S25" s="73">
        <f t="shared" si="4"/>
        <v>108349347</v>
      </c>
      <c r="T25" s="73">
        <f t="shared" si="4"/>
        <v>105618076</v>
      </c>
      <c r="U25" s="73">
        <f t="shared" si="4"/>
        <v>110405896</v>
      </c>
      <c r="V25" s="73">
        <f t="shared" si="4"/>
        <v>324373319</v>
      </c>
      <c r="W25" s="73">
        <f t="shared" si="4"/>
        <v>1705215631</v>
      </c>
      <c r="X25" s="73">
        <f t="shared" si="4"/>
        <v>2094649633</v>
      </c>
      <c r="Y25" s="73">
        <f t="shared" si="4"/>
        <v>-389434002</v>
      </c>
      <c r="Z25" s="170">
        <f>+IF(X25&lt;&gt;0,+(Y25/X25)*100,0)</f>
        <v>-18.591844471967594</v>
      </c>
      <c r="AA25" s="168">
        <f>+AA5+AA9+AA15+AA19+AA24</f>
        <v>2094649633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417533893</v>
      </c>
      <c r="D28" s="153">
        <f>SUM(D29:D31)</f>
        <v>0</v>
      </c>
      <c r="E28" s="154">
        <f t="shared" si="5"/>
        <v>410375627</v>
      </c>
      <c r="F28" s="100">
        <f t="shared" si="5"/>
        <v>435945743</v>
      </c>
      <c r="G28" s="100">
        <f t="shared" si="5"/>
        <v>21427091</v>
      </c>
      <c r="H28" s="100">
        <f t="shared" si="5"/>
        <v>38366212</v>
      </c>
      <c r="I28" s="100">
        <f t="shared" si="5"/>
        <v>36901444</v>
      </c>
      <c r="J28" s="100">
        <f t="shared" si="5"/>
        <v>96694747</v>
      </c>
      <c r="K28" s="100">
        <f t="shared" si="5"/>
        <v>43171371</v>
      </c>
      <c r="L28" s="100">
        <f t="shared" si="5"/>
        <v>37624638</v>
      </c>
      <c r="M28" s="100">
        <f t="shared" si="5"/>
        <v>37060968</v>
      </c>
      <c r="N28" s="100">
        <f t="shared" si="5"/>
        <v>117856977</v>
      </c>
      <c r="O28" s="100">
        <f t="shared" si="5"/>
        <v>44799032</v>
      </c>
      <c r="P28" s="100">
        <f t="shared" si="5"/>
        <v>32500109</v>
      </c>
      <c r="Q28" s="100">
        <f t="shared" si="5"/>
        <v>36178300</v>
      </c>
      <c r="R28" s="100">
        <f t="shared" si="5"/>
        <v>113477441</v>
      </c>
      <c r="S28" s="100">
        <f t="shared" si="5"/>
        <v>42197845</v>
      </c>
      <c r="T28" s="100">
        <f t="shared" si="5"/>
        <v>46310535</v>
      </c>
      <c r="U28" s="100">
        <f t="shared" si="5"/>
        <v>43612404</v>
      </c>
      <c r="V28" s="100">
        <f t="shared" si="5"/>
        <v>132120784</v>
      </c>
      <c r="W28" s="100">
        <f t="shared" si="5"/>
        <v>460149949</v>
      </c>
      <c r="X28" s="100">
        <f t="shared" si="5"/>
        <v>435945743</v>
      </c>
      <c r="Y28" s="100">
        <f t="shared" si="5"/>
        <v>24204206</v>
      </c>
      <c r="Z28" s="137">
        <f>+IF(X28&lt;&gt;0,+(Y28/X28)*100,0)</f>
        <v>5.552114314372374</v>
      </c>
      <c r="AA28" s="153">
        <f>SUM(AA29:AA31)</f>
        <v>435945743</v>
      </c>
    </row>
    <row r="29" spans="1:27" ht="13.5">
      <c r="A29" s="138" t="s">
        <v>75</v>
      </c>
      <c r="B29" s="136"/>
      <c r="C29" s="155">
        <v>108464317</v>
      </c>
      <c r="D29" s="155"/>
      <c r="E29" s="156">
        <v>102677848</v>
      </c>
      <c r="F29" s="60">
        <v>128685841</v>
      </c>
      <c r="G29" s="60">
        <v>5067934</v>
      </c>
      <c r="H29" s="60">
        <v>13926097</v>
      </c>
      <c r="I29" s="60">
        <v>13037698</v>
      </c>
      <c r="J29" s="60">
        <v>32031729</v>
      </c>
      <c r="K29" s="60">
        <v>12816074</v>
      </c>
      <c r="L29" s="60">
        <v>11663398</v>
      </c>
      <c r="M29" s="60">
        <v>11394687</v>
      </c>
      <c r="N29" s="60">
        <v>35874159</v>
      </c>
      <c r="O29" s="60">
        <v>13799804</v>
      </c>
      <c r="P29" s="60">
        <v>12964356</v>
      </c>
      <c r="Q29" s="60">
        <v>10567695</v>
      </c>
      <c r="R29" s="60">
        <v>37331855</v>
      </c>
      <c r="S29" s="60">
        <v>10313240</v>
      </c>
      <c r="T29" s="60">
        <v>14519857</v>
      </c>
      <c r="U29" s="60">
        <v>13607934</v>
      </c>
      <c r="V29" s="60">
        <v>38441031</v>
      </c>
      <c r="W29" s="60">
        <v>143678774</v>
      </c>
      <c r="X29" s="60">
        <v>128685841</v>
      </c>
      <c r="Y29" s="60">
        <v>14992933</v>
      </c>
      <c r="Z29" s="140">
        <v>11.65</v>
      </c>
      <c r="AA29" s="155">
        <v>128685841</v>
      </c>
    </row>
    <row r="30" spans="1:27" ht="13.5">
      <c r="A30" s="138" t="s">
        <v>76</v>
      </c>
      <c r="B30" s="136"/>
      <c r="C30" s="157">
        <v>123596662</v>
      </c>
      <c r="D30" s="157"/>
      <c r="E30" s="158">
        <v>109646255</v>
      </c>
      <c r="F30" s="159">
        <v>96663806</v>
      </c>
      <c r="G30" s="159">
        <v>3753945</v>
      </c>
      <c r="H30" s="159">
        <v>4795522</v>
      </c>
      <c r="I30" s="159">
        <v>9808687</v>
      </c>
      <c r="J30" s="159">
        <v>18358154</v>
      </c>
      <c r="K30" s="159">
        <v>9966499</v>
      </c>
      <c r="L30" s="159">
        <v>7389742</v>
      </c>
      <c r="M30" s="159">
        <v>12602562</v>
      </c>
      <c r="N30" s="159">
        <v>29958803</v>
      </c>
      <c r="O30" s="159">
        <v>9652497</v>
      </c>
      <c r="P30" s="159">
        <v>6190111</v>
      </c>
      <c r="Q30" s="159">
        <v>7258399</v>
      </c>
      <c r="R30" s="159">
        <v>23101007</v>
      </c>
      <c r="S30" s="159">
        <v>7864762</v>
      </c>
      <c r="T30" s="159">
        <v>6660291</v>
      </c>
      <c r="U30" s="159">
        <v>8409604</v>
      </c>
      <c r="V30" s="159">
        <v>22934657</v>
      </c>
      <c r="W30" s="159">
        <v>94352621</v>
      </c>
      <c r="X30" s="159">
        <v>96663806</v>
      </c>
      <c r="Y30" s="159">
        <v>-2311185</v>
      </c>
      <c r="Z30" s="141">
        <v>-2.39</v>
      </c>
      <c r="AA30" s="157">
        <v>96663806</v>
      </c>
    </row>
    <row r="31" spans="1:27" ht="13.5">
      <c r="A31" s="138" t="s">
        <v>77</v>
      </c>
      <c r="B31" s="136"/>
      <c r="C31" s="155">
        <v>185472914</v>
      </c>
      <c r="D31" s="155"/>
      <c r="E31" s="156">
        <v>198051524</v>
      </c>
      <c r="F31" s="60">
        <v>210596096</v>
      </c>
      <c r="G31" s="60">
        <v>12605212</v>
      </c>
      <c r="H31" s="60">
        <v>19644593</v>
      </c>
      <c r="I31" s="60">
        <v>14055059</v>
      </c>
      <c r="J31" s="60">
        <v>46304864</v>
      </c>
      <c r="K31" s="60">
        <v>20388798</v>
      </c>
      <c r="L31" s="60">
        <v>18571498</v>
      </c>
      <c r="M31" s="60">
        <v>13063719</v>
      </c>
      <c r="N31" s="60">
        <v>52024015</v>
      </c>
      <c r="O31" s="60">
        <v>21346731</v>
      </c>
      <c r="P31" s="60">
        <v>13345642</v>
      </c>
      <c r="Q31" s="60">
        <v>18352206</v>
      </c>
      <c r="R31" s="60">
        <v>53044579</v>
      </c>
      <c r="S31" s="60">
        <v>24019843</v>
      </c>
      <c r="T31" s="60">
        <v>25130387</v>
      </c>
      <c r="U31" s="60">
        <v>21594866</v>
      </c>
      <c r="V31" s="60">
        <v>70745096</v>
      </c>
      <c r="W31" s="60">
        <v>222118554</v>
      </c>
      <c r="X31" s="60">
        <v>210596096</v>
      </c>
      <c r="Y31" s="60">
        <v>11522458</v>
      </c>
      <c r="Z31" s="140">
        <v>5.47</v>
      </c>
      <c r="AA31" s="155">
        <v>210596096</v>
      </c>
    </row>
    <row r="32" spans="1:27" ht="13.5">
      <c r="A32" s="135" t="s">
        <v>78</v>
      </c>
      <c r="B32" s="136"/>
      <c r="C32" s="153">
        <f aca="true" t="shared" si="6" ref="C32:Y32">SUM(C33:C37)</f>
        <v>287154368</v>
      </c>
      <c r="D32" s="153">
        <f>SUM(D33:D37)</f>
        <v>0</v>
      </c>
      <c r="E32" s="154">
        <f t="shared" si="6"/>
        <v>263278959</v>
      </c>
      <c r="F32" s="100">
        <f t="shared" si="6"/>
        <v>256981892</v>
      </c>
      <c r="G32" s="100">
        <f t="shared" si="6"/>
        <v>9684092</v>
      </c>
      <c r="H32" s="100">
        <f t="shared" si="6"/>
        <v>24294394</v>
      </c>
      <c r="I32" s="100">
        <f t="shared" si="6"/>
        <v>20014871</v>
      </c>
      <c r="J32" s="100">
        <f t="shared" si="6"/>
        <v>53993357</v>
      </c>
      <c r="K32" s="100">
        <f t="shared" si="6"/>
        <v>26216865</v>
      </c>
      <c r="L32" s="100">
        <f t="shared" si="6"/>
        <v>14276541</v>
      </c>
      <c r="M32" s="100">
        <f t="shared" si="6"/>
        <v>40091941</v>
      </c>
      <c r="N32" s="100">
        <f t="shared" si="6"/>
        <v>80585347</v>
      </c>
      <c r="O32" s="100">
        <f t="shared" si="6"/>
        <v>14871800</v>
      </c>
      <c r="P32" s="100">
        <f t="shared" si="6"/>
        <v>22986626</v>
      </c>
      <c r="Q32" s="100">
        <f t="shared" si="6"/>
        <v>20279577</v>
      </c>
      <c r="R32" s="100">
        <f t="shared" si="6"/>
        <v>58138003</v>
      </c>
      <c r="S32" s="100">
        <f t="shared" si="6"/>
        <v>19949356</v>
      </c>
      <c r="T32" s="100">
        <f t="shared" si="6"/>
        <v>24328439</v>
      </c>
      <c r="U32" s="100">
        <f t="shared" si="6"/>
        <v>32104989</v>
      </c>
      <c r="V32" s="100">
        <f t="shared" si="6"/>
        <v>76382784</v>
      </c>
      <c r="W32" s="100">
        <f t="shared" si="6"/>
        <v>269099491</v>
      </c>
      <c r="X32" s="100">
        <f t="shared" si="6"/>
        <v>256981892</v>
      </c>
      <c r="Y32" s="100">
        <f t="shared" si="6"/>
        <v>12117599</v>
      </c>
      <c r="Z32" s="137">
        <f>+IF(X32&lt;&gt;0,+(Y32/X32)*100,0)</f>
        <v>4.7153513057643766</v>
      </c>
      <c r="AA32" s="153">
        <f>SUM(AA33:AA37)</f>
        <v>256981892</v>
      </c>
    </row>
    <row r="33" spans="1:27" ht="13.5">
      <c r="A33" s="138" t="s">
        <v>79</v>
      </c>
      <c r="B33" s="136"/>
      <c r="C33" s="155">
        <v>29603619</v>
      </c>
      <c r="D33" s="155"/>
      <c r="E33" s="156">
        <v>30705558</v>
      </c>
      <c r="F33" s="60">
        <v>31904951</v>
      </c>
      <c r="G33" s="60">
        <v>1692179</v>
      </c>
      <c r="H33" s="60">
        <v>2098839</v>
      </c>
      <c r="I33" s="60">
        <v>2793129</v>
      </c>
      <c r="J33" s="60">
        <v>6584147</v>
      </c>
      <c r="K33" s="60">
        <v>2454024</v>
      </c>
      <c r="L33" s="60">
        <v>2477567</v>
      </c>
      <c r="M33" s="60">
        <v>3371913</v>
      </c>
      <c r="N33" s="60">
        <v>8303504</v>
      </c>
      <c r="O33" s="60">
        <v>2771176</v>
      </c>
      <c r="P33" s="60">
        <v>2630868</v>
      </c>
      <c r="Q33" s="60">
        <v>2816675</v>
      </c>
      <c r="R33" s="60">
        <v>8218719</v>
      </c>
      <c r="S33" s="60">
        <v>2346070</v>
      </c>
      <c r="T33" s="60">
        <v>2479627</v>
      </c>
      <c r="U33" s="60">
        <v>2694738</v>
      </c>
      <c r="V33" s="60">
        <v>7520435</v>
      </c>
      <c r="W33" s="60">
        <v>30626805</v>
      </c>
      <c r="X33" s="60">
        <v>31904951</v>
      </c>
      <c r="Y33" s="60">
        <v>-1278146</v>
      </c>
      <c r="Z33" s="140">
        <v>-4.01</v>
      </c>
      <c r="AA33" s="155">
        <v>31904951</v>
      </c>
    </row>
    <row r="34" spans="1:27" ht="13.5">
      <c r="A34" s="138" t="s">
        <v>80</v>
      </c>
      <c r="B34" s="136"/>
      <c r="C34" s="155">
        <v>179641888</v>
      </c>
      <c r="D34" s="155"/>
      <c r="E34" s="156">
        <v>148104611</v>
      </c>
      <c r="F34" s="60">
        <v>146415858</v>
      </c>
      <c r="G34" s="60">
        <v>3215629</v>
      </c>
      <c r="H34" s="60">
        <v>15518139</v>
      </c>
      <c r="I34" s="60">
        <v>11051791</v>
      </c>
      <c r="J34" s="60">
        <v>29785559</v>
      </c>
      <c r="K34" s="60">
        <v>15907123</v>
      </c>
      <c r="L34" s="60">
        <v>4996993</v>
      </c>
      <c r="M34" s="60">
        <v>30041202</v>
      </c>
      <c r="N34" s="60">
        <v>50945318</v>
      </c>
      <c r="O34" s="60">
        <v>4466218</v>
      </c>
      <c r="P34" s="60">
        <v>13979355</v>
      </c>
      <c r="Q34" s="60">
        <v>9879960</v>
      </c>
      <c r="R34" s="60">
        <v>28325533</v>
      </c>
      <c r="S34" s="60">
        <v>9583804</v>
      </c>
      <c r="T34" s="60">
        <v>13288586</v>
      </c>
      <c r="U34" s="60">
        <v>20448622</v>
      </c>
      <c r="V34" s="60">
        <v>43321012</v>
      </c>
      <c r="W34" s="60">
        <v>152377422</v>
      </c>
      <c r="X34" s="60">
        <v>146415858</v>
      </c>
      <c r="Y34" s="60">
        <v>5961564</v>
      </c>
      <c r="Z34" s="140">
        <v>4.07</v>
      </c>
      <c r="AA34" s="155">
        <v>146415858</v>
      </c>
    </row>
    <row r="35" spans="1:27" ht="13.5">
      <c r="A35" s="138" t="s">
        <v>81</v>
      </c>
      <c r="B35" s="136"/>
      <c r="C35" s="155">
        <v>69308667</v>
      </c>
      <c r="D35" s="155"/>
      <c r="E35" s="156">
        <v>73059996</v>
      </c>
      <c r="F35" s="60">
        <v>72599904</v>
      </c>
      <c r="G35" s="60">
        <v>4486362</v>
      </c>
      <c r="H35" s="60">
        <v>6281107</v>
      </c>
      <c r="I35" s="60">
        <v>5741639</v>
      </c>
      <c r="J35" s="60">
        <v>16509108</v>
      </c>
      <c r="K35" s="60">
        <v>7443404</v>
      </c>
      <c r="L35" s="60">
        <v>6421148</v>
      </c>
      <c r="M35" s="60">
        <v>6150839</v>
      </c>
      <c r="N35" s="60">
        <v>20015391</v>
      </c>
      <c r="O35" s="60">
        <v>7225464</v>
      </c>
      <c r="P35" s="60">
        <v>6091829</v>
      </c>
      <c r="Q35" s="60">
        <v>7299118</v>
      </c>
      <c r="R35" s="60">
        <v>20616411</v>
      </c>
      <c r="S35" s="60">
        <v>7671066</v>
      </c>
      <c r="T35" s="60">
        <v>8219168</v>
      </c>
      <c r="U35" s="60">
        <v>7797876</v>
      </c>
      <c r="V35" s="60">
        <v>23688110</v>
      </c>
      <c r="W35" s="60">
        <v>80829020</v>
      </c>
      <c r="X35" s="60">
        <v>72599904</v>
      </c>
      <c r="Y35" s="60">
        <v>8229116</v>
      </c>
      <c r="Z35" s="140">
        <v>11.33</v>
      </c>
      <c r="AA35" s="155">
        <v>72599904</v>
      </c>
    </row>
    <row r="36" spans="1:27" ht="13.5">
      <c r="A36" s="138" t="s">
        <v>82</v>
      </c>
      <c r="B36" s="136"/>
      <c r="C36" s="155">
        <v>4536114</v>
      </c>
      <c r="D36" s="155"/>
      <c r="E36" s="156">
        <v>6827790</v>
      </c>
      <c r="F36" s="60">
        <v>5011212</v>
      </c>
      <c r="G36" s="60">
        <v>268706</v>
      </c>
      <c r="H36" s="60">
        <v>364540</v>
      </c>
      <c r="I36" s="60">
        <v>404534</v>
      </c>
      <c r="J36" s="60">
        <v>1037780</v>
      </c>
      <c r="K36" s="60">
        <v>377246</v>
      </c>
      <c r="L36" s="60">
        <v>380833</v>
      </c>
      <c r="M36" s="60">
        <v>481587</v>
      </c>
      <c r="N36" s="60">
        <v>1239666</v>
      </c>
      <c r="O36" s="60">
        <v>408921</v>
      </c>
      <c r="P36" s="60">
        <v>268689</v>
      </c>
      <c r="Q36" s="60">
        <v>267939</v>
      </c>
      <c r="R36" s="60">
        <v>945549</v>
      </c>
      <c r="S36" s="60">
        <v>332531</v>
      </c>
      <c r="T36" s="60">
        <v>325173</v>
      </c>
      <c r="U36" s="60">
        <v>1135529</v>
      </c>
      <c r="V36" s="60">
        <v>1793233</v>
      </c>
      <c r="W36" s="60">
        <v>5016228</v>
      </c>
      <c r="X36" s="60">
        <v>5011212</v>
      </c>
      <c r="Y36" s="60">
        <v>5016</v>
      </c>
      <c r="Z36" s="140">
        <v>0.1</v>
      </c>
      <c r="AA36" s="155">
        <v>5011212</v>
      </c>
    </row>
    <row r="37" spans="1:27" ht="13.5">
      <c r="A37" s="138" t="s">
        <v>83</v>
      </c>
      <c r="B37" s="136"/>
      <c r="C37" s="157">
        <v>4064080</v>
      </c>
      <c r="D37" s="157"/>
      <c r="E37" s="158">
        <v>4581004</v>
      </c>
      <c r="F37" s="159">
        <v>1049967</v>
      </c>
      <c r="G37" s="159">
        <v>21216</v>
      </c>
      <c r="H37" s="159">
        <v>31769</v>
      </c>
      <c r="I37" s="159">
        <v>23778</v>
      </c>
      <c r="J37" s="159">
        <v>76763</v>
      </c>
      <c r="K37" s="159">
        <v>35068</v>
      </c>
      <c r="L37" s="159"/>
      <c r="M37" s="159">
        <v>46400</v>
      </c>
      <c r="N37" s="159">
        <v>81468</v>
      </c>
      <c r="O37" s="159">
        <v>21</v>
      </c>
      <c r="P37" s="159">
        <v>15885</v>
      </c>
      <c r="Q37" s="159">
        <v>15885</v>
      </c>
      <c r="R37" s="159">
        <v>31791</v>
      </c>
      <c r="S37" s="159">
        <v>15885</v>
      </c>
      <c r="T37" s="159">
        <v>15885</v>
      </c>
      <c r="U37" s="159">
        <v>28224</v>
      </c>
      <c r="V37" s="159">
        <v>59994</v>
      </c>
      <c r="W37" s="159">
        <v>250016</v>
      </c>
      <c r="X37" s="159">
        <v>1049967</v>
      </c>
      <c r="Y37" s="159">
        <v>-799951</v>
      </c>
      <c r="Z37" s="141">
        <v>-76.19</v>
      </c>
      <c r="AA37" s="157">
        <v>1049967</v>
      </c>
    </row>
    <row r="38" spans="1:27" ht="13.5">
      <c r="A38" s="135" t="s">
        <v>84</v>
      </c>
      <c r="B38" s="142"/>
      <c r="C38" s="153">
        <f aca="true" t="shared" si="7" ref="C38:Y38">SUM(C39:C41)</f>
        <v>239642790</v>
      </c>
      <c r="D38" s="153">
        <f>SUM(D39:D41)</f>
        <v>0</v>
      </c>
      <c r="E38" s="154">
        <f t="shared" si="7"/>
        <v>345134343</v>
      </c>
      <c r="F38" s="100">
        <f t="shared" si="7"/>
        <v>230218308</v>
      </c>
      <c r="G38" s="100">
        <f t="shared" si="7"/>
        <v>6614850</v>
      </c>
      <c r="H38" s="100">
        <f t="shared" si="7"/>
        <v>15827073</v>
      </c>
      <c r="I38" s="100">
        <f t="shared" si="7"/>
        <v>14392427</v>
      </c>
      <c r="J38" s="100">
        <f t="shared" si="7"/>
        <v>36834350</v>
      </c>
      <c r="K38" s="100">
        <f t="shared" si="7"/>
        <v>31676676</v>
      </c>
      <c r="L38" s="100">
        <f t="shared" si="7"/>
        <v>12210264</v>
      </c>
      <c r="M38" s="100">
        <f t="shared" si="7"/>
        <v>24240769</v>
      </c>
      <c r="N38" s="100">
        <f t="shared" si="7"/>
        <v>68127709</v>
      </c>
      <c r="O38" s="100">
        <f t="shared" si="7"/>
        <v>11630648</v>
      </c>
      <c r="P38" s="100">
        <f t="shared" si="7"/>
        <v>21590377</v>
      </c>
      <c r="Q38" s="100">
        <f t="shared" si="7"/>
        <v>14582127</v>
      </c>
      <c r="R38" s="100">
        <f t="shared" si="7"/>
        <v>47803152</v>
      </c>
      <c r="S38" s="100">
        <f t="shared" si="7"/>
        <v>35191494</v>
      </c>
      <c r="T38" s="100">
        <f t="shared" si="7"/>
        <v>20196581</v>
      </c>
      <c r="U38" s="100">
        <f t="shared" si="7"/>
        <v>34322095</v>
      </c>
      <c r="V38" s="100">
        <f t="shared" si="7"/>
        <v>89710170</v>
      </c>
      <c r="W38" s="100">
        <f t="shared" si="7"/>
        <v>242475381</v>
      </c>
      <c r="X38" s="100">
        <f t="shared" si="7"/>
        <v>230218308</v>
      </c>
      <c r="Y38" s="100">
        <f t="shared" si="7"/>
        <v>12257073</v>
      </c>
      <c r="Z38" s="137">
        <f>+IF(X38&lt;&gt;0,+(Y38/X38)*100,0)</f>
        <v>5.324108715107053</v>
      </c>
      <c r="AA38" s="153">
        <f>SUM(AA39:AA41)</f>
        <v>230218308</v>
      </c>
    </row>
    <row r="39" spans="1:27" ht="13.5">
      <c r="A39" s="138" t="s">
        <v>85</v>
      </c>
      <c r="B39" s="136"/>
      <c r="C39" s="155">
        <v>38158968</v>
      </c>
      <c r="D39" s="155"/>
      <c r="E39" s="156">
        <v>42815658</v>
      </c>
      <c r="F39" s="60">
        <v>37895625</v>
      </c>
      <c r="G39" s="60">
        <v>2022812</v>
      </c>
      <c r="H39" s="60">
        <v>2192804</v>
      </c>
      <c r="I39" s="60">
        <v>2108746</v>
      </c>
      <c r="J39" s="60">
        <v>6324362</v>
      </c>
      <c r="K39" s="60">
        <v>2367148</v>
      </c>
      <c r="L39" s="60">
        <v>2304253</v>
      </c>
      <c r="M39" s="60">
        <v>2658368</v>
      </c>
      <c r="N39" s="60">
        <v>7329769</v>
      </c>
      <c r="O39" s="60">
        <v>2440152</v>
      </c>
      <c r="P39" s="60">
        <v>3433044</v>
      </c>
      <c r="Q39" s="60">
        <v>2470561</v>
      </c>
      <c r="R39" s="60">
        <v>8343757</v>
      </c>
      <c r="S39" s="60">
        <v>2421898</v>
      </c>
      <c r="T39" s="60">
        <v>2530335</v>
      </c>
      <c r="U39" s="60">
        <v>5027582</v>
      </c>
      <c r="V39" s="60">
        <v>9979815</v>
      </c>
      <c r="W39" s="60">
        <v>31977703</v>
      </c>
      <c r="X39" s="60">
        <v>37895625</v>
      </c>
      <c r="Y39" s="60">
        <v>-5917922</v>
      </c>
      <c r="Z39" s="140">
        <v>-15.62</v>
      </c>
      <c r="AA39" s="155">
        <v>37895625</v>
      </c>
    </row>
    <row r="40" spans="1:27" ht="13.5">
      <c r="A40" s="138" t="s">
        <v>86</v>
      </c>
      <c r="B40" s="136"/>
      <c r="C40" s="155">
        <v>195680104</v>
      </c>
      <c r="D40" s="155"/>
      <c r="E40" s="156">
        <v>299953086</v>
      </c>
      <c r="F40" s="60">
        <v>189146109</v>
      </c>
      <c r="G40" s="60">
        <v>4435823</v>
      </c>
      <c r="H40" s="60">
        <v>13288704</v>
      </c>
      <c r="I40" s="60">
        <v>12180449</v>
      </c>
      <c r="J40" s="60">
        <v>29904976</v>
      </c>
      <c r="K40" s="60">
        <v>28629806</v>
      </c>
      <c r="L40" s="60">
        <v>9449404</v>
      </c>
      <c r="M40" s="60">
        <v>21472185</v>
      </c>
      <c r="N40" s="60">
        <v>59551395</v>
      </c>
      <c r="O40" s="60">
        <v>8704614</v>
      </c>
      <c r="P40" s="60">
        <v>17862431</v>
      </c>
      <c r="Q40" s="60">
        <v>11982261</v>
      </c>
      <c r="R40" s="60">
        <v>38549306</v>
      </c>
      <c r="S40" s="60">
        <v>32651002</v>
      </c>
      <c r="T40" s="60">
        <v>17516935</v>
      </c>
      <c r="U40" s="60">
        <v>29113437</v>
      </c>
      <c r="V40" s="60">
        <v>79281374</v>
      </c>
      <c r="W40" s="60">
        <v>207287051</v>
      </c>
      <c r="X40" s="60">
        <v>189146109</v>
      </c>
      <c r="Y40" s="60">
        <v>18140942</v>
      </c>
      <c r="Z40" s="140">
        <v>9.59</v>
      </c>
      <c r="AA40" s="155">
        <v>189146109</v>
      </c>
    </row>
    <row r="41" spans="1:27" ht="13.5">
      <c r="A41" s="138" t="s">
        <v>87</v>
      </c>
      <c r="B41" s="136"/>
      <c r="C41" s="155">
        <v>5803718</v>
      </c>
      <c r="D41" s="155"/>
      <c r="E41" s="156">
        <v>2365599</v>
      </c>
      <c r="F41" s="60">
        <v>3176574</v>
      </c>
      <c r="G41" s="60">
        <v>156215</v>
      </c>
      <c r="H41" s="60">
        <v>345565</v>
      </c>
      <c r="I41" s="60">
        <v>103232</v>
      </c>
      <c r="J41" s="60">
        <v>605012</v>
      </c>
      <c r="K41" s="60">
        <v>679722</v>
      </c>
      <c r="L41" s="60">
        <v>456607</v>
      </c>
      <c r="M41" s="60">
        <v>110216</v>
      </c>
      <c r="N41" s="60">
        <v>1246545</v>
      </c>
      <c r="O41" s="60">
        <v>485882</v>
      </c>
      <c r="P41" s="60">
        <v>294902</v>
      </c>
      <c r="Q41" s="60">
        <v>129305</v>
      </c>
      <c r="R41" s="60">
        <v>910089</v>
      </c>
      <c r="S41" s="60">
        <v>118594</v>
      </c>
      <c r="T41" s="60">
        <v>149311</v>
      </c>
      <c r="U41" s="60">
        <v>181076</v>
      </c>
      <c r="V41" s="60">
        <v>448981</v>
      </c>
      <c r="W41" s="60">
        <v>3210627</v>
      </c>
      <c r="X41" s="60">
        <v>3176574</v>
      </c>
      <c r="Y41" s="60">
        <v>34053</v>
      </c>
      <c r="Z41" s="140">
        <v>1.07</v>
      </c>
      <c r="AA41" s="155">
        <v>3176574</v>
      </c>
    </row>
    <row r="42" spans="1:27" ht="13.5">
      <c r="A42" s="135" t="s">
        <v>88</v>
      </c>
      <c r="B42" s="142"/>
      <c r="C42" s="153">
        <f aca="true" t="shared" si="8" ref="C42:Y42">SUM(C43:C46)</f>
        <v>821372747</v>
      </c>
      <c r="D42" s="153">
        <f>SUM(D43:D46)</f>
        <v>0</v>
      </c>
      <c r="E42" s="154">
        <f t="shared" si="8"/>
        <v>827365047</v>
      </c>
      <c r="F42" s="100">
        <f t="shared" si="8"/>
        <v>851929619</v>
      </c>
      <c r="G42" s="100">
        <f t="shared" si="8"/>
        <v>9877003</v>
      </c>
      <c r="H42" s="100">
        <f t="shared" si="8"/>
        <v>28194140</v>
      </c>
      <c r="I42" s="100">
        <f t="shared" si="8"/>
        <v>131449984</v>
      </c>
      <c r="J42" s="100">
        <f t="shared" si="8"/>
        <v>169521127</v>
      </c>
      <c r="K42" s="100">
        <f t="shared" si="8"/>
        <v>67507414</v>
      </c>
      <c r="L42" s="100">
        <f t="shared" si="8"/>
        <v>36137288</v>
      </c>
      <c r="M42" s="100">
        <f t="shared" si="8"/>
        <v>65179768</v>
      </c>
      <c r="N42" s="100">
        <f t="shared" si="8"/>
        <v>168824470</v>
      </c>
      <c r="O42" s="100">
        <f t="shared" si="8"/>
        <v>67009927</v>
      </c>
      <c r="P42" s="100">
        <f t="shared" si="8"/>
        <v>64685799</v>
      </c>
      <c r="Q42" s="100">
        <f t="shared" si="8"/>
        <v>71804637</v>
      </c>
      <c r="R42" s="100">
        <f t="shared" si="8"/>
        <v>203500363</v>
      </c>
      <c r="S42" s="100">
        <f t="shared" si="8"/>
        <v>98581424</v>
      </c>
      <c r="T42" s="100">
        <f t="shared" si="8"/>
        <v>57520370</v>
      </c>
      <c r="U42" s="100">
        <f t="shared" si="8"/>
        <v>76462331</v>
      </c>
      <c r="V42" s="100">
        <f t="shared" si="8"/>
        <v>232564125</v>
      </c>
      <c r="W42" s="100">
        <f t="shared" si="8"/>
        <v>774410085</v>
      </c>
      <c r="X42" s="100">
        <f t="shared" si="8"/>
        <v>851929619</v>
      </c>
      <c r="Y42" s="100">
        <f t="shared" si="8"/>
        <v>-77519534</v>
      </c>
      <c r="Z42" s="137">
        <f>+IF(X42&lt;&gt;0,+(Y42/X42)*100,0)</f>
        <v>-9.099288517635165</v>
      </c>
      <c r="AA42" s="153">
        <f>SUM(AA43:AA46)</f>
        <v>851929619</v>
      </c>
    </row>
    <row r="43" spans="1:27" ht="13.5">
      <c r="A43" s="138" t="s">
        <v>89</v>
      </c>
      <c r="B43" s="136"/>
      <c r="C43" s="155">
        <v>501249185</v>
      </c>
      <c r="D43" s="155"/>
      <c r="E43" s="156">
        <v>505367780</v>
      </c>
      <c r="F43" s="60">
        <v>518358612</v>
      </c>
      <c r="G43" s="60">
        <v>2258164</v>
      </c>
      <c r="H43" s="60">
        <v>7406797</v>
      </c>
      <c r="I43" s="60">
        <v>102745620</v>
      </c>
      <c r="J43" s="60">
        <v>112410581</v>
      </c>
      <c r="K43" s="60">
        <v>42639769</v>
      </c>
      <c r="L43" s="60">
        <v>6063665</v>
      </c>
      <c r="M43" s="60">
        <v>44630142</v>
      </c>
      <c r="N43" s="60">
        <v>93333576</v>
      </c>
      <c r="O43" s="60">
        <v>32149857</v>
      </c>
      <c r="P43" s="60">
        <v>39063780</v>
      </c>
      <c r="Q43" s="60">
        <v>42857924</v>
      </c>
      <c r="R43" s="60">
        <v>114071561</v>
      </c>
      <c r="S43" s="60">
        <v>69060868</v>
      </c>
      <c r="T43" s="60">
        <v>34974061</v>
      </c>
      <c r="U43" s="60">
        <v>42702830</v>
      </c>
      <c r="V43" s="60">
        <v>146737759</v>
      </c>
      <c r="W43" s="60">
        <v>466553477</v>
      </c>
      <c r="X43" s="60">
        <v>518358612</v>
      </c>
      <c r="Y43" s="60">
        <v>-51805135</v>
      </c>
      <c r="Z43" s="140">
        <v>-9.99</v>
      </c>
      <c r="AA43" s="155">
        <v>518358612</v>
      </c>
    </row>
    <row r="44" spans="1:27" ht="13.5">
      <c r="A44" s="138" t="s">
        <v>90</v>
      </c>
      <c r="B44" s="136"/>
      <c r="C44" s="155">
        <v>104072193</v>
      </c>
      <c r="D44" s="155"/>
      <c r="E44" s="156">
        <v>110207956</v>
      </c>
      <c r="F44" s="60">
        <v>140688520</v>
      </c>
      <c r="G44" s="60">
        <v>2252924</v>
      </c>
      <c r="H44" s="60">
        <v>8319979</v>
      </c>
      <c r="I44" s="60">
        <v>9787038</v>
      </c>
      <c r="J44" s="60">
        <v>20359941</v>
      </c>
      <c r="K44" s="60">
        <v>10315727</v>
      </c>
      <c r="L44" s="60">
        <v>15504613</v>
      </c>
      <c r="M44" s="60">
        <v>12732714</v>
      </c>
      <c r="N44" s="60">
        <v>38553054</v>
      </c>
      <c r="O44" s="60">
        <v>11272541</v>
      </c>
      <c r="P44" s="60">
        <v>11015666</v>
      </c>
      <c r="Q44" s="60">
        <v>10245043</v>
      </c>
      <c r="R44" s="60">
        <v>32533250</v>
      </c>
      <c r="S44" s="60">
        <v>11882656</v>
      </c>
      <c r="T44" s="60">
        <v>9456027</v>
      </c>
      <c r="U44" s="60">
        <v>15672331</v>
      </c>
      <c r="V44" s="60">
        <v>37011014</v>
      </c>
      <c r="W44" s="60">
        <v>128457259</v>
      </c>
      <c r="X44" s="60">
        <v>140688520</v>
      </c>
      <c r="Y44" s="60">
        <v>-12231261</v>
      </c>
      <c r="Z44" s="140">
        <v>-8.69</v>
      </c>
      <c r="AA44" s="155">
        <v>140688520</v>
      </c>
    </row>
    <row r="45" spans="1:27" ht="13.5">
      <c r="A45" s="138" t="s">
        <v>91</v>
      </c>
      <c r="B45" s="136"/>
      <c r="C45" s="157">
        <v>107605590</v>
      </c>
      <c r="D45" s="157"/>
      <c r="E45" s="158">
        <v>80518156</v>
      </c>
      <c r="F45" s="159">
        <v>57679113</v>
      </c>
      <c r="G45" s="159">
        <v>750596</v>
      </c>
      <c r="H45" s="159">
        <v>4306835</v>
      </c>
      <c r="I45" s="159">
        <v>3311157</v>
      </c>
      <c r="J45" s="159">
        <v>8368588</v>
      </c>
      <c r="K45" s="159">
        <v>1795575</v>
      </c>
      <c r="L45" s="159">
        <v>4446595</v>
      </c>
      <c r="M45" s="159">
        <v>2431659</v>
      </c>
      <c r="N45" s="159">
        <v>8673829</v>
      </c>
      <c r="O45" s="159">
        <v>11237521</v>
      </c>
      <c r="P45" s="159">
        <v>2119128</v>
      </c>
      <c r="Q45" s="159">
        <v>6274469</v>
      </c>
      <c r="R45" s="159">
        <v>19631118</v>
      </c>
      <c r="S45" s="159">
        <v>6293072</v>
      </c>
      <c r="T45" s="159">
        <v>2206158</v>
      </c>
      <c r="U45" s="159">
        <v>2969603</v>
      </c>
      <c r="V45" s="159">
        <v>11468833</v>
      </c>
      <c r="W45" s="159">
        <v>48142368</v>
      </c>
      <c r="X45" s="159">
        <v>57679113</v>
      </c>
      <c r="Y45" s="159">
        <v>-9536745</v>
      </c>
      <c r="Z45" s="141">
        <v>-16.53</v>
      </c>
      <c r="AA45" s="157">
        <v>57679113</v>
      </c>
    </row>
    <row r="46" spans="1:27" ht="13.5">
      <c r="A46" s="138" t="s">
        <v>92</v>
      </c>
      <c r="B46" s="136"/>
      <c r="C46" s="155">
        <v>108445779</v>
      </c>
      <c r="D46" s="155"/>
      <c r="E46" s="156">
        <v>131271155</v>
      </c>
      <c r="F46" s="60">
        <v>135203374</v>
      </c>
      <c r="G46" s="60">
        <v>4615319</v>
      </c>
      <c r="H46" s="60">
        <v>8160529</v>
      </c>
      <c r="I46" s="60">
        <v>15606169</v>
      </c>
      <c r="J46" s="60">
        <v>28382017</v>
      </c>
      <c r="K46" s="60">
        <v>12756343</v>
      </c>
      <c r="L46" s="60">
        <v>10122415</v>
      </c>
      <c r="M46" s="60">
        <v>5385253</v>
      </c>
      <c r="N46" s="60">
        <v>28264011</v>
      </c>
      <c r="O46" s="60">
        <v>12350008</v>
      </c>
      <c r="P46" s="60">
        <v>12487225</v>
      </c>
      <c r="Q46" s="60">
        <v>12427201</v>
      </c>
      <c r="R46" s="60">
        <v>37264434</v>
      </c>
      <c r="S46" s="60">
        <v>11344828</v>
      </c>
      <c r="T46" s="60">
        <v>10884124</v>
      </c>
      <c r="U46" s="60">
        <v>15117567</v>
      </c>
      <c r="V46" s="60">
        <v>37346519</v>
      </c>
      <c r="W46" s="60">
        <v>131256981</v>
      </c>
      <c r="X46" s="60">
        <v>135203374</v>
      </c>
      <c r="Y46" s="60">
        <v>-3946393</v>
      </c>
      <c r="Z46" s="140">
        <v>-2.92</v>
      </c>
      <c r="AA46" s="155">
        <v>135203374</v>
      </c>
    </row>
    <row r="47" spans="1:27" ht="13.5">
      <c r="A47" s="135" t="s">
        <v>93</v>
      </c>
      <c r="B47" s="142" t="s">
        <v>94</v>
      </c>
      <c r="C47" s="153">
        <v>3277400</v>
      </c>
      <c r="D47" s="153"/>
      <c r="E47" s="154">
        <v>3465595</v>
      </c>
      <c r="F47" s="100">
        <v>2396357</v>
      </c>
      <c r="G47" s="100">
        <v>147961</v>
      </c>
      <c r="H47" s="100">
        <v>142031</v>
      </c>
      <c r="I47" s="100">
        <v>410818</v>
      </c>
      <c r="J47" s="100">
        <v>700810</v>
      </c>
      <c r="K47" s="100">
        <v>171665</v>
      </c>
      <c r="L47" s="100">
        <v>129083</v>
      </c>
      <c r="M47" s="100">
        <v>342864</v>
      </c>
      <c r="N47" s="100">
        <v>643612</v>
      </c>
      <c r="O47" s="100">
        <v>248944</v>
      </c>
      <c r="P47" s="100">
        <v>173991</v>
      </c>
      <c r="Q47" s="100">
        <v>201485</v>
      </c>
      <c r="R47" s="100">
        <v>624420</v>
      </c>
      <c r="S47" s="100">
        <v>112539</v>
      </c>
      <c r="T47" s="100">
        <v>194619</v>
      </c>
      <c r="U47" s="100">
        <v>833257</v>
      </c>
      <c r="V47" s="100">
        <v>1140415</v>
      </c>
      <c r="W47" s="100">
        <v>3109257</v>
      </c>
      <c r="X47" s="100">
        <v>2396357</v>
      </c>
      <c r="Y47" s="100">
        <v>712900</v>
      </c>
      <c r="Z47" s="137">
        <v>29.75</v>
      </c>
      <c r="AA47" s="153">
        <v>2396357</v>
      </c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1768981198</v>
      </c>
      <c r="D48" s="168">
        <f>+D28+D32+D38+D42+D47</f>
        <v>0</v>
      </c>
      <c r="E48" s="169">
        <f t="shared" si="9"/>
        <v>1849619571</v>
      </c>
      <c r="F48" s="73">
        <f t="shared" si="9"/>
        <v>1777471919</v>
      </c>
      <c r="G48" s="73">
        <f t="shared" si="9"/>
        <v>47750997</v>
      </c>
      <c r="H48" s="73">
        <f t="shared" si="9"/>
        <v>106823850</v>
      </c>
      <c r="I48" s="73">
        <f t="shared" si="9"/>
        <v>203169544</v>
      </c>
      <c r="J48" s="73">
        <f t="shared" si="9"/>
        <v>357744391</v>
      </c>
      <c r="K48" s="73">
        <f t="shared" si="9"/>
        <v>168743991</v>
      </c>
      <c r="L48" s="73">
        <f t="shared" si="9"/>
        <v>100377814</v>
      </c>
      <c r="M48" s="73">
        <f t="shared" si="9"/>
        <v>166916310</v>
      </c>
      <c r="N48" s="73">
        <f t="shared" si="9"/>
        <v>436038115</v>
      </c>
      <c r="O48" s="73">
        <f t="shared" si="9"/>
        <v>138560351</v>
      </c>
      <c r="P48" s="73">
        <f t="shared" si="9"/>
        <v>141936902</v>
      </c>
      <c r="Q48" s="73">
        <f t="shared" si="9"/>
        <v>143046126</v>
      </c>
      <c r="R48" s="73">
        <f t="shared" si="9"/>
        <v>423543379</v>
      </c>
      <c r="S48" s="73">
        <f t="shared" si="9"/>
        <v>196032658</v>
      </c>
      <c r="T48" s="73">
        <f t="shared" si="9"/>
        <v>148550544</v>
      </c>
      <c r="U48" s="73">
        <f t="shared" si="9"/>
        <v>187335076</v>
      </c>
      <c r="V48" s="73">
        <f t="shared" si="9"/>
        <v>531918278</v>
      </c>
      <c r="W48" s="73">
        <f t="shared" si="9"/>
        <v>1749244163</v>
      </c>
      <c r="X48" s="73">
        <f t="shared" si="9"/>
        <v>1777471919</v>
      </c>
      <c r="Y48" s="73">
        <f t="shared" si="9"/>
        <v>-28227756</v>
      </c>
      <c r="Z48" s="170">
        <f>+IF(X48&lt;&gt;0,+(Y48/X48)*100,0)</f>
        <v>-1.588084497890737</v>
      </c>
      <c r="AA48" s="168">
        <f>+AA28+AA32+AA38+AA42+AA47</f>
        <v>1777471919</v>
      </c>
    </row>
    <row r="49" spans="1:27" ht="13.5">
      <c r="A49" s="148" t="s">
        <v>49</v>
      </c>
      <c r="B49" s="149"/>
      <c r="C49" s="171">
        <f aca="true" t="shared" si="10" ref="C49:Y49">+C25-C48</f>
        <v>-154591629</v>
      </c>
      <c r="D49" s="171">
        <f>+D25-D48</f>
        <v>0</v>
      </c>
      <c r="E49" s="172">
        <f t="shared" si="10"/>
        <v>156648432</v>
      </c>
      <c r="F49" s="173">
        <f t="shared" si="10"/>
        <v>317177714</v>
      </c>
      <c r="G49" s="173">
        <f t="shared" si="10"/>
        <v>188080514</v>
      </c>
      <c r="H49" s="173">
        <f t="shared" si="10"/>
        <v>-2179940</v>
      </c>
      <c r="I49" s="173">
        <f t="shared" si="10"/>
        <v>-79582073</v>
      </c>
      <c r="J49" s="173">
        <f t="shared" si="10"/>
        <v>106318501</v>
      </c>
      <c r="K49" s="173">
        <f t="shared" si="10"/>
        <v>-35559892</v>
      </c>
      <c r="L49" s="173">
        <f t="shared" si="10"/>
        <v>21184332</v>
      </c>
      <c r="M49" s="173">
        <f t="shared" si="10"/>
        <v>122789753</v>
      </c>
      <c r="N49" s="173">
        <f t="shared" si="10"/>
        <v>108414193</v>
      </c>
      <c r="O49" s="173">
        <f t="shared" si="10"/>
        <v>-94423535</v>
      </c>
      <c r="P49" s="173">
        <f t="shared" si="10"/>
        <v>-16648585</v>
      </c>
      <c r="Q49" s="173">
        <f t="shared" si="10"/>
        <v>59855853</v>
      </c>
      <c r="R49" s="173">
        <f t="shared" si="10"/>
        <v>-51216267</v>
      </c>
      <c r="S49" s="173">
        <f t="shared" si="10"/>
        <v>-87683311</v>
      </c>
      <c r="T49" s="173">
        <f t="shared" si="10"/>
        <v>-42932468</v>
      </c>
      <c r="U49" s="173">
        <f t="shared" si="10"/>
        <v>-76929180</v>
      </c>
      <c r="V49" s="173">
        <f t="shared" si="10"/>
        <v>-207544959</v>
      </c>
      <c r="W49" s="173">
        <f t="shared" si="10"/>
        <v>-44028532</v>
      </c>
      <c r="X49" s="173">
        <f>IF(F25=F48,0,X25-X48)</f>
        <v>317177714</v>
      </c>
      <c r="Y49" s="173">
        <f t="shared" si="10"/>
        <v>-361206246</v>
      </c>
      <c r="Z49" s="174">
        <f>+IF(X49&lt;&gt;0,+(Y49/X49)*100,0)</f>
        <v>-113.88134476560354</v>
      </c>
      <c r="AA49" s="171">
        <f>+AA25-AA48</f>
        <v>317177714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274316960</v>
      </c>
      <c r="D5" s="155">
        <v>0</v>
      </c>
      <c r="E5" s="156">
        <v>313814089</v>
      </c>
      <c r="F5" s="60">
        <v>304918696</v>
      </c>
      <c r="G5" s="60">
        <v>24278360</v>
      </c>
      <c r="H5" s="60">
        <v>24740718</v>
      </c>
      <c r="I5" s="60">
        <v>24282515</v>
      </c>
      <c r="J5" s="60">
        <v>73301593</v>
      </c>
      <c r="K5" s="60">
        <v>23903030</v>
      </c>
      <c r="L5" s="60">
        <v>24369036</v>
      </c>
      <c r="M5" s="60">
        <v>24875640</v>
      </c>
      <c r="N5" s="60">
        <v>73147706</v>
      </c>
      <c r="O5" s="60">
        <v>22801029</v>
      </c>
      <c r="P5" s="60">
        <v>24469190</v>
      </c>
      <c r="Q5" s="60">
        <v>24015485</v>
      </c>
      <c r="R5" s="60">
        <v>71285704</v>
      </c>
      <c r="S5" s="60">
        <v>24186246</v>
      </c>
      <c r="T5" s="60">
        <v>24678743</v>
      </c>
      <c r="U5" s="60">
        <v>24114927</v>
      </c>
      <c r="V5" s="60">
        <v>72979916</v>
      </c>
      <c r="W5" s="60">
        <v>290714919</v>
      </c>
      <c r="X5" s="60">
        <v>304918696</v>
      </c>
      <c r="Y5" s="60">
        <v>-14203777</v>
      </c>
      <c r="Z5" s="140">
        <v>-4.66</v>
      </c>
      <c r="AA5" s="155">
        <v>304918696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543808308</v>
      </c>
      <c r="D7" s="155">
        <v>0</v>
      </c>
      <c r="E7" s="156">
        <v>645868583</v>
      </c>
      <c r="F7" s="60">
        <v>625000534</v>
      </c>
      <c r="G7" s="60">
        <v>45591034</v>
      </c>
      <c r="H7" s="60">
        <v>52725449</v>
      </c>
      <c r="I7" s="60">
        <v>53651170</v>
      </c>
      <c r="J7" s="60">
        <v>151967653</v>
      </c>
      <c r="K7" s="60">
        <v>45393820</v>
      </c>
      <c r="L7" s="60">
        <v>46927722</v>
      </c>
      <c r="M7" s="60">
        <v>54111866</v>
      </c>
      <c r="N7" s="60">
        <v>146433408</v>
      </c>
      <c r="O7" s="60">
        <v>48869633</v>
      </c>
      <c r="P7" s="60">
        <v>48939689</v>
      </c>
      <c r="Q7" s="60">
        <v>48881608</v>
      </c>
      <c r="R7" s="60">
        <v>146690930</v>
      </c>
      <c r="S7" s="60">
        <v>48651084</v>
      </c>
      <c r="T7" s="60">
        <v>49999223</v>
      </c>
      <c r="U7" s="60">
        <v>49845669</v>
      </c>
      <c r="V7" s="60">
        <v>148495976</v>
      </c>
      <c r="W7" s="60">
        <v>593587967</v>
      </c>
      <c r="X7" s="60">
        <v>625000534</v>
      </c>
      <c r="Y7" s="60">
        <v>-31412567</v>
      </c>
      <c r="Z7" s="140">
        <v>-5.03</v>
      </c>
      <c r="AA7" s="155">
        <v>625000534</v>
      </c>
    </row>
    <row r="8" spans="1:27" ht="13.5">
      <c r="A8" s="183" t="s">
        <v>104</v>
      </c>
      <c r="B8" s="182"/>
      <c r="C8" s="155">
        <v>25335347</v>
      </c>
      <c r="D8" s="155">
        <v>0</v>
      </c>
      <c r="E8" s="156">
        <v>31791856</v>
      </c>
      <c r="F8" s="60">
        <v>29983803</v>
      </c>
      <c r="G8" s="60">
        <v>2448407</v>
      </c>
      <c r="H8" s="60">
        <v>2264794</v>
      </c>
      <c r="I8" s="60">
        <v>2100633</v>
      </c>
      <c r="J8" s="60">
        <v>6813834</v>
      </c>
      <c r="K8" s="60">
        <v>2360118</v>
      </c>
      <c r="L8" s="60">
        <v>2316443</v>
      </c>
      <c r="M8" s="60">
        <v>2279921</v>
      </c>
      <c r="N8" s="60">
        <v>6956482</v>
      </c>
      <c r="O8" s="60">
        <v>1866291</v>
      </c>
      <c r="P8" s="60">
        <v>2269510</v>
      </c>
      <c r="Q8" s="60">
        <v>2297648</v>
      </c>
      <c r="R8" s="60">
        <v>6433449</v>
      </c>
      <c r="S8" s="60">
        <v>2149476</v>
      </c>
      <c r="T8" s="60">
        <v>2114279</v>
      </c>
      <c r="U8" s="60">
        <v>2481699</v>
      </c>
      <c r="V8" s="60">
        <v>6745454</v>
      </c>
      <c r="W8" s="60">
        <v>26949219</v>
      </c>
      <c r="X8" s="60">
        <v>29983803</v>
      </c>
      <c r="Y8" s="60">
        <v>-3034584</v>
      </c>
      <c r="Z8" s="140">
        <v>-10.12</v>
      </c>
      <c r="AA8" s="155">
        <v>29983803</v>
      </c>
    </row>
    <row r="9" spans="1:27" ht="13.5">
      <c r="A9" s="183" t="s">
        <v>105</v>
      </c>
      <c r="B9" s="182"/>
      <c r="C9" s="155">
        <v>15134173</v>
      </c>
      <c r="D9" s="155">
        <v>0</v>
      </c>
      <c r="E9" s="156">
        <v>17493795</v>
      </c>
      <c r="F9" s="60">
        <v>17982291</v>
      </c>
      <c r="G9" s="60">
        <v>1341757</v>
      </c>
      <c r="H9" s="60">
        <v>1375014</v>
      </c>
      <c r="I9" s="60">
        <v>1263513</v>
      </c>
      <c r="J9" s="60">
        <v>3980284</v>
      </c>
      <c r="K9" s="60">
        <v>1381677</v>
      </c>
      <c r="L9" s="60">
        <v>1438588</v>
      </c>
      <c r="M9" s="60">
        <v>1372057</v>
      </c>
      <c r="N9" s="60">
        <v>4192322</v>
      </c>
      <c r="O9" s="60">
        <v>1154464</v>
      </c>
      <c r="P9" s="60">
        <v>1335079</v>
      </c>
      <c r="Q9" s="60">
        <v>1354350</v>
      </c>
      <c r="R9" s="60">
        <v>3843893</v>
      </c>
      <c r="S9" s="60">
        <v>1296443</v>
      </c>
      <c r="T9" s="60">
        <v>1270948</v>
      </c>
      <c r="U9" s="60">
        <v>1332223</v>
      </c>
      <c r="V9" s="60">
        <v>3899614</v>
      </c>
      <c r="W9" s="60">
        <v>15916113</v>
      </c>
      <c r="X9" s="60">
        <v>17982291</v>
      </c>
      <c r="Y9" s="60">
        <v>-2066178</v>
      </c>
      <c r="Z9" s="140">
        <v>-11.49</v>
      </c>
      <c r="AA9" s="155">
        <v>17982291</v>
      </c>
    </row>
    <row r="10" spans="1:27" ht="13.5">
      <c r="A10" s="183" t="s">
        <v>106</v>
      </c>
      <c r="B10" s="182"/>
      <c r="C10" s="155">
        <v>59029266</v>
      </c>
      <c r="D10" s="155">
        <v>0</v>
      </c>
      <c r="E10" s="156">
        <v>66203484</v>
      </c>
      <c r="F10" s="54">
        <v>65798155</v>
      </c>
      <c r="G10" s="54">
        <v>5392032</v>
      </c>
      <c r="H10" s="54">
        <v>5489810</v>
      </c>
      <c r="I10" s="54">
        <v>5448158</v>
      </c>
      <c r="J10" s="54">
        <v>16330000</v>
      </c>
      <c r="K10" s="54">
        <v>5452296</v>
      </c>
      <c r="L10" s="54">
        <v>5414786</v>
      </c>
      <c r="M10" s="54">
        <v>5428139</v>
      </c>
      <c r="N10" s="54">
        <v>16295221</v>
      </c>
      <c r="O10" s="54">
        <v>5449550</v>
      </c>
      <c r="P10" s="54">
        <v>5416358</v>
      </c>
      <c r="Q10" s="54">
        <v>5453752</v>
      </c>
      <c r="R10" s="54">
        <v>16319660</v>
      </c>
      <c r="S10" s="54">
        <v>5261573</v>
      </c>
      <c r="T10" s="54">
        <v>5492821</v>
      </c>
      <c r="U10" s="54">
        <v>5386758</v>
      </c>
      <c r="V10" s="54">
        <v>16141152</v>
      </c>
      <c r="W10" s="54">
        <v>65086033</v>
      </c>
      <c r="X10" s="54">
        <v>65798155</v>
      </c>
      <c r="Y10" s="54">
        <v>-712122</v>
      </c>
      <c r="Z10" s="184">
        <v>-1.08</v>
      </c>
      <c r="AA10" s="130">
        <v>65798155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18217773</v>
      </c>
      <c r="D12" s="155">
        <v>0</v>
      </c>
      <c r="E12" s="156">
        <v>22523095</v>
      </c>
      <c r="F12" s="60">
        <v>18532089</v>
      </c>
      <c r="G12" s="60">
        <v>950223</v>
      </c>
      <c r="H12" s="60">
        <v>480730</v>
      </c>
      <c r="I12" s="60">
        <v>2799821</v>
      </c>
      <c r="J12" s="60">
        <v>4230774</v>
      </c>
      <c r="K12" s="60">
        <v>-1331766</v>
      </c>
      <c r="L12" s="60">
        <v>1378862</v>
      </c>
      <c r="M12" s="60">
        <v>4216004</v>
      </c>
      <c r="N12" s="60">
        <v>4263100</v>
      </c>
      <c r="O12" s="60">
        <v>729771</v>
      </c>
      <c r="P12" s="60">
        <v>576360</v>
      </c>
      <c r="Q12" s="60">
        <v>406887</v>
      </c>
      <c r="R12" s="60">
        <v>1713018</v>
      </c>
      <c r="S12" s="60">
        <v>765997</v>
      </c>
      <c r="T12" s="60">
        <v>757617</v>
      </c>
      <c r="U12" s="60">
        <v>118486</v>
      </c>
      <c r="V12" s="60">
        <v>1642100</v>
      </c>
      <c r="W12" s="60">
        <v>11848992</v>
      </c>
      <c r="X12" s="60">
        <v>18532089</v>
      </c>
      <c r="Y12" s="60">
        <v>-6683097</v>
      </c>
      <c r="Z12" s="140">
        <v>-36.06</v>
      </c>
      <c r="AA12" s="155">
        <v>18532089</v>
      </c>
    </row>
    <row r="13" spans="1:27" ht="13.5">
      <c r="A13" s="181" t="s">
        <v>109</v>
      </c>
      <c r="B13" s="185"/>
      <c r="C13" s="155">
        <v>3246046</v>
      </c>
      <c r="D13" s="155">
        <v>0</v>
      </c>
      <c r="E13" s="156">
        <v>5780262</v>
      </c>
      <c r="F13" s="60">
        <v>3955548</v>
      </c>
      <c r="G13" s="60">
        <v>30984</v>
      </c>
      <c r="H13" s="60">
        <v>218677</v>
      </c>
      <c r="I13" s="60">
        <v>84896</v>
      </c>
      <c r="J13" s="60">
        <v>334557</v>
      </c>
      <c r="K13" s="60">
        <v>166153</v>
      </c>
      <c r="L13" s="60">
        <v>330981</v>
      </c>
      <c r="M13" s="60">
        <v>171289</v>
      </c>
      <c r="N13" s="60">
        <v>668423</v>
      </c>
      <c r="O13" s="60">
        <v>385409</v>
      </c>
      <c r="P13" s="60">
        <v>305337</v>
      </c>
      <c r="Q13" s="60">
        <v>45697</v>
      </c>
      <c r="R13" s="60">
        <v>736443</v>
      </c>
      <c r="S13" s="60">
        <v>132213</v>
      </c>
      <c r="T13" s="60">
        <v>319682</v>
      </c>
      <c r="U13" s="60">
        <v>1522854</v>
      </c>
      <c r="V13" s="60">
        <v>1974749</v>
      </c>
      <c r="W13" s="60">
        <v>3714172</v>
      </c>
      <c r="X13" s="60">
        <v>3955548</v>
      </c>
      <c r="Y13" s="60">
        <v>-241376</v>
      </c>
      <c r="Z13" s="140">
        <v>-6.1</v>
      </c>
      <c r="AA13" s="155">
        <v>3955548</v>
      </c>
    </row>
    <row r="14" spans="1:27" ht="13.5">
      <c r="A14" s="181" t="s">
        <v>110</v>
      </c>
      <c r="B14" s="185"/>
      <c r="C14" s="155">
        <v>21812240</v>
      </c>
      <c r="D14" s="155">
        <v>0</v>
      </c>
      <c r="E14" s="156">
        <v>24525126</v>
      </c>
      <c r="F14" s="60">
        <v>20457527</v>
      </c>
      <c r="G14" s="60">
        <v>1743505</v>
      </c>
      <c r="H14" s="60">
        <v>1864116</v>
      </c>
      <c r="I14" s="60">
        <v>1438134</v>
      </c>
      <c r="J14" s="60">
        <v>5045755</v>
      </c>
      <c r="K14" s="60">
        <v>1553354</v>
      </c>
      <c r="L14" s="60">
        <v>1791989</v>
      </c>
      <c r="M14" s="60">
        <v>1532030</v>
      </c>
      <c r="N14" s="60">
        <v>4877373</v>
      </c>
      <c r="O14" s="60">
        <v>2010429</v>
      </c>
      <c r="P14" s="60">
        <v>1816320</v>
      </c>
      <c r="Q14" s="60">
        <v>2005288</v>
      </c>
      <c r="R14" s="60">
        <v>5832037</v>
      </c>
      <c r="S14" s="60">
        <v>1780978</v>
      </c>
      <c r="T14" s="60">
        <v>1618099</v>
      </c>
      <c r="U14" s="60">
        <v>1669093</v>
      </c>
      <c r="V14" s="60">
        <v>5068170</v>
      </c>
      <c r="W14" s="60">
        <v>20823335</v>
      </c>
      <c r="X14" s="60">
        <v>20457527</v>
      </c>
      <c r="Y14" s="60">
        <v>365808</v>
      </c>
      <c r="Z14" s="140">
        <v>1.79</v>
      </c>
      <c r="AA14" s="155">
        <v>20457527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3748003</v>
      </c>
      <c r="D16" s="155">
        <v>0</v>
      </c>
      <c r="E16" s="156">
        <v>3581749</v>
      </c>
      <c r="F16" s="60">
        <v>3198607</v>
      </c>
      <c r="G16" s="60">
        <v>180733</v>
      </c>
      <c r="H16" s="60">
        <v>324530</v>
      </c>
      <c r="I16" s="60">
        <v>201073</v>
      </c>
      <c r="J16" s="60">
        <v>706336</v>
      </c>
      <c r="K16" s="60">
        <v>450999</v>
      </c>
      <c r="L16" s="60">
        <v>263926</v>
      </c>
      <c r="M16" s="60">
        <v>265361</v>
      </c>
      <c r="N16" s="60">
        <v>980286</v>
      </c>
      <c r="O16" s="60">
        <v>187082</v>
      </c>
      <c r="P16" s="60">
        <v>97131</v>
      </c>
      <c r="Q16" s="60">
        <v>164657</v>
      </c>
      <c r="R16" s="60">
        <v>448870</v>
      </c>
      <c r="S16" s="60">
        <v>165945</v>
      </c>
      <c r="T16" s="60">
        <v>400322</v>
      </c>
      <c r="U16" s="60">
        <v>279293</v>
      </c>
      <c r="V16" s="60">
        <v>845560</v>
      </c>
      <c r="W16" s="60">
        <v>2981052</v>
      </c>
      <c r="X16" s="60">
        <v>3198607</v>
      </c>
      <c r="Y16" s="60">
        <v>-217555</v>
      </c>
      <c r="Z16" s="140">
        <v>-6.8</v>
      </c>
      <c r="AA16" s="155">
        <v>3198607</v>
      </c>
    </row>
    <row r="17" spans="1:27" ht="13.5">
      <c r="A17" s="181" t="s">
        <v>113</v>
      </c>
      <c r="B17" s="185"/>
      <c r="C17" s="155">
        <v>20853</v>
      </c>
      <c r="D17" s="155">
        <v>0</v>
      </c>
      <c r="E17" s="156">
        <v>44318</v>
      </c>
      <c r="F17" s="60">
        <v>3880</v>
      </c>
      <c r="G17" s="60">
        <v>1126</v>
      </c>
      <c r="H17" s="60">
        <v>0</v>
      </c>
      <c r="I17" s="60">
        <v>30</v>
      </c>
      <c r="J17" s="60">
        <v>1156</v>
      </c>
      <c r="K17" s="60">
        <v>0</v>
      </c>
      <c r="L17" s="60">
        <v>597</v>
      </c>
      <c r="M17" s="60">
        <v>50</v>
      </c>
      <c r="N17" s="60">
        <v>647</v>
      </c>
      <c r="O17" s="60">
        <v>460</v>
      </c>
      <c r="P17" s="60">
        <v>0</v>
      </c>
      <c r="Q17" s="60">
        <v>0</v>
      </c>
      <c r="R17" s="60">
        <v>460</v>
      </c>
      <c r="S17" s="60">
        <v>30</v>
      </c>
      <c r="T17" s="60">
        <v>120</v>
      </c>
      <c r="U17" s="60">
        <v>1961</v>
      </c>
      <c r="V17" s="60">
        <v>2111</v>
      </c>
      <c r="W17" s="60">
        <v>4374</v>
      </c>
      <c r="X17" s="60">
        <v>3880</v>
      </c>
      <c r="Y17" s="60">
        <v>494</v>
      </c>
      <c r="Z17" s="140">
        <v>12.73</v>
      </c>
      <c r="AA17" s="155">
        <v>3880</v>
      </c>
    </row>
    <row r="18" spans="1:27" ht="13.5">
      <c r="A18" s="183" t="s">
        <v>114</v>
      </c>
      <c r="B18" s="182"/>
      <c r="C18" s="155">
        <v>26840090</v>
      </c>
      <c r="D18" s="155">
        <v>0</v>
      </c>
      <c r="E18" s="156">
        <v>106653256</v>
      </c>
      <c r="F18" s="60">
        <v>112730767</v>
      </c>
      <c r="G18" s="60">
        <v>9648120</v>
      </c>
      <c r="H18" s="60">
        <v>9478290</v>
      </c>
      <c r="I18" s="60">
        <v>8218459</v>
      </c>
      <c r="J18" s="60">
        <v>27344869</v>
      </c>
      <c r="K18" s="60">
        <v>12690540</v>
      </c>
      <c r="L18" s="60">
        <v>8279177</v>
      </c>
      <c r="M18" s="60">
        <v>6946086</v>
      </c>
      <c r="N18" s="60">
        <v>27915803</v>
      </c>
      <c r="O18" s="60">
        <v>10498942</v>
      </c>
      <c r="P18" s="60">
        <v>9398395</v>
      </c>
      <c r="Q18" s="60">
        <v>8954280</v>
      </c>
      <c r="R18" s="60">
        <v>28851617</v>
      </c>
      <c r="S18" s="60">
        <v>11117944</v>
      </c>
      <c r="T18" s="60">
        <v>10458139</v>
      </c>
      <c r="U18" s="60">
        <v>10686407</v>
      </c>
      <c r="V18" s="60">
        <v>32262490</v>
      </c>
      <c r="W18" s="60">
        <v>116374779</v>
      </c>
      <c r="X18" s="60">
        <v>112730767</v>
      </c>
      <c r="Y18" s="60">
        <v>3644012</v>
      </c>
      <c r="Z18" s="140">
        <v>3.23</v>
      </c>
      <c r="AA18" s="155">
        <v>112730767</v>
      </c>
    </row>
    <row r="19" spans="1:27" ht="13.5">
      <c r="A19" s="181" t="s">
        <v>34</v>
      </c>
      <c r="B19" s="185"/>
      <c r="C19" s="155">
        <v>409190663</v>
      </c>
      <c r="D19" s="155">
        <v>0</v>
      </c>
      <c r="E19" s="156">
        <v>346325000</v>
      </c>
      <c r="F19" s="60">
        <v>417459619</v>
      </c>
      <c r="G19" s="60">
        <v>142579000</v>
      </c>
      <c r="H19" s="60">
        <v>517422</v>
      </c>
      <c r="I19" s="60">
        <v>2624704</v>
      </c>
      <c r="J19" s="60">
        <v>145721126</v>
      </c>
      <c r="K19" s="60">
        <v>5126946</v>
      </c>
      <c r="L19" s="60">
        <v>3229217</v>
      </c>
      <c r="M19" s="60">
        <v>116148734</v>
      </c>
      <c r="N19" s="60">
        <v>124504897</v>
      </c>
      <c r="O19" s="60">
        <v>13464791</v>
      </c>
      <c r="P19" s="60">
        <v>1672981</v>
      </c>
      <c r="Q19" s="60">
        <v>88497732</v>
      </c>
      <c r="R19" s="60">
        <v>103635504</v>
      </c>
      <c r="S19" s="60">
        <v>1813029</v>
      </c>
      <c r="T19" s="60">
        <v>978977</v>
      </c>
      <c r="U19" s="60">
        <v>1368568</v>
      </c>
      <c r="V19" s="60">
        <v>4160574</v>
      </c>
      <c r="W19" s="60">
        <v>378022101</v>
      </c>
      <c r="X19" s="60">
        <v>417459619</v>
      </c>
      <c r="Y19" s="60">
        <v>-39437518</v>
      </c>
      <c r="Z19" s="140">
        <v>-9.45</v>
      </c>
      <c r="AA19" s="155">
        <v>417459619</v>
      </c>
    </row>
    <row r="20" spans="1:27" ht="13.5">
      <c r="A20" s="181" t="s">
        <v>35</v>
      </c>
      <c r="B20" s="185"/>
      <c r="C20" s="155">
        <v>45097446</v>
      </c>
      <c r="D20" s="155">
        <v>0</v>
      </c>
      <c r="E20" s="156">
        <v>23347390</v>
      </c>
      <c r="F20" s="54">
        <v>23178865</v>
      </c>
      <c r="G20" s="54">
        <v>1260430</v>
      </c>
      <c r="H20" s="54">
        <v>1418370</v>
      </c>
      <c r="I20" s="54">
        <v>816939</v>
      </c>
      <c r="J20" s="54">
        <v>3495739</v>
      </c>
      <c r="K20" s="54">
        <v>1099315</v>
      </c>
      <c r="L20" s="54">
        <v>2396595</v>
      </c>
      <c r="M20" s="54">
        <v>4763167</v>
      </c>
      <c r="N20" s="54">
        <v>8259077</v>
      </c>
      <c r="O20" s="54">
        <v>1758060</v>
      </c>
      <c r="P20" s="54">
        <v>2876714</v>
      </c>
      <c r="Q20" s="54">
        <v>1129134</v>
      </c>
      <c r="R20" s="54">
        <v>5763908</v>
      </c>
      <c r="S20" s="54">
        <v>1066718</v>
      </c>
      <c r="T20" s="54">
        <v>739999</v>
      </c>
      <c r="U20" s="54">
        <v>3146618</v>
      </c>
      <c r="V20" s="54">
        <v>4953335</v>
      </c>
      <c r="W20" s="54">
        <v>22472059</v>
      </c>
      <c r="X20" s="54">
        <v>23178865</v>
      </c>
      <c r="Y20" s="54">
        <v>-706806</v>
      </c>
      <c r="Z20" s="184">
        <v>-3.05</v>
      </c>
      <c r="AA20" s="130">
        <v>23178865</v>
      </c>
    </row>
    <row r="21" spans="1:27" ht="13.5">
      <c r="A21" s="181" t="s">
        <v>115</v>
      </c>
      <c r="B21" s="185"/>
      <c r="C21" s="155">
        <v>315322</v>
      </c>
      <c r="D21" s="155">
        <v>0</v>
      </c>
      <c r="E21" s="156">
        <v>3500000</v>
      </c>
      <c r="F21" s="60">
        <v>6551238</v>
      </c>
      <c r="G21" s="60">
        <v>385800</v>
      </c>
      <c r="H21" s="60">
        <v>28257</v>
      </c>
      <c r="I21" s="82">
        <v>2086917</v>
      </c>
      <c r="J21" s="60">
        <v>2500974</v>
      </c>
      <c r="K21" s="60">
        <v>102004</v>
      </c>
      <c r="L21" s="60">
        <v>703731</v>
      </c>
      <c r="M21" s="60">
        <v>41488</v>
      </c>
      <c r="N21" s="60">
        <v>847223</v>
      </c>
      <c r="O21" s="60">
        <v>473359</v>
      </c>
      <c r="P21" s="82">
        <v>137922</v>
      </c>
      <c r="Q21" s="60">
        <v>40642</v>
      </c>
      <c r="R21" s="60">
        <v>651923</v>
      </c>
      <c r="S21" s="60">
        <v>0</v>
      </c>
      <c r="T21" s="60">
        <v>-214035</v>
      </c>
      <c r="U21" s="60">
        <v>1448</v>
      </c>
      <c r="V21" s="60">
        <v>-212587</v>
      </c>
      <c r="W21" s="82">
        <v>3787533</v>
      </c>
      <c r="X21" s="60">
        <v>6551238</v>
      </c>
      <c r="Y21" s="60">
        <v>-2763705</v>
      </c>
      <c r="Z21" s="140">
        <v>-42.19</v>
      </c>
      <c r="AA21" s="155">
        <v>6551238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1446112490</v>
      </c>
      <c r="D22" s="188">
        <f>SUM(D5:D21)</f>
        <v>0</v>
      </c>
      <c r="E22" s="189">
        <f t="shared" si="0"/>
        <v>1611452003</v>
      </c>
      <c r="F22" s="190">
        <f t="shared" si="0"/>
        <v>1649751619</v>
      </c>
      <c r="G22" s="190">
        <f t="shared" si="0"/>
        <v>235831511</v>
      </c>
      <c r="H22" s="190">
        <f t="shared" si="0"/>
        <v>100926177</v>
      </c>
      <c r="I22" s="190">
        <f t="shared" si="0"/>
        <v>105016962</v>
      </c>
      <c r="J22" s="190">
        <f t="shared" si="0"/>
        <v>441774650</v>
      </c>
      <c r="K22" s="190">
        <f t="shared" si="0"/>
        <v>98348486</v>
      </c>
      <c r="L22" s="190">
        <f t="shared" si="0"/>
        <v>98841650</v>
      </c>
      <c r="M22" s="190">
        <f t="shared" si="0"/>
        <v>222151832</v>
      </c>
      <c r="N22" s="190">
        <f t="shared" si="0"/>
        <v>419341968</v>
      </c>
      <c r="O22" s="190">
        <f t="shared" si="0"/>
        <v>109649270</v>
      </c>
      <c r="P22" s="190">
        <f t="shared" si="0"/>
        <v>99310986</v>
      </c>
      <c r="Q22" s="190">
        <f t="shared" si="0"/>
        <v>183247160</v>
      </c>
      <c r="R22" s="190">
        <f t="shared" si="0"/>
        <v>392207416</v>
      </c>
      <c r="S22" s="190">
        <f t="shared" si="0"/>
        <v>98387676</v>
      </c>
      <c r="T22" s="190">
        <f t="shared" si="0"/>
        <v>98614934</v>
      </c>
      <c r="U22" s="190">
        <f t="shared" si="0"/>
        <v>101956004</v>
      </c>
      <c r="V22" s="190">
        <f t="shared" si="0"/>
        <v>298958614</v>
      </c>
      <c r="W22" s="190">
        <f t="shared" si="0"/>
        <v>1552282648</v>
      </c>
      <c r="X22" s="190">
        <f t="shared" si="0"/>
        <v>1649751619</v>
      </c>
      <c r="Y22" s="190">
        <f t="shared" si="0"/>
        <v>-97468971</v>
      </c>
      <c r="Z22" s="191">
        <f>+IF(X22&lt;&gt;0,+(Y22/X22)*100,0)</f>
        <v>-5.908099733163529</v>
      </c>
      <c r="AA22" s="188">
        <f>SUM(AA5:AA21)</f>
        <v>1649751619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403136012</v>
      </c>
      <c r="D25" s="155">
        <v>0</v>
      </c>
      <c r="E25" s="156">
        <v>450542793</v>
      </c>
      <c r="F25" s="60">
        <v>433648722</v>
      </c>
      <c r="G25" s="60">
        <v>32744526</v>
      </c>
      <c r="H25" s="60">
        <v>34922125</v>
      </c>
      <c r="I25" s="60">
        <v>34908505</v>
      </c>
      <c r="J25" s="60">
        <v>102575156</v>
      </c>
      <c r="K25" s="60">
        <v>36433620</v>
      </c>
      <c r="L25" s="60">
        <v>36246686</v>
      </c>
      <c r="M25" s="60">
        <v>37255139</v>
      </c>
      <c r="N25" s="60">
        <v>109935445</v>
      </c>
      <c r="O25" s="60">
        <v>39248695</v>
      </c>
      <c r="P25" s="60">
        <v>37942566</v>
      </c>
      <c r="Q25" s="60">
        <v>36901018</v>
      </c>
      <c r="R25" s="60">
        <v>114092279</v>
      </c>
      <c r="S25" s="60">
        <v>35954715</v>
      </c>
      <c r="T25" s="60">
        <v>38850576</v>
      </c>
      <c r="U25" s="60">
        <v>38195508</v>
      </c>
      <c r="V25" s="60">
        <v>113000799</v>
      </c>
      <c r="W25" s="60">
        <v>439603679</v>
      </c>
      <c r="X25" s="60">
        <v>433648722</v>
      </c>
      <c r="Y25" s="60">
        <v>5954957</v>
      </c>
      <c r="Z25" s="140">
        <v>1.37</v>
      </c>
      <c r="AA25" s="155">
        <v>433648722</v>
      </c>
    </row>
    <row r="26" spans="1:27" ht="13.5">
      <c r="A26" s="183" t="s">
        <v>38</v>
      </c>
      <c r="B26" s="182"/>
      <c r="C26" s="155">
        <v>20925396</v>
      </c>
      <c r="D26" s="155">
        <v>0</v>
      </c>
      <c r="E26" s="156">
        <v>22081902</v>
      </c>
      <c r="F26" s="60">
        <v>26281895</v>
      </c>
      <c r="G26" s="60">
        <v>1777370</v>
      </c>
      <c r="H26" s="60">
        <v>1777370</v>
      </c>
      <c r="I26" s="60">
        <v>1777370</v>
      </c>
      <c r="J26" s="60">
        <v>5332110</v>
      </c>
      <c r="K26" s="60">
        <v>1731694</v>
      </c>
      <c r="L26" s="60">
        <v>1742545</v>
      </c>
      <c r="M26" s="60">
        <v>1731231</v>
      </c>
      <c r="N26" s="60">
        <v>5205470</v>
      </c>
      <c r="O26" s="60">
        <v>1733441</v>
      </c>
      <c r="P26" s="60">
        <v>5012661</v>
      </c>
      <c r="Q26" s="60">
        <v>2161866</v>
      </c>
      <c r="R26" s="60">
        <v>8907968</v>
      </c>
      <c r="S26" s="60">
        <v>2161866</v>
      </c>
      <c r="T26" s="60">
        <v>2161866</v>
      </c>
      <c r="U26" s="60">
        <v>2122505</v>
      </c>
      <c r="V26" s="60">
        <v>6446237</v>
      </c>
      <c r="W26" s="60">
        <v>25891785</v>
      </c>
      <c r="X26" s="60">
        <v>26281895</v>
      </c>
      <c r="Y26" s="60">
        <v>-390110</v>
      </c>
      <c r="Z26" s="140">
        <v>-1.48</v>
      </c>
      <c r="AA26" s="155">
        <v>26281895</v>
      </c>
    </row>
    <row r="27" spans="1:27" ht="13.5">
      <c r="A27" s="183" t="s">
        <v>118</v>
      </c>
      <c r="B27" s="182"/>
      <c r="C27" s="155">
        <v>70537404</v>
      </c>
      <c r="D27" s="155">
        <v>0</v>
      </c>
      <c r="E27" s="156">
        <v>75262027</v>
      </c>
      <c r="F27" s="60">
        <v>93931512</v>
      </c>
      <c r="G27" s="60">
        <v>0</v>
      </c>
      <c r="H27" s="60">
        <v>0</v>
      </c>
      <c r="I27" s="60">
        <v>18815507</v>
      </c>
      <c r="J27" s="60">
        <v>18815507</v>
      </c>
      <c r="K27" s="60">
        <v>6271836</v>
      </c>
      <c r="L27" s="60">
        <v>6271836</v>
      </c>
      <c r="M27" s="60">
        <v>-7091826</v>
      </c>
      <c r="N27" s="60">
        <v>5451846</v>
      </c>
      <c r="O27" s="60">
        <v>6271836</v>
      </c>
      <c r="P27" s="60">
        <v>6271836</v>
      </c>
      <c r="Q27" s="60">
        <v>6271836</v>
      </c>
      <c r="R27" s="60">
        <v>18815508</v>
      </c>
      <c r="S27" s="60">
        <v>6271836</v>
      </c>
      <c r="T27" s="60">
        <v>6271836</v>
      </c>
      <c r="U27" s="60">
        <v>6271836</v>
      </c>
      <c r="V27" s="60">
        <v>18815508</v>
      </c>
      <c r="W27" s="60">
        <v>61898369</v>
      </c>
      <c r="X27" s="60">
        <v>93931512</v>
      </c>
      <c r="Y27" s="60">
        <v>-32033143</v>
      </c>
      <c r="Z27" s="140">
        <v>-34.1</v>
      </c>
      <c r="AA27" s="155">
        <v>93931512</v>
      </c>
    </row>
    <row r="28" spans="1:27" ht="13.5">
      <c r="A28" s="183" t="s">
        <v>39</v>
      </c>
      <c r="B28" s="182"/>
      <c r="C28" s="155">
        <v>241288195</v>
      </c>
      <c r="D28" s="155">
        <v>0</v>
      </c>
      <c r="E28" s="156">
        <v>282004100</v>
      </c>
      <c r="F28" s="60">
        <v>228667644</v>
      </c>
      <c r="G28" s="60">
        <v>0</v>
      </c>
      <c r="H28" s="60">
        <v>37735019</v>
      </c>
      <c r="I28" s="60">
        <v>17555594</v>
      </c>
      <c r="J28" s="60">
        <v>55290613</v>
      </c>
      <c r="K28" s="60">
        <v>25328982</v>
      </c>
      <c r="L28" s="60">
        <v>4043276</v>
      </c>
      <c r="M28" s="60">
        <v>23293911</v>
      </c>
      <c r="N28" s="60">
        <v>52666169</v>
      </c>
      <c r="O28" s="60">
        <v>17482174</v>
      </c>
      <c r="P28" s="60">
        <v>17450215</v>
      </c>
      <c r="Q28" s="60">
        <v>17504638</v>
      </c>
      <c r="R28" s="60">
        <v>52437027</v>
      </c>
      <c r="S28" s="60">
        <v>17462733</v>
      </c>
      <c r="T28" s="60">
        <v>17456419</v>
      </c>
      <c r="U28" s="60">
        <v>17437051</v>
      </c>
      <c r="V28" s="60">
        <v>52356203</v>
      </c>
      <c r="W28" s="60">
        <v>212750012</v>
      </c>
      <c r="X28" s="60">
        <v>228667644</v>
      </c>
      <c r="Y28" s="60">
        <v>-15917632</v>
      </c>
      <c r="Z28" s="140">
        <v>-6.96</v>
      </c>
      <c r="AA28" s="155">
        <v>228667644</v>
      </c>
    </row>
    <row r="29" spans="1:27" ht="13.5">
      <c r="A29" s="183" t="s">
        <v>40</v>
      </c>
      <c r="B29" s="182"/>
      <c r="C29" s="155">
        <v>30185893</v>
      </c>
      <c r="D29" s="155">
        <v>0</v>
      </c>
      <c r="E29" s="156">
        <v>41602341</v>
      </c>
      <c r="F29" s="60">
        <v>25797826</v>
      </c>
      <c r="G29" s="60">
        <v>14</v>
      </c>
      <c r="H29" s="60">
        <v>14948</v>
      </c>
      <c r="I29" s="60">
        <v>814440</v>
      </c>
      <c r="J29" s="60">
        <v>829402</v>
      </c>
      <c r="K29" s="60">
        <v>0</v>
      </c>
      <c r="L29" s="60">
        <v>2</v>
      </c>
      <c r="M29" s="60">
        <v>10784297</v>
      </c>
      <c r="N29" s="60">
        <v>10784299</v>
      </c>
      <c r="O29" s="60">
        <v>4</v>
      </c>
      <c r="P29" s="60">
        <v>3543669</v>
      </c>
      <c r="Q29" s="60">
        <v>717265</v>
      </c>
      <c r="R29" s="60">
        <v>4260938</v>
      </c>
      <c r="S29" s="60">
        <v>22388</v>
      </c>
      <c r="T29" s="60">
        <v>146792</v>
      </c>
      <c r="U29" s="60">
        <v>8257189</v>
      </c>
      <c r="V29" s="60">
        <v>8426369</v>
      </c>
      <c r="W29" s="60">
        <v>24301008</v>
      </c>
      <c r="X29" s="60">
        <v>25797826</v>
      </c>
      <c r="Y29" s="60">
        <v>-1496818</v>
      </c>
      <c r="Z29" s="140">
        <v>-5.8</v>
      </c>
      <c r="AA29" s="155">
        <v>25797826</v>
      </c>
    </row>
    <row r="30" spans="1:27" ht="13.5">
      <c r="A30" s="183" t="s">
        <v>119</v>
      </c>
      <c r="B30" s="182"/>
      <c r="C30" s="155">
        <v>419533933</v>
      </c>
      <c r="D30" s="155">
        <v>0</v>
      </c>
      <c r="E30" s="156">
        <v>402742874</v>
      </c>
      <c r="F30" s="60">
        <v>409222874</v>
      </c>
      <c r="G30" s="60">
        <v>0</v>
      </c>
      <c r="H30" s="60">
        <v>0</v>
      </c>
      <c r="I30" s="60">
        <v>93361090</v>
      </c>
      <c r="J30" s="60">
        <v>93361090</v>
      </c>
      <c r="K30" s="60">
        <v>30629785</v>
      </c>
      <c r="L30" s="60">
        <v>2185188</v>
      </c>
      <c r="M30" s="60">
        <v>31923045</v>
      </c>
      <c r="N30" s="60">
        <v>64738018</v>
      </c>
      <c r="O30" s="60">
        <v>30352806</v>
      </c>
      <c r="P30" s="60">
        <v>34202611</v>
      </c>
      <c r="Q30" s="60">
        <v>30905048</v>
      </c>
      <c r="R30" s="60">
        <v>95460465</v>
      </c>
      <c r="S30" s="60">
        <v>63698991</v>
      </c>
      <c r="T30" s="60">
        <v>29390373</v>
      </c>
      <c r="U30" s="60">
        <v>34763032</v>
      </c>
      <c r="V30" s="60">
        <v>127852396</v>
      </c>
      <c r="W30" s="60">
        <v>381411969</v>
      </c>
      <c r="X30" s="60">
        <v>409222874</v>
      </c>
      <c r="Y30" s="60">
        <v>-27810905</v>
      </c>
      <c r="Z30" s="140">
        <v>-6.8</v>
      </c>
      <c r="AA30" s="155">
        <v>409222874</v>
      </c>
    </row>
    <row r="31" spans="1:27" ht="13.5">
      <c r="A31" s="183" t="s">
        <v>120</v>
      </c>
      <c r="B31" s="182"/>
      <c r="C31" s="155">
        <v>40999359</v>
      </c>
      <c r="D31" s="155">
        <v>0</v>
      </c>
      <c r="E31" s="156">
        <v>37737865</v>
      </c>
      <c r="F31" s="60">
        <v>45290669</v>
      </c>
      <c r="G31" s="60">
        <v>2812792</v>
      </c>
      <c r="H31" s="60">
        <v>3966403</v>
      </c>
      <c r="I31" s="60">
        <v>3699693</v>
      </c>
      <c r="J31" s="60">
        <v>10478888</v>
      </c>
      <c r="K31" s="60">
        <v>4490071</v>
      </c>
      <c r="L31" s="60">
        <v>4369564</v>
      </c>
      <c r="M31" s="60">
        <v>3768097</v>
      </c>
      <c r="N31" s="60">
        <v>12627732</v>
      </c>
      <c r="O31" s="60">
        <v>3535374</v>
      </c>
      <c r="P31" s="60">
        <v>3448646</v>
      </c>
      <c r="Q31" s="60">
        <v>4561589</v>
      </c>
      <c r="R31" s="60">
        <v>11545609</v>
      </c>
      <c r="S31" s="60">
        <v>3165251</v>
      </c>
      <c r="T31" s="60">
        <v>3450510</v>
      </c>
      <c r="U31" s="60">
        <v>4481599</v>
      </c>
      <c r="V31" s="60">
        <v>11097360</v>
      </c>
      <c r="W31" s="60">
        <v>45749589</v>
      </c>
      <c r="X31" s="60">
        <v>45290669</v>
      </c>
      <c r="Y31" s="60">
        <v>458920</v>
      </c>
      <c r="Z31" s="140">
        <v>1.01</v>
      </c>
      <c r="AA31" s="155">
        <v>45290669</v>
      </c>
    </row>
    <row r="32" spans="1:27" ht="13.5">
      <c r="A32" s="183" t="s">
        <v>121</v>
      </c>
      <c r="B32" s="182"/>
      <c r="C32" s="155">
        <v>283008281</v>
      </c>
      <c r="D32" s="155">
        <v>0</v>
      </c>
      <c r="E32" s="156">
        <v>290834992</v>
      </c>
      <c r="F32" s="60">
        <v>288214440</v>
      </c>
      <c r="G32" s="60">
        <v>921460</v>
      </c>
      <c r="H32" s="60">
        <v>17342262</v>
      </c>
      <c r="I32" s="60">
        <v>18443518</v>
      </c>
      <c r="J32" s="60">
        <v>36707240</v>
      </c>
      <c r="K32" s="60">
        <v>26303995</v>
      </c>
      <c r="L32" s="60">
        <v>24528439</v>
      </c>
      <c r="M32" s="60">
        <v>39393091</v>
      </c>
      <c r="N32" s="60">
        <v>90225525</v>
      </c>
      <c r="O32" s="60">
        <v>26540798</v>
      </c>
      <c r="P32" s="60">
        <v>15895159</v>
      </c>
      <c r="Q32" s="60">
        <v>26307800</v>
      </c>
      <c r="R32" s="60">
        <v>68743757</v>
      </c>
      <c r="S32" s="60">
        <v>34162001</v>
      </c>
      <c r="T32" s="60">
        <v>25344862</v>
      </c>
      <c r="U32" s="60">
        <v>45853901</v>
      </c>
      <c r="V32" s="60">
        <v>105360764</v>
      </c>
      <c r="W32" s="60">
        <v>301037286</v>
      </c>
      <c r="X32" s="60">
        <v>288214440</v>
      </c>
      <c r="Y32" s="60">
        <v>12822846</v>
      </c>
      <c r="Z32" s="140">
        <v>4.45</v>
      </c>
      <c r="AA32" s="155">
        <v>288214440</v>
      </c>
    </row>
    <row r="33" spans="1:27" ht="13.5">
      <c r="A33" s="183" t="s">
        <v>42</v>
      </c>
      <c r="B33" s="182"/>
      <c r="C33" s="155">
        <v>21310084</v>
      </c>
      <c r="D33" s="155">
        <v>0</v>
      </c>
      <c r="E33" s="156">
        <v>25601330</v>
      </c>
      <c r="F33" s="60">
        <v>21162369</v>
      </c>
      <c r="G33" s="60">
        <v>0</v>
      </c>
      <c r="H33" s="60">
        <v>76489</v>
      </c>
      <c r="I33" s="60">
        <v>292864</v>
      </c>
      <c r="J33" s="60">
        <v>369353</v>
      </c>
      <c r="K33" s="60">
        <v>4857606</v>
      </c>
      <c r="L33" s="60">
        <v>169463</v>
      </c>
      <c r="M33" s="60">
        <v>4966428</v>
      </c>
      <c r="N33" s="60">
        <v>9993497</v>
      </c>
      <c r="O33" s="60">
        <v>254226</v>
      </c>
      <c r="P33" s="60">
        <v>587114</v>
      </c>
      <c r="Q33" s="60">
        <v>5340890</v>
      </c>
      <c r="R33" s="60">
        <v>6182230</v>
      </c>
      <c r="S33" s="60">
        <v>899477</v>
      </c>
      <c r="T33" s="60">
        <v>177349</v>
      </c>
      <c r="U33" s="60">
        <v>5077716</v>
      </c>
      <c r="V33" s="60">
        <v>6154542</v>
      </c>
      <c r="W33" s="60">
        <v>22699622</v>
      </c>
      <c r="X33" s="60">
        <v>21162369</v>
      </c>
      <c r="Y33" s="60">
        <v>1537253</v>
      </c>
      <c r="Z33" s="140">
        <v>7.26</v>
      </c>
      <c r="AA33" s="155">
        <v>21162369</v>
      </c>
    </row>
    <row r="34" spans="1:27" ht="13.5">
      <c r="A34" s="183" t="s">
        <v>43</v>
      </c>
      <c r="B34" s="182"/>
      <c r="C34" s="155">
        <v>238056641</v>
      </c>
      <c r="D34" s="155">
        <v>0</v>
      </c>
      <c r="E34" s="156">
        <v>221209347</v>
      </c>
      <c r="F34" s="60">
        <v>205253968</v>
      </c>
      <c r="G34" s="60">
        <v>9494835</v>
      </c>
      <c r="H34" s="60">
        <v>10989234</v>
      </c>
      <c r="I34" s="60">
        <v>13500963</v>
      </c>
      <c r="J34" s="60">
        <v>33985032</v>
      </c>
      <c r="K34" s="60">
        <v>32696402</v>
      </c>
      <c r="L34" s="60">
        <v>20820815</v>
      </c>
      <c r="M34" s="60">
        <v>20892897</v>
      </c>
      <c r="N34" s="60">
        <v>74410114</v>
      </c>
      <c r="O34" s="60">
        <v>13140997</v>
      </c>
      <c r="P34" s="60">
        <v>17582425</v>
      </c>
      <c r="Q34" s="60">
        <v>12374176</v>
      </c>
      <c r="R34" s="60">
        <v>43097598</v>
      </c>
      <c r="S34" s="60">
        <v>32233400</v>
      </c>
      <c r="T34" s="60">
        <v>25299961</v>
      </c>
      <c r="U34" s="60">
        <v>24874739</v>
      </c>
      <c r="V34" s="60">
        <v>82408100</v>
      </c>
      <c r="W34" s="60">
        <v>233900844</v>
      </c>
      <c r="X34" s="60">
        <v>205253968</v>
      </c>
      <c r="Y34" s="60">
        <v>28646876</v>
      </c>
      <c r="Z34" s="140">
        <v>13.96</v>
      </c>
      <c r="AA34" s="155">
        <v>205253968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1768981198</v>
      </c>
      <c r="D36" s="188">
        <f>SUM(D25:D35)</f>
        <v>0</v>
      </c>
      <c r="E36" s="189">
        <f t="shared" si="1"/>
        <v>1849619571</v>
      </c>
      <c r="F36" s="190">
        <f t="shared" si="1"/>
        <v>1777471919</v>
      </c>
      <c r="G36" s="190">
        <f t="shared" si="1"/>
        <v>47750997</v>
      </c>
      <c r="H36" s="190">
        <f t="shared" si="1"/>
        <v>106823850</v>
      </c>
      <c r="I36" s="190">
        <f t="shared" si="1"/>
        <v>203169544</v>
      </c>
      <c r="J36" s="190">
        <f t="shared" si="1"/>
        <v>357744391</v>
      </c>
      <c r="K36" s="190">
        <f t="shared" si="1"/>
        <v>168743991</v>
      </c>
      <c r="L36" s="190">
        <f t="shared" si="1"/>
        <v>100377814</v>
      </c>
      <c r="M36" s="190">
        <f t="shared" si="1"/>
        <v>166916310</v>
      </c>
      <c r="N36" s="190">
        <f t="shared" si="1"/>
        <v>436038115</v>
      </c>
      <c r="O36" s="190">
        <f t="shared" si="1"/>
        <v>138560351</v>
      </c>
      <c r="P36" s="190">
        <f t="shared" si="1"/>
        <v>141936902</v>
      </c>
      <c r="Q36" s="190">
        <f t="shared" si="1"/>
        <v>143046126</v>
      </c>
      <c r="R36" s="190">
        <f t="shared" si="1"/>
        <v>423543379</v>
      </c>
      <c r="S36" s="190">
        <f t="shared" si="1"/>
        <v>196032658</v>
      </c>
      <c r="T36" s="190">
        <f t="shared" si="1"/>
        <v>148550544</v>
      </c>
      <c r="U36" s="190">
        <f t="shared" si="1"/>
        <v>187335076</v>
      </c>
      <c r="V36" s="190">
        <f t="shared" si="1"/>
        <v>531918278</v>
      </c>
      <c r="W36" s="190">
        <f t="shared" si="1"/>
        <v>1749244163</v>
      </c>
      <c r="X36" s="190">
        <f t="shared" si="1"/>
        <v>1777471919</v>
      </c>
      <c r="Y36" s="190">
        <f t="shared" si="1"/>
        <v>-28227756</v>
      </c>
      <c r="Z36" s="191">
        <f>+IF(X36&lt;&gt;0,+(Y36/X36)*100,0)</f>
        <v>-1.588084497890737</v>
      </c>
      <c r="AA36" s="188">
        <f>SUM(AA25:AA35)</f>
        <v>1777471919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-322868708</v>
      </c>
      <c r="D38" s="199">
        <f>+D22-D36</f>
        <v>0</v>
      </c>
      <c r="E38" s="200">
        <f t="shared" si="2"/>
        <v>-238167568</v>
      </c>
      <c r="F38" s="106">
        <f t="shared" si="2"/>
        <v>-127720300</v>
      </c>
      <c r="G38" s="106">
        <f t="shared" si="2"/>
        <v>188080514</v>
      </c>
      <c r="H38" s="106">
        <f t="shared" si="2"/>
        <v>-5897673</v>
      </c>
      <c r="I38" s="106">
        <f t="shared" si="2"/>
        <v>-98152582</v>
      </c>
      <c r="J38" s="106">
        <f t="shared" si="2"/>
        <v>84030259</v>
      </c>
      <c r="K38" s="106">
        <f t="shared" si="2"/>
        <v>-70395505</v>
      </c>
      <c r="L38" s="106">
        <f t="shared" si="2"/>
        <v>-1536164</v>
      </c>
      <c r="M38" s="106">
        <f t="shared" si="2"/>
        <v>55235522</v>
      </c>
      <c r="N38" s="106">
        <f t="shared" si="2"/>
        <v>-16696147</v>
      </c>
      <c r="O38" s="106">
        <f t="shared" si="2"/>
        <v>-28911081</v>
      </c>
      <c r="P38" s="106">
        <f t="shared" si="2"/>
        <v>-42625916</v>
      </c>
      <c r="Q38" s="106">
        <f t="shared" si="2"/>
        <v>40201034</v>
      </c>
      <c r="R38" s="106">
        <f t="shared" si="2"/>
        <v>-31335963</v>
      </c>
      <c r="S38" s="106">
        <f t="shared" si="2"/>
        <v>-97644982</v>
      </c>
      <c r="T38" s="106">
        <f t="shared" si="2"/>
        <v>-49935610</v>
      </c>
      <c r="U38" s="106">
        <f t="shared" si="2"/>
        <v>-85379072</v>
      </c>
      <c r="V38" s="106">
        <f t="shared" si="2"/>
        <v>-232959664</v>
      </c>
      <c r="W38" s="106">
        <f t="shared" si="2"/>
        <v>-196961515</v>
      </c>
      <c r="X38" s="106">
        <f>IF(F22=F36,0,X22-X36)</f>
        <v>-127720300</v>
      </c>
      <c r="Y38" s="106">
        <f t="shared" si="2"/>
        <v>-69241215</v>
      </c>
      <c r="Z38" s="201">
        <f>+IF(X38&lt;&gt;0,+(Y38/X38)*100,0)</f>
        <v>54.213163451698755</v>
      </c>
      <c r="AA38" s="199">
        <f>+AA22-AA36</f>
        <v>-127720300</v>
      </c>
    </row>
    <row r="39" spans="1:27" ht="13.5">
      <c r="A39" s="181" t="s">
        <v>46</v>
      </c>
      <c r="B39" s="185"/>
      <c r="C39" s="155">
        <v>168277079</v>
      </c>
      <c r="D39" s="155">
        <v>0</v>
      </c>
      <c r="E39" s="156">
        <v>394816000</v>
      </c>
      <c r="F39" s="60">
        <v>444898014</v>
      </c>
      <c r="G39" s="60">
        <v>0</v>
      </c>
      <c r="H39" s="60">
        <v>3717733</v>
      </c>
      <c r="I39" s="60">
        <v>18570509</v>
      </c>
      <c r="J39" s="60">
        <v>22288242</v>
      </c>
      <c r="K39" s="60">
        <v>34835613</v>
      </c>
      <c r="L39" s="60">
        <v>22720496</v>
      </c>
      <c r="M39" s="60">
        <v>67554231</v>
      </c>
      <c r="N39" s="60">
        <v>125110340</v>
      </c>
      <c r="O39" s="60">
        <v>-65512454</v>
      </c>
      <c r="P39" s="60">
        <v>25977331</v>
      </c>
      <c r="Q39" s="60">
        <v>19654819</v>
      </c>
      <c r="R39" s="60">
        <v>-19880304</v>
      </c>
      <c r="S39" s="60">
        <v>9961671</v>
      </c>
      <c r="T39" s="60">
        <v>7003142</v>
      </c>
      <c r="U39" s="60">
        <v>8449892</v>
      </c>
      <c r="V39" s="60">
        <v>25414705</v>
      </c>
      <c r="W39" s="60">
        <v>152932983</v>
      </c>
      <c r="X39" s="60">
        <v>444898014</v>
      </c>
      <c r="Y39" s="60">
        <v>-291965031</v>
      </c>
      <c r="Z39" s="140">
        <v>-65.63</v>
      </c>
      <c r="AA39" s="155">
        <v>444898014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-154591629</v>
      </c>
      <c r="D42" s="206">
        <f>SUM(D38:D41)</f>
        <v>0</v>
      </c>
      <c r="E42" s="207">
        <f t="shared" si="3"/>
        <v>156648432</v>
      </c>
      <c r="F42" s="88">
        <f t="shared" si="3"/>
        <v>317177714</v>
      </c>
      <c r="G42" s="88">
        <f t="shared" si="3"/>
        <v>188080514</v>
      </c>
      <c r="H42" s="88">
        <f t="shared" si="3"/>
        <v>-2179940</v>
      </c>
      <c r="I42" s="88">
        <f t="shared" si="3"/>
        <v>-79582073</v>
      </c>
      <c r="J42" s="88">
        <f t="shared" si="3"/>
        <v>106318501</v>
      </c>
      <c r="K42" s="88">
        <f t="shared" si="3"/>
        <v>-35559892</v>
      </c>
      <c r="L42" s="88">
        <f t="shared" si="3"/>
        <v>21184332</v>
      </c>
      <c r="M42" s="88">
        <f t="shared" si="3"/>
        <v>122789753</v>
      </c>
      <c r="N42" s="88">
        <f t="shared" si="3"/>
        <v>108414193</v>
      </c>
      <c r="O42" s="88">
        <f t="shared" si="3"/>
        <v>-94423535</v>
      </c>
      <c r="P42" s="88">
        <f t="shared" si="3"/>
        <v>-16648585</v>
      </c>
      <c r="Q42" s="88">
        <f t="shared" si="3"/>
        <v>59855853</v>
      </c>
      <c r="R42" s="88">
        <f t="shared" si="3"/>
        <v>-51216267</v>
      </c>
      <c r="S42" s="88">
        <f t="shared" si="3"/>
        <v>-87683311</v>
      </c>
      <c r="T42" s="88">
        <f t="shared" si="3"/>
        <v>-42932468</v>
      </c>
      <c r="U42" s="88">
        <f t="shared" si="3"/>
        <v>-76929180</v>
      </c>
      <c r="V42" s="88">
        <f t="shared" si="3"/>
        <v>-207544959</v>
      </c>
      <c r="W42" s="88">
        <f t="shared" si="3"/>
        <v>-44028532</v>
      </c>
      <c r="X42" s="88">
        <f t="shared" si="3"/>
        <v>317177714</v>
      </c>
      <c r="Y42" s="88">
        <f t="shared" si="3"/>
        <v>-361206246</v>
      </c>
      <c r="Z42" s="208">
        <f>+IF(X42&lt;&gt;0,+(Y42/X42)*100,0)</f>
        <v>-113.88134476560354</v>
      </c>
      <c r="AA42" s="206">
        <f>SUM(AA38:AA41)</f>
        <v>317177714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-154591629</v>
      </c>
      <c r="D44" s="210">
        <f>+D42-D43</f>
        <v>0</v>
      </c>
      <c r="E44" s="211">
        <f t="shared" si="4"/>
        <v>156648432</v>
      </c>
      <c r="F44" s="77">
        <f t="shared" si="4"/>
        <v>317177714</v>
      </c>
      <c r="G44" s="77">
        <f t="shared" si="4"/>
        <v>188080514</v>
      </c>
      <c r="H44" s="77">
        <f t="shared" si="4"/>
        <v>-2179940</v>
      </c>
      <c r="I44" s="77">
        <f t="shared" si="4"/>
        <v>-79582073</v>
      </c>
      <c r="J44" s="77">
        <f t="shared" si="4"/>
        <v>106318501</v>
      </c>
      <c r="K44" s="77">
        <f t="shared" si="4"/>
        <v>-35559892</v>
      </c>
      <c r="L44" s="77">
        <f t="shared" si="4"/>
        <v>21184332</v>
      </c>
      <c r="M44" s="77">
        <f t="shared" si="4"/>
        <v>122789753</v>
      </c>
      <c r="N44" s="77">
        <f t="shared" si="4"/>
        <v>108414193</v>
      </c>
      <c r="O44" s="77">
        <f t="shared" si="4"/>
        <v>-94423535</v>
      </c>
      <c r="P44" s="77">
        <f t="shared" si="4"/>
        <v>-16648585</v>
      </c>
      <c r="Q44" s="77">
        <f t="shared" si="4"/>
        <v>59855853</v>
      </c>
      <c r="R44" s="77">
        <f t="shared" si="4"/>
        <v>-51216267</v>
      </c>
      <c r="S44" s="77">
        <f t="shared" si="4"/>
        <v>-87683311</v>
      </c>
      <c r="T44" s="77">
        <f t="shared" si="4"/>
        <v>-42932468</v>
      </c>
      <c r="U44" s="77">
        <f t="shared" si="4"/>
        <v>-76929180</v>
      </c>
      <c r="V44" s="77">
        <f t="shared" si="4"/>
        <v>-207544959</v>
      </c>
      <c r="W44" s="77">
        <f t="shared" si="4"/>
        <v>-44028532</v>
      </c>
      <c r="X44" s="77">
        <f t="shared" si="4"/>
        <v>317177714</v>
      </c>
      <c r="Y44" s="77">
        <f t="shared" si="4"/>
        <v>-361206246</v>
      </c>
      <c r="Z44" s="212">
        <f>+IF(X44&lt;&gt;0,+(Y44/X44)*100,0)</f>
        <v>-113.88134476560354</v>
      </c>
      <c r="AA44" s="210">
        <f>+AA42-AA43</f>
        <v>317177714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-154591629</v>
      </c>
      <c r="D46" s="206">
        <f>SUM(D44:D45)</f>
        <v>0</v>
      </c>
      <c r="E46" s="207">
        <f t="shared" si="5"/>
        <v>156648432</v>
      </c>
      <c r="F46" s="88">
        <f t="shared" si="5"/>
        <v>317177714</v>
      </c>
      <c r="G46" s="88">
        <f t="shared" si="5"/>
        <v>188080514</v>
      </c>
      <c r="H46" s="88">
        <f t="shared" si="5"/>
        <v>-2179940</v>
      </c>
      <c r="I46" s="88">
        <f t="shared" si="5"/>
        <v>-79582073</v>
      </c>
      <c r="J46" s="88">
        <f t="shared" si="5"/>
        <v>106318501</v>
      </c>
      <c r="K46" s="88">
        <f t="shared" si="5"/>
        <v>-35559892</v>
      </c>
      <c r="L46" s="88">
        <f t="shared" si="5"/>
        <v>21184332</v>
      </c>
      <c r="M46" s="88">
        <f t="shared" si="5"/>
        <v>122789753</v>
      </c>
      <c r="N46" s="88">
        <f t="shared" si="5"/>
        <v>108414193</v>
      </c>
      <c r="O46" s="88">
        <f t="shared" si="5"/>
        <v>-94423535</v>
      </c>
      <c r="P46" s="88">
        <f t="shared" si="5"/>
        <v>-16648585</v>
      </c>
      <c r="Q46" s="88">
        <f t="shared" si="5"/>
        <v>59855853</v>
      </c>
      <c r="R46" s="88">
        <f t="shared" si="5"/>
        <v>-51216267</v>
      </c>
      <c r="S46" s="88">
        <f t="shared" si="5"/>
        <v>-87683311</v>
      </c>
      <c r="T46" s="88">
        <f t="shared" si="5"/>
        <v>-42932468</v>
      </c>
      <c r="U46" s="88">
        <f t="shared" si="5"/>
        <v>-76929180</v>
      </c>
      <c r="V46" s="88">
        <f t="shared" si="5"/>
        <v>-207544959</v>
      </c>
      <c r="W46" s="88">
        <f t="shared" si="5"/>
        <v>-44028532</v>
      </c>
      <c r="X46" s="88">
        <f t="shared" si="5"/>
        <v>317177714</v>
      </c>
      <c r="Y46" s="88">
        <f t="shared" si="5"/>
        <v>-361206246</v>
      </c>
      <c r="Z46" s="208">
        <f>+IF(X46&lt;&gt;0,+(Y46/X46)*100,0)</f>
        <v>-113.88134476560354</v>
      </c>
      <c r="AA46" s="206">
        <f>SUM(AA44:AA45)</f>
        <v>317177714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-154591629</v>
      </c>
      <c r="D48" s="217">
        <f>SUM(D46:D47)</f>
        <v>0</v>
      </c>
      <c r="E48" s="218">
        <f t="shared" si="6"/>
        <v>156648432</v>
      </c>
      <c r="F48" s="219">
        <f t="shared" si="6"/>
        <v>317177714</v>
      </c>
      <c r="G48" s="219">
        <f t="shared" si="6"/>
        <v>188080514</v>
      </c>
      <c r="H48" s="220">
        <f t="shared" si="6"/>
        <v>-2179940</v>
      </c>
      <c r="I48" s="220">
        <f t="shared" si="6"/>
        <v>-79582073</v>
      </c>
      <c r="J48" s="220">
        <f t="shared" si="6"/>
        <v>106318501</v>
      </c>
      <c r="K48" s="220">
        <f t="shared" si="6"/>
        <v>-35559892</v>
      </c>
      <c r="L48" s="220">
        <f t="shared" si="6"/>
        <v>21184332</v>
      </c>
      <c r="M48" s="219">
        <f t="shared" si="6"/>
        <v>122789753</v>
      </c>
      <c r="N48" s="219">
        <f t="shared" si="6"/>
        <v>108414193</v>
      </c>
      <c r="O48" s="220">
        <f t="shared" si="6"/>
        <v>-94423535</v>
      </c>
      <c r="P48" s="220">
        <f t="shared" si="6"/>
        <v>-16648585</v>
      </c>
      <c r="Q48" s="220">
        <f t="shared" si="6"/>
        <v>59855853</v>
      </c>
      <c r="R48" s="220">
        <f t="shared" si="6"/>
        <v>-51216267</v>
      </c>
      <c r="S48" s="220">
        <f t="shared" si="6"/>
        <v>-87683311</v>
      </c>
      <c r="T48" s="219">
        <f t="shared" si="6"/>
        <v>-42932468</v>
      </c>
      <c r="U48" s="219">
        <f t="shared" si="6"/>
        <v>-76929180</v>
      </c>
      <c r="V48" s="220">
        <f t="shared" si="6"/>
        <v>-207544959</v>
      </c>
      <c r="W48" s="220">
        <f t="shared" si="6"/>
        <v>-44028532</v>
      </c>
      <c r="X48" s="220">
        <f t="shared" si="6"/>
        <v>317177714</v>
      </c>
      <c r="Y48" s="220">
        <f t="shared" si="6"/>
        <v>-361206246</v>
      </c>
      <c r="Z48" s="221">
        <f>+IF(X48&lt;&gt;0,+(Y48/X48)*100,0)</f>
        <v>-113.88134476560354</v>
      </c>
      <c r="AA48" s="222">
        <f>SUM(AA46:AA47)</f>
        <v>317177714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54409725</v>
      </c>
      <c r="D5" s="153">
        <f>SUM(D6:D8)</f>
        <v>0</v>
      </c>
      <c r="E5" s="154">
        <f t="shared" si="0"/>
        <v>42031232</v>
      </c>
      <c r="F5" s="100">
        <f t="shared" si="0"/>
        <v>131872839</v>
      </c>
      <c r="G5" s="100">
        <f t="shared" si="0"/>
        <v>0</v>
      </c>
      <c r="H5" s="100">
        <f t="shared" si="0"/>
        <v>1823129</v>
      </c>
      <c r="I5" s="100">
        <f t="shared" si="0"/>
        <v>11466409</v>
      </c>
      <c r="J5" s="100">
        <f t="shared" si="0"/>
        <v>13289538</v>
      </c>
      <c r="K5" s="100">
        <f t="shared" si="0"/>
        <v>16656526</v>
      </c>
      <c r="L5" s="100">
        <f t="shared" si="0"/>
        <v>9901330</v>
      </c>
      <c r="M5" s="100">
        <f t="shared" si="0"/>
        <v>8630943</v>
      </c>
      <c r="N5" s="100">
        <f t="shared" si="0"/>
        <v>35188799</v>
      </c>
      <c r="O5" s="100">
        <f t="shared" si="0"/>
        <v>2554888</v>
      </c>
      <c r="P5" s="100">
        <f t="shared" si="0"/>
        <v>4145369</v>
      </c>
      <c r="Q5" s="100">
        <f t="shared" si="0"/>
        <v>9559243</v>
      </c>
      <c r="R5" s="100">
        <f t="shared" si="0"/>
        <v>16259500</v>
      </c>
      <c r="S5" s="100">
        <f t="shared" si="0"/>
        <v>2619419</v>
      </c>
      <c r="T5" s="100">
        <f t="shared" si="0"/>
        <v>1800432</v>
      </c>
      <c r="U5" s="100">
        <f t="shared" si="0"/>
        <v>1800432</v>
      </c>
      <c r="V5" s="100">
        <f t="shared" si="0"/>
        <v>6220283</v>
      </c>
      <c r="W5" s="100">
        <f t="shared" si="0"/>
        <v>70958120</v>
      </c>
      <c r="X5" s="100">
        <f t="shared" si="0"/>
        <v>131872839</v>
      </c>
      <c r="Y5" s="100">
        <f t="shared" si="0"/>
        <v>-60914719</v>
      </c>
      <c r="Z5" s="137">
        <f>+IF(X5&lt;&gt;0,+(Y5/X5)*100,0)</f>
        <v>-46.19201304978351</v>
      </c>
      <c r="AA5" s="153">
        <f>SUM(AA6:AA8)</f>
        <v>131872839</v>
      </c>
    </row>
    <row r="6" spans="1:27" ht="13.5">
      <c r="A6" s="138" t="s">
        <v>75</v>
      </c>
      <c r="B6" s="136"/>
      <c r="C6" s="155">
        <v>5293270</v>
      </c>
      <c r="D6" s="155"/>
      <c r="E6" s="156">
        <v>3821232</v>
      </c>
      <c r="F6" s="60">
        <v>5576697</v>
      </c>
      <c r="G6" s="60"/>
      <c r="H6" s="60"/>
      <c r="I6" s="60">
        <v>8100</v>
      </c>
      <c r="J6" s="60">
        <v>8100</v>
      </c>
      <c r="K6" s="60">
        <v>160082</v>
      </c>
      <c r="L6" s="60">
        <v>546000</v>
      </c>
      <c r="M6" s="60">
        <v>546000</v>
      </c>
      <c r="N6" s="60">
        <v>1252082</v>
      </c>
      <c r="O6" s="60">
        <v>86462</v>
      </c>
      <c r="P6" s="60">
        <v>24333</v>
      </c>
      <c r="Q6" s="60"/>
      <c r="R6" s="60">
        <v>110795</v>
      </c>
      <c r="S6" s="60">
        <v>25900</v>
      </c>
      <c r="T6" s="60">
        <v>6000</v>
      </c>
      <c r="U6" s="60">
        <v>6000</v>
      </c>
      <c r="V6" s="60">
        <v>37900</v>
      </c>
      <c r="W6" s="60">
        <v>1408877</v>
      </c>
      <c r="X6" s="60">
        <v>5576697</v>
      </c>
      <c r="Y6" s="60">
        <v>-4167820</v>
      </c>
      <c r="Z6" s="140">
        <v>-74.74</v>
      </c>
      <c r="AA6" s="62">
        <v>5576697</v>
      </c>
    </row>
    <row r="7" spans="1:27" ht="13.5">
      <c r="A7" s="138" t="s">
        <v>76</v>
      </c>
      <c r="B7" s="136"/>
      <c r="C7" s="157"/>
      <c r="D7" s="157"/>
      <c r="E7" s="158">
        <v>10450000</v>
      </c>
      <c r="F7" s="159">
        <v>5211404</v>
      </c>
      <c r="G7" s="159"/>
      <c r="H7" s="159">
        <v>12476</v>
      </c>
      <c r="I7" s="159">
        <v>77491</v>
      </c>
      <c r="J7" s="159">
        <v>89967</v>
      </c>
      <c r="K7" s="159">
        <v>155137</v>
      </c>
      <c r="L7" s="159">
        <v>100967</v>
      </c>
      <c r="M7" s="159">
        <v>100967</v>
      </c>
      <c r="N7" s="159">
        <v>357071</v>
      </c>
      <c r="O7" s="159">
        <v>33285</v>
      </c>
      <c r="P7" s="159">
        <v>262477</v>
      </c>
      <c r="Q7" s="159">
        <v>181356</v>
      </c>
      <c r="R7" s="159">
        <v>477118</v>
      </c>
      <c r="S7" s="159">
        <v>134387</v>
      </c>
      <c r="T7" s="159">
        <v>147015</v>
      </c>
      <c r="U7" s="159">
        <v>147015</v>
      </c>
      <c r="V7" s="159">
        <v>428417</v>
      </c>
      <c r="W7" s="159">
        <v>1352573</v>
      </c>
      <c r="X7" s="159">
        <v>5211404</v>
      </c>
      <c r="Y7" s="159">
        <v>-3858831</v>
      </c>
      <c r="Z7" s="141">
        <v>-74.05</v>
      </c>
      <c r="AA7" s="225">
        <v>5211404</v>
      </c>
    </row>
    <row r="8" spans="1:27" ht="13.5">
      <c r="A8" s="138" t="s">
        <v>77</v>
      </c>
      <c r="B8" s="136"/>
      <c r="C8" s="155">
        <v>49116455</v>
      </c>
      <c r="D8" s="155"/>
      <c r="E8" s="156">
        <v>27760000</v>
      </c>
      <c r="F8" s="60">
        <v>121084738</v>
      </c>
      <c r="G8" s="60"/>
      <c r="H8" s="60">
        <v>1810653</v>
      </c>
      <c r="I8" s="60">
        <v>11380818</v>
      </c>
      <c r="J8" s="60">
        <v>13191471</v>
      </c>
      <c r="K8" s="60">
        <v>16341307</v>
      </c>
      <c r="L8" s="60">
        <v>9254363</v>
      </c>
      <c r="M8" s="60">
        <v>7983976</v>
      </c>
      <c r="N8" s="60">
        <v>33579646</v>
      </c>
      <c r="O8" s="60">
        <v>2435141</v>
      </c>
      <c r="P8" s="60">
        <v>3858559</v>
      </c>
      <c r="Q8" s="60">
        <v>9377887</v>
      </c>
      <c r="R8" s="60">
        <v>15671587</v>
      </c>
      <c r="S8" s="60">
        <v>2459132</v>
      </c>
      <c r="T8" s="60">
        <v>1647417</v>
      </c>
      <c r="U8" s="60">
        <v>1647417</v>
      </c>
      <c r="V8" s="60">
        <v>5753966</v>
      </c>
      <c r="W8" s="60">
        <v>68196670</v>
      </c>
      <c r="X8" s="60">
        <v>121084738</v>
      </c>
      <c r="Y8" s="60">
        <v>-52888068</v>
      </c>
      <c r="Z8" s="140">
        <v>-43.68</v>
      </c>
      <c r="AA8" s="62">
        <v>121084738</v>
      </c>
    </row>
    <row r="9" spans="1:27" ht="13.5">
      <c r="A9" s="135" t="s">
        <v>78</v>
      </c>
      <c r="B9" s="136"/>
      <c r="C9" s="153">
        <f aca="true" t="shared" si="1" ref="C9:Y9">SUM(C10:C14)</f>
        <v>15758910</v>
      </c>
      <c r="D9" s="153">
        <f>SUM(D10:D14)</f>
        <v>0</v>
      </c>
      <c r="E9" s="154">
        <f t="shared" si="1"/>
        <v>47337544</v>
      </c>
      <c r="F9" s="100">
        <f t="shared" si="1"/>
        <v>30034299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541538</v>
      </c>
      <c r="L9" s="100">
        <f t="shared" si="1"/>
        <v>38005</v>
      </c>
      <c r="M9" s="100">
        <f t="shared" si="1"/>
        <v>38005</v>
      </c>
      <c r="N9" s="100">
        <f t="shared" si="1"/>
        <v>617548</v>
      </c>
      <c r="O9" s="100">
        <f t="shared" si="1"/>
        <v>862243</v>
      </c>
      <c r="P9" s="100">
        <f t="shared" si="1"/>
        <v>440955</v>
      </c>
      <c r="Q9" s="100">
        <f t="shared" si="1"/>
        <v>0</v>
      </c>
      <c r="R9" s="100">
        <f t="shared" si="1"/>
        <v>1303198</v>
      </c>
      <c r="S9" s="100">
        <f t="shared" si="1"/>
        <v>1024389</v>
      </c>
      <c r="T9" s="100">
        <f t="shared" si="1"/>
        <v>346325</v>
      </c>
      <c r="U9" s="100">
        <f t="shared" si="1"/>
        <v>346325</v>
      </c>
      <c r="V9" s="100">
        <f t="shared" si="1"/>
        <v>1717039</v>
      </c>
      <c r="W9" s="100">
        <f t="shared" si="1"/>
        <v>3637785</v>
      </c>
      <c r="X9" s="100">
        <f t="shared" si="1"/>
        <v>30034299</v>
      </c>
      <c r="Y9" s="100">
        <f t="shared" si="1"/>
        <v>-26396514</v>
      </c>
      <c r="Z9" s="137">
        <f>+IF(X9&lt;&gt;0,+(Y9/X9)*100,0)</f>
        <v>-87.88789776648358</v>
      </c>
      <c r="AA9" s="102">
        <f>SUM(AA10:AA14)</f>
        <v>30034299</v>
      </c>
    </row>
    <row r="10" spans="1:27" ht="13.5">
      <c r="A10" s="138" t="s">
        <v>79</v>
      </c>
      <c r="B10" s="136"/>
      <c r="C10" s="155">
        <v>7487884</v>
      </c>
      <c r="D10" s="155"/>
      <c r="E10" s="156">
        <v>27842105</v>
      </c>
      <c r="F10" s="60">
        <v>16642105</v>
      </c>
      <c r="G10" s="60"/>
      <c r="H10" s="60"/>
      <c r="I10" s="60"/>
      <c r="J10" s="60"/>
      <c r="K10" s="60"/>
      <c r="L10" s="60"/>
      <c r="M10" s="60"/>
      <c r="N10" s="60"/>
      <c r="O10" s="60">
        <v>17956</v>
      </c>
      <c r="P10" s="60"/>
      <c r="Q10" s="60"/>
      <c r="R10" s="60">
        <v>17956</v>
      </c>
      <c r="S10" s="60">
        <v>189530</v>
      </c>
      <c r="T10" s="60">
        <v>346325</v>
      </c>
      <c r="U10" s="60">
        <v>346325</v>
      </c>
      <c r="V10" s="60">
        <v>882180</v>
      </c>
      <c r="W10" s="60">
        <v>900136</v>
      </c>
      <c r="X10" s="60">
        <v>16642105</v>
      </c>
      <c r="Y10" s="60">
        <v>-15741969</v>
      </c>
      <c r="Z10" s="140">
        <v>-94.59</v>
      </c>
      <c r="AA10" s="62">
        <v>16642105</v>
      </c>
    </row>
    <row r="11" spans="1:27" ht="13.5">
      <c r="A11" s="138" t="s">
        <v>80</v>
      </c>
      <c r="B11" s="136"/>
      <c r="C11" s="155">
        <v>7310743</v>
      </c>
      <c r="D11" s="155"/>
      <c r="E11" s="156">
        <v>8000000</v>
      </c>
      <c r="F11" s="60">
        <v>4984769</v>
      </c>
      <c r="G11" s="60"/>
      <c r="H11" s="60"/>
      <c r="I11" s="60"/>
      <c r="J11" s="60"/>
      <c r="K11" s="60">
        <v>541538</v>
      </c>
      <c r="L11" s="60">
        <v>38005</v>
      </c>
      <c r="M11" s="60">
        <v>38005</v>
      </c>
      <c r="N11" s="60">
        <v>617548</v>
      </c>
      <c r="O11" s="60">
        <v>844287</v>
      </c>
      <c r="P11" s="60">
        <v>440955</v>
      </c>
      <c r="Q11" s="60"/>
      <c r="R11" s="60">
        <v>1285242</v>
      </c>
      <c r="S11" s="60">
        <v>834859</v>
      </c>
      <c r="T11" s="60"/>
      <c r="U11" s="60"/>
      <c r="V11" s="60">
        <v>834859</v>
      </c>
      <c r="W11" s="60">
        <v>2737649</v>
      </c>
      <c r="X11" s="60">
        <v>4984769</v>
      </c>
      <c r="Y11" s="60">
        <v>-2247120</v>
      </c>
      <c r="Z11" s="140">
        <v>-45.08</v>
      </c>
      <c r="AA11" s="62">
        <v>4984769</v>
      </c>
    </row>
    <row r="12" spans="1:27" ht="13.5">
      <c r="A12" s="138" t="s">
        <v>81</v>
      </c>
      <c r="B12" s="136"/>
      <c r="C12" s="155">
        <v>15458</v>
      </c>
      <c r="D12" s="155"/>
      <c r="E12" s="156">
        <v>11495439</v>
      </c>
      <c r="F12" s="60">
        <v>7095439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7095439</v>
      </c>
      <c r="Y12" s="60">
        <v>-7095439</v>
      </c>
      <c r="Z12" s="140">
        <v>-100</v>
      </c>
      <c r="AA12" s="62">
        <v>7095439</v>
      </c>
    </row>
    <row r="13" spans="1:27" ht="13.5">
      <c r="A13" s="138" t="s">
        <v>82</v>
      </c>
      <c r="B13" s="136"/>
      <c r="C13" s="155">
        <v>944825</v>
      </c>
      <c r="D13" s="155"/>
      <c r="E13" s="156"/>
      <c r="F13" s="60">
        <v>1311986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1311986</v>
      </c>
      <c r="Y13" s="60">
        <v>-1311986</v>
      </c>
      <c r="Z13" s="140">
        <v>-100</v>
      </c>
      <c r="AA13" s="62">
        <v>1311986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96613411</v>
      </c>
      <c r="D15" s="153">
        <f>SUM(D16:D18)</f>
        <v>0</v>
      </c>
      <c r="E15" s="154">
        <f t="shared" si="2"/>
        <v>265376667</v>
      </c>
      <c r="F15" s="100">
        <f t="shared" si="2"/>
        <v>235717354</v>
      </c>
      <c r="G15" s="100">
        <f t="shared" si="2"/>
        <v>673341</v>
      </c>
      <c r="H15" s="100">
        <f t="shared" si="2"/>
        <v>3935965</v>
      </c>
      <c r="I15" s="100">
        <f t="shared" si="2"/>
        <v>7605363</v>
      </c>
      <c r="J15" s="100">
        <f t="shared" si="2"/>
        <v>12214669</v>
      </c>
      <c r="K15" s="100">
        <f t="shared" si="2"/>
        <v>16610152</v>
      </c>
      <c r="L15" s="100">
        <f t="shared" si="2"/>
        <v>16831058</v>
      </c>
      <c r="M15" s="100">
        <f t="shared" si="2"/>
        <v>4583946</v>
      </c>
      <c r="N15" s="100">
        <f t="shared" si="2"/>
        <v>38025156</v>
      </c>
      <c r="O15" s="100">
        <f t="shared" si="2"/>
        <v>3597845</v>
      </c>
      <c r="P15" s="100">
        <f t="shared" si="2"/>
        <v>4775036</v>
      </c>
      <c r="Q15" s="100">
        <f t="shared" si="2"/>
        <v>11072164</v>
      </c>
      <c r="R15" s="100">
        <f t="shared" si="2"/>
        <v>19445045</v>
      </c>
      <c r="S15" s="100">
        <f t="shared" si="2"/>
        <v>11368693</v>
      </c>
      <c r="T15" s="100">
        <f t="shared" si="2"/>
        <v>5712813</v>
      </c>
      <c r="U15" s="100">
        <f t="shared" si="2"/>
        <v>5712813</v>
      </c>
      <c r="V15" s="100">
        <f t="shared" si="2"/>
        <v>22794319</v>
      </c>
      <c r="W15" s="100">
        <f t="shared" si="2"/>
        <v>92479189</v>
      </c>
      <c r="X15" s="100">
        <f t="shared" si="2"/>
        <v>235717354</v>
      </c>
      <c r="Y15" s="100">
        <f t="shared" si="2"/>
        <v>-143238165</v>
      </c>
      <c r="Z15" s="137">
        <f>+IF(X15&lt;&gt;0,+(Y15/X15)*100,0)</f>
        <v>-60.76691536254051</v>
      </c>
      <c r="AA15" s="102">
        <f>SUM(AA16:AA18)</f>
        <v>235717354</v>
      </c>
    </row>
    <row r="16" spans="1:27" ht="13.5">
      <c r="A16" s="138" t="s">
        <v>85</v>
      </c>
      <c r="B16" s="136"/>
      <c r="C16" s="155">
        <v>1912427</v>
      </c>
      <c r="D16" s="155"/>
      <c r="E16" s="156">
        <v>32409406</v>
      </c>
      <c r="F16" s="60">
        <v>7381835</v>
      </c>
      <c r="G16" s="60"/>
      <c r="H16" s="60"/>
      <c r="I16" s="60"/>
      <c r="J16" s="60"/>
      <c r="K16" s="60"/>
      <c r="L16" s="60">
        <v>478978</v>
      </c>
      <c r="M16" s="60">
        <v>478978</v>
      </c>
      <c r="N16" s="60">
        <v>957956</v>
      </c>
      <c r="O16" s="60"/>
      <c r="P16" s="60"/>
      <c r="Q16" s="60"/>
      <c r="R16" s="60"/>
      <c r="S16" s="60">
        <v>3676838</v>
      </c>
      <c r="T16" s="60">
        <v>179012</v>
      </c>
      <c r="U16" s="60">
        <v>179012</v>
      </c>
      <c r="V16" s="60">
        <v>4034862</v>
      </c>
      <c r="W16" s="60">
        <v>4992818</v>
      </c>
      <c r="X16" s="60">
        <v>7381835</v>
      </c>
      <c r="Y16" s="60">
        <v>-2389017</v>
      </c>
      <c r="Z16" s="140">
        <v>-32.36</v>
      </c>
      <c r="AA16" s="62">
        <v>7381835</v>
      </c>
    </row>
    <row r="17" spans="1:27" ht="13.5">
      <c r="A17" s="138" t="s">
        <v>86</v>
      </c>
      <c r="B17" s="136"/>
      <c r="C17" s="155">
        <v>94700984</v>
      </c>
      <c r="D17" s="155"/>
      <c r="E17" s="156">
        <v>232967261</v>
      </c>
      <c r="F17" s="60">
        <v>228335519</v>
      </c>
      <c r="G17" s="60">
        <v>673341</v>
      </c>
      <c r="H17" s="60">
        <v>3935965</v>
      </c>
      <c r="I17" s="60">
        <v>7605363</v>
      </c>
      <c r="J17" s="60">
        <v>12214669</v>
      </c>
      <c r="K17" s="60">
        <v>16610152</v>
      </c>
      <c r="L17" s="60">
        <v>16352080</v>
      </c>
      <c r="M17" s="60">
        <v>4104968</v>
      </c>
      <c r="N17" s="60">
        <v>37067200</v>
      </c>
      <c r="O17" s="60">
        <v>3597845</v>
      </c>
      <c r="P17" s="60">
        <v>4775036</v>
      </c>
      <c r="Q17" s="60">
        <v>11072164</v>
      </c>
      <c r="R17" s="60">
        <v>19445045</v>
      </c>
      <c r="S17" s="60">
        <v>7691855</v>
      </c>
      <c r="T17" s="60">
        <v>5533801</v>
      </c>
      <c r="U17" s="60">
        <v>5533801</v>
      </c>
      <c r="V17" s="60">
        <v>18759457</v>
      </c>
      <c r="W17" s="60">
        <v>87486371</v>
      </c>
      <c r="X17" s="60">
        <v>228335519</v>
      </c>
      <c r="Y17" s="60">
        <v>-140849148</v>
      </c>
      <c r="Z17" s="140">
        <v>-61.69</v>
      </c>
      <c r="AA17" s="62">
        <v>228335519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69213158</v>
      </c>
      <c r="D19" s="153">
        <f>SUM(D20:D23)</f>
        <v>0</v>
      </c>
      <c r="E19" s="154">
        <f t="shared" si="3"/>
        <v>218414422</v>
      </c>
      <c r="F19" s="100">
        <f t="shared" si="3"/>
        <v>206250611</v>
      </c>
      <c r="G19" s="100">
        <f t="shared" si="3"/>
        <v>0</v>
      </c>
      <c r="H19" s="100">
        <f t="shared" si="3"/>
        <v>127796</v>
      </c>
      <c r="I19" s="100">
        <f t="shared" si="3"/>
        <v>2449357</v>
      </c>
      <c r="J19" s="100">
        <f t="shared" si="3"/>
        <v>2577153</v>
      </c>
      <c r="K19" s="100">
        <f t="shared" si="3"/>
        <v>2758235</v>
      </c>
      <c r="L19" s="100">
        <f t="shared" si="3"/>
        <v>3968803</v>
      </c>
      <c r="M19" s="100">
        <f t="shared" si="3"/>
        <v>4040842</v>
      </c>
      <c r="N19" s="100">
        <f t="shared" si="3"/>
        <v>10767880</v>
      </c>
      <c r="O19" s="100">
        <f t="shared" si="3"/>
        <v>1664280</v>
      </c>
      <c r="P19" s="100">
        <f t="shared" si="3"/>
        <v>5163268</v>
      </c>
      <c r="Q19" s="100">
        <f t="shared" si="3"/>
        <v>3171737</v>
      </c>
      <c r="R19" s="100">
        <f t="shared" si="3"/>
        <v>9999285</v>
      </c>
      <c r="S19" s="100">
        <f t="shared" si="3"/>
        <v>7541527</v>
      </c>
      <c r="T19" s="100">
        <f t="shared" si="3"/>
        <v>6543622</v>
      </c>
      <c r="U19" s="100">
        <f t="shared" si="3"/>
        <v>9932962</v>
      </c>
      <c r="V19" s="100">
        <f t="shared" si="3"/>
        <v>24018111</v>
      </c>
      <c r="W19" s="100">
        <f t="shared" si="3"/>
        <v>47362429</v>
      </c>
      <c r="X19" s="100">
        <f t="shared" si="3"/>
        <v>206250611</v>
      </c>
      <c r="Y19" s="100">
        <f t="shared" si="3"/>
        <v>-158888182</v>
      </c>
      <c r="Z19" s="137">
        <f>+IF(X19&lt;&gt;0,+(Y19/X19)*100,0)</f>
        <v>-77.03646608833562</v>
      </c>
      <c r="AA19" s="102">
        <f>SUM(AA20:AA23)</f>
        <v>206250611</v>
      </c>
    </row>
    <row r="20" spans="1:27" ht="13.5">
      <c r="A20" s="138" t="s">
        <v>89</v>
      </c>
      <c r="B20" s="136"/>
      <c r="C20" s="155">
        <v>4733722</v>
      </c>
      <c r="D20" s="155"/>
      <c r="E20" s="156">
        <v>42147369</v>
      </c>
      <c r="F20" s="60">
        <v>53937030</v>
      </c>
      <c r="G20" s="60"/>
      <c r="H20" s="60"/>
      <c r="I20" s="60">
        <v>400973</v>
      </c>
      <c r="J20" s="60">
        <v>400973</v>
      </c>
      <c r="K20" s="60">
        <v>540290</v>
      </c>
      <c r="L20" s="60">
        <v>3166945</v>
      </c>
      <c r="M20" s="60">
        <v>3166945</v>
      </c>
      <c r="N20" s="60">
        <v>6874180</v>
      </c>
      <c r="O20" s="60">
        <v>1577651</v>
      </c>
      <c r="P20" s="60">
        <v>166990</v>
      </c>
      <c r="Q20" s="60">
        <v>319284</v>
      </c>
      <c r="R20" s="60">
        <v>2063925</v>
      </c>
      <c r="S20" s="60">
        <v>6029666</v>
      </c>
      <c r="T20" s="60">
        <v>2591668</v>
      </c>
      <c r="U20" s="60">
        <v>2591668</v>
      </c>
      <c r="V20" s="60">
        <v>11213002</v>
      </c>
      <c r="W20" s="60">
        <v>20552080</v>
      </c>
      <c r="X20" s="60">
        <v>53937030</v>
      </c>
      <c r="Y20" s="60">
        <v>-33384950</v>
      </c>
      <c r="Z20" s="140">
        <v>-61.9</v>
      </c>
      <c r="AA20" s="62">
        <v>53937030</v>
      </c>
    </row>
    <row r="21" spans="1:27" ht="13.5">
      <c r="A21" s="138" t="s">
        <v>90</v>
      </c>
      <c r="B21" s="136"/>
      <c r="C21" s="155">
        <v>36945024</v>
      </c>
      <c r="D21" s="155"/>
      <c r="E21" s="156">
        <v>137437228</v>
      </c>
      <c r="F21" s="60">
        <v>97243897</v>
      </c>
      <c r="G21" s="60"/>
      <c r="H21" s="60">
        <v>127796</v>
      </c>
      <c r="I21" s="60">
        <v>805734</v>
      </c>
      <c r="J21" s="60">
        <v>933530</v>
      </c>
      <c r="K21" s="60">
        <v>1987205</v>
      </c>
      <c r="L21" s="60">
        <v>801858</v>
      </c>
      <c r="M21" s="60">
        <v>873897</v>
      </c>
      <c r="N21" s="60">
        <v>3662960</v>
      </c>
      <c r="O21" s="60">
        <v>86629</v>
      </c>
      <c r="P21" s="60">
        <v>3787165</v>
      </c>
      <c r="Q21" s="60">
        <v>2852453</v>
      </c>
      <c r="R21" s="60">
        <v>6726247</v>
      </c>
      <c r="S21" s="60">
        <v>1245172</v>
      </c>
      <c r="T21" s="60">
        <v>3735554</v>
      </c>
      <c r="U21" s="60">
        <v>7124894</v>
      </c>
      <c r="V21" s="60">
        <v>12105620</v>
      </c>
      <c r="W21" s="60">
        <v>23428357</v>
      </c>
      <c r="X21" s="60">
        <v>97243897</v>
      </c>
      <c r="Y21" s="60">
        <v>-73815540</v>
      </c>
      <c r="Z21" s="140">
        <v>-75.91</v>
      </c>
      <c r="AA21" s="62">
        <v>97243897</v>
      </c>
    </row>
    <row r="22" spans="1:27" ht="13.5">
      <c r="A22" s="138" t="s">
        <v>91</v>
      </c>
      <c r="B22" s="136"/>
      <c r="C22" s="157">
        <v>27534412</v>
      </c>
      <c r="D22" s="157"/>
      <c r="E22" s="158">
        <v>25329825</v>
      </c>
      <c r="F22" s="159">
        <v>46569684</v>
      </c>
      <c r="G22" s="159"/>
      <c r="H22" s="159"/>
      <c r="I22" s="159">
        <v>875000</v>
      </c>
      <c r="J22" s="159">
        <v>875000</v>
      </c>
      <c r="K22" s="159">
        <v>230740</v>
      </c>
      <c r="L22" s="159"/>
      <c r="M22" s="159"/>
      <c r="N22" s="159">
        <v>230740</v>
      </c>
      <c r="O22" s="159"/>
      <c r="P22" s="159">
        <v>1209113</v>
      </c>
      <c r="Q22" s="159"/>
      <c r="R22" s="159">
        <v>1209113</v>
      </c>
      <c r="S22" s="159">
        <v>266689</v>
      </c>
      <c r="T22" s="159">
        <v>216400</v>
      </c>
      <c r="U22" s="159">
        <v>216400</v>
      </c>
      <c r="V22" s="159">
        <v>699489</v>
      </c>
      <c r="W22" s="159">
        <v>3014342</v>
      </c>
      <c r="X22" s="159">
        <v>46569684</v>
      </c>
      <c r="Y22" s="159">
        <v>-43555342</v>
      </c>
      <c r="Z22" s="141">
        <v>-93.53</v>
      </c>
      <c r="AA22" s="225">
        <v>46569684</v>
      </c>
    </row>
    <row r="23" spans="1:27" ht="13.5">
      <c r="A23" s="138" t="s">
        <v>92</v>
      </c>
      <c r="B23" s="136"/>
      <c r="C23" s="155"/>
      <c r="D23" s="155"/>
      <c r="E23" s="156">
        <v>13500000</v>
      </c>
      <c r="F23" s="60">
        <v>8500000</v>
      </c>
      <c r="G23" s="60"/>
      <c r="H23" s="60"/>
      <c r="I23" s="60">
        <v>367650</v>
      </c>
      <c r="J23" s="60">
        <v>367650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367650</v>
      </c>
      <c r="X23" s="60">
        <v>8500000</v>
      </c>
      <c r="Y23" s="60">
        <v>-8132350</v>
      </c>
      <c r="Z23" s="140">
        <v>-95.67</v>
      </c>
      <c r="AA23" s="62">
        <v>8500000</v>
      </c>
    </row>
    <row r="24" spans="1:27" ht="13.5">
      <c r="A24" s="135" t="s">
        <v>93</v>
      </c>
      <c r="B24" s="142"/>
      <c r="C24" s="153">
        <v>737125</v>
      </c>
      <c r="D24" s="153"/>
      <c r="E24" s="154">
        <v>2759406</v>
      </c>
      <c r="F24" s="100">
        <v>1577199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>
        <v>194974</v>
      </c>
      <c r="R24" s="100">
        <v>194974</v>
      </c>
      <c r="S24" s="100"/>
      <c r="T24" s="100"/>
      <c r="U24" s="100"/>
      <c r="V24" s="100"/>
      <c r="W24" s="100">
        <v>194974</v>
      </c>
      <c r="X24" s="100">
        <v>1577199</v>
      </c>
      <c r="Y24" s="100">
        <v>-1382225</v>
      </c>
      <c r="Z24" s="137">
        <v>-87.64</v>
      </c>
      <c r="AA24" s="102">
        <v>1577199</v>
      </c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236732329</v>
      </c>
      <c r="D25" s="217">
        <f>+D5+D9+D15+D19+D24</f>
        <v>0</v>
      </c>
      <c r="E25" s="230">
        <f t="shared" si="4"/>
        <v>575919271</v>
      </c>
      <c r="F25" s="219">
        <f t="shared" si="4"/>
        <v>605452302</v>
      </c>
      <c r="G25" s="219">
        <f t="shared" si="4"/>
        <v>673341</v>
      </c>
      <c r="H25" s="219">
        <f t="shared" si="4"/>
        <v>5886890</v>
      </c>
      <c r="I25" s="219">
        <f t="shared" si="4"/>
        <v>21521129</v>
      </c>
      <c r="J25" s="219">
        <f t="shared" si="4"/>
        <v>28081360</v>
      </c>
      <c r="K25" s="219">
        <f t="shared" si="4"/>
        <v>36566451</v>
      </c>
      <c r="L25" s="219">
        <f t="shared" si="4"/>
        <v>30739196</v>
      </c>
      <c r="M25" s="219">
        <f t="shared" si="4"/>
        <v>17293736</v>
      </c>
      <c r="N25" s="219">
        <f t="shared" si="4"/>
        <v>84599383</v>
      </c>
      <c r="O25" s="219">
        <f t="shared" si="4"/>
        <v>8679256</v>
      </c>
      <c r="P25" s="219">
        <f t="shared" si="4"/>
        <v>14524628</v>
      </c>
      <c r="Q25" s="219">
        <f t="shared" si="4"/>
        <v>23998118</v>
      </c>
      <c r="R25" s="219">
        <f t="shared" si="4"/>
        <v>47202002</v>
      </c>
      <c r="S25" s="219">
        <f t="shared" si="4"/>
        <v>22554028</v>
      </c>
      <c r="T25" s="219">
        <f t="shared" si="4"/>
        <v>14403192</v>
      </c>
      <c r="U25" s="219">
        <f t="shared" si="4"/>
        <v>17792532</v>
      </c>
      <c r="V25" s="219">
        <f t="shared" si="4"/>
        <v>54749752</v>
      </c>
      <c r="W25" s="219">
        <f t="shared" si="4"/>
        <v>214632497</v>
      </c>
      <c r="X25" s="219">
        <f t="shared" si="4"/>
        <v>605452302</v>
      </c>
      <c r="Y25" s="219">
        <f t="shared" si="4"/>
        <v>-390819805</v>
      </c>
      <c r="Z25" s="231">
        <f>+IF(X25&lt;&gt;0,+(Y25/X25)*100,0)</f>
        <v>-64.55005682677213</v>
      </c>
      <c r="AA25" s="232">
        <f>+AA5+AA9+AA15+AA19+AA24</f>
        <v>605452302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163787859</v>
      </c>
      <c r="D28" s="155"/>
      <c r="E28" s="156">
        <v>332813474</v>
      </c>
      <c r="F28" s="60">
        <v>441455840</v>
      </c>
      <c r="G28" s="60">
        <v>673341</v>
      </c>
      <c r="H28" s="60">
        <v>1867391</v>
      </c>
      <c r="I28" s="60">
        <v>17544983</v>
      </c>
      <c r="J28" s="60">
        <v>20085715</v>
      </c>
      <c r="K28" s="60">
        <v>29613834</v>
      </c>
      <c r="L28" s="60">
        <v>23006628</v>
      </c>
      <c r="M28" s="60">
        <v>10759516</v>
      </c>
      <c r="N28" s="60">
        <v>63379978</v>
      </c>
      <c r="O28" s="60">
        <v>3454660</v>
      </c>
      <c r="P28" s="60">
        <v>11354545</v>
      </c>
      <c r="Q28" s="60">
        <v>19904238</v>
      </c>
      <c r="R28" s="60">
        <v>34713443</v>
      </c>
      <c r="S28" s="60">
        <v>10664840</v>
      </c>
      <c r="T28" s="60">
        <v>6588220</v>
      </c>
      <c r="U28" s="60">
        <v>11405001</v>
      </c>
      <c r="V28" s="60">
        <v>28658061</v>
      </c>
      <c r="W28" s="60">
        <v>146837197</v>
      </c>
      <c r="X28" s="60">
        <v>441455840</v>
      </c>
      <c r="Y28" s="60">
        <v>-294618643</v>
      </c>
      <c r="Z28" s="140">
        <v>-66.74</v>
      </c>
      <c r="AA28" s="155">
        <v>441455840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163787859</v>
      </c>
      <c r="D32" s="210">
        <f>SUM(D28:D31)</f>
        <v>0</v>
      </c>
      <c r="E32" s="211">
        <f t="shared" si="5"/>
        <v>332813474</v>
      </c>
      <c r="F32" s="77">
        <f t="shared" si="5"/>
        <v>441455840</v>
      </c>
      <c r="G32" s="77">
        <f t="shared" si="5"/>
        <v>673341</v>
      </c>
      <c r="H32" s="77">
        <f t="shared" si="5"/>
        <v>1867391</v>
      </c>
      <c r="I32" s="77">
        <f t="shared" si="5"/>
        <v>17544983</v>
      </c>
      <c r="J32" s="77">
        <f t="shared" si="5"/>
        <v>20085715</v>
      </c>
      <c r="K32" s="77">
        <f t="shared" si="5"/>
        <v>29613834</v>
      </c>
      <c r="L32" s="77">
        <f t="shared" si="5"/>
        <v>23006628</v>
      </c>
      <c r="M32" s="77">
        <f t="shared" si="5"/>
        <v>10759516</v>
      </c>
      <c r="N32" s="77">
        <f t="shared" si="5"/>
        <v>63379978</v>
      </c>
      <c r="O32" s="77">
        <f t="shared" si="5"/>
        <v>3454660</v>
      </c>
      <c r="P32" s="77">
        <f t="shared" si="5"/>
        <v>11354545</v>
      </c>
      <c r="Q32" s="77">
        <f t="shared" si="5"/>
        <v>19904238</v>
      </c>
      <c r="R32" s="77">
        <f t="shared" si="5"/>
        <v>34713443</v>
      </c>
      <c r="S32" s="77">
        <f t="shared" si="5"/>
        <v>10664840</v>
      </c>
      <c r="T32" s="77">
        <f t="shared" si="5"/>
        <v>6588220</v>
      </c>
      <c r="U32" s="77">
        <f t="shared" si="5"/>
        <v>11405001</v>
      </c>
      <c r="V32" s="77">
        <f t="shared" si="5"/>
        <v>28658061</v>
      </c>
      <c r="W32" s="77">
        <f t="shared" si="5"/>
        <v>146837197</v>
      </c>
      <c r="X32" s="77">
        <f t="shared" si="5"/>
        <v>441455840</v>
      </c>
      <c r="Y32" s="77">
        <f t="shared" si="5"/>
        <v>-294618643</v>
      </c>
      <c r="Z32" s="212">
        <f>+IF(X32&lt;&gt;0,+(Y32/X32)*100,0)</f>
        <v>-66.73796477581993</v>
      </c>
      <c r="AA32" s="79">
        <f>SUM(AA28:AA31)</f>
        <v>441455840</v>
      </c>
    </row>
    <row r="33" spans="1:27" ht="13.5">
      <c r="A33" s="237" t="s">
        <v>51</v>
      </c>
      <c r="B33" s="136" t="s">
        <v>137</v>
      </c>
      <c r="C33" s="155">
        <v>3903825</v>
      </c>
      <c r="D33" s="155"/>
      <c r="E33" s="156">
        <v>2500000</v>
      </c>
      <c r="F33" s="60">
        <v>4499813</v>
      </c>
      <c r="G33" s="60"/>
      <c r="H33" s="60"/>
      <c r="I33" s="60"/>
      <c r="J33" s="60"/>
      <c r="K33" s="60">
        <v>541538</v>
      </c>
      <c r="L33" s="60"/>
      <c r="M33" s="60"/>
      <c r="N33" s="60">
        <v>541538</v>
      </c>
      <c r="O33" s="60"/>
      <c r="P33" s="60">
        <v>1650068</v>
      </c>
      <c r="Q33" s="60"/>
      <c r="R33" s="60">
        <v>1650068</v>
      </c>
      <c r="S33" s="60">
        <v>986451</v>
      </c>
      <c r="T33" s="60">
        <v>2126835</v>
      </c>
      <c r="U33" s="60">
        <v>1612374</v>
      </c>
      <c r="V33" s="60">
        <v>4725660</v>
      </c>
      <c r="W33" s="60">
        <v>6917266</v>
      </c>
      <c r="X33" s="60">
        <v>4499813</v>
      </c>
      <c r="Y33" s="60">
        <v>2417453</v>
      </c>
      <c r="Z33" s="140">
        <v>53.72</v>
      </c>
      <c r="AA33" s="62">
        <v>4499813</v>
      </c>
    </row>
    <row r="34" spans="1:27" ht="13.5">
      <c r="A34" s="237" t="s">
        <v>52</v>
      </c>
      <c r="B34" s="136" t="s">
        <v>138</v>
      </c>
      <c r="C34" s="155">
        <v>28496678</v>
      </c>
      <c r="D34" s="155"/>
      <c r="E34" s="156">
        <v>105050000</v>
      </c>
      <c r="F34" s="60">
        <v>88798290</v>
      </c>
      <c r="G34" s="60"/>
      <c r="H34" s="60">
        <v>2635350</v>
      </c>
      <c r="I34" s="60">
        <v>113661</v>
      </c>
      <c r="J34" s="60">
        <v>2749011</v>
      </c>
      <c r="K34" s="60">
        <v>540290</v>
      </c>
      <c r="L34" s="60">
        <v>3263419</v>
      </c>
      <c r="M34" s="60">
        <v>3263419</v>
      </c>
      <c r="N34" s="60">
        <v>7067128</v>
      </c>
      <c r="O34" s="60">
        <v>1577651</v>
      </c>
      <c r="P34" s="60"/>
      <c r="Q34" s="60">
        <v>319284</v>
      </c>
      <c r="R34" s="60">
        <v>1896935</v>
      </c>
      <c r="S34" s="60">
        <v>8541208</v>
      </c>
      <c r="T34" s="60">
        <v>3723351</v>
      </c>
      <c r="U34" s="60">
        <v>2706241</v>
      </c>
      <c r="V34" s="60">
        <v>14970800</v>
      </c>
      <c r="W34" s="60">
        <v>26683874</v>
      </c>
      <c r="X34" s="60">
        <v>88798290</v>
      </c>
      <c r="Y34" s="60">
        <v>-62114416</v>
      </c>
      <c r="Z34" s="140">
        <v>-69.95</v>
      </c>
      <c r="AA34" s="62">
        <v>88798290</v>
      </c>
    </row>
    <row r="35" spans="1:27" ht="13.5">
      <c r="A35" s="237" t="s">
        <v>53</v>
      </c>
      <c r="B35" s="136"/>
      <c r="C35" s="155">
        <v>40543968</v>
      </c>
      <c r="D35" s="155"/>
      <c r="E35" s="156">
        <v>135555797</v>
      </c>
      <c r="F35" s="60">
        <v>70698359</v>
      </c>
      <c r="G35" s="60"/>
      <c r="H35" s="60">
        <v>1384149</v>
      </c>
      <c r="I35" s="60">
        <v>3862485</v>
      </c>
      <c r="J35" s="60">
        <v>5246634</v>
      </c>
      <c r="K35" s="60">
        <v>5870791</v>
      </c>
      <c r="L35" s="60">
        <v>4469149</v>
      </c>
      <c r="M35" s="60">
        <v>3270801</v>
      </c>
      <c r="N35" s="60">
        <v>13610741</v>
      </c>
      <c r="O35" s="60">
        <v>3646945</v>
      </c>
      <c r="P35" s="60">
        <v>1520015</v>
      </c>
      <c r="Q35" s="60">
        <v>3774596</v>
      </c>
      <c r="R35" s="60">
        <v>8941556</v>
      </c>
      <c r="S35" s="60">
        <v>2361530</v>
      </c>
      <c r="T35" s="60">
        <v>1964786</v>
      </c>
      <c r="U35" s="60">
        <v>2068916</v>
      </c>
      <c r="V35" s="60">
        <v>6395232</v>
      </c>
      <c r="W35" s="60">
        <v>34194163</v>
      </c>
      <c r="X35" s="60">
        <v>70698359</v>
      </c>
      <c r="Y35" s="60">
        <v>-36504196</v>
      </c>
      <c r="Z35" s="140">
        <v>-51.63</v>
      </c>
      <c r="AA35" s="62">
        <v>70698359</v>
      </c>
    </row>
    <row r="36" spans="1:27" ht="13.5">
      <c r="A36" s="238" t="s">
        <v>139</v>
      </c>
      <c r="B36" s="149"/>
      <c r="C36" s="222">
        <f aca="true" t="shared" si="6" ref="C36:Y36">SUM(C32:C35)</f>
        <v>236732330</v>
      </c>
      <c r="D36" s="222">
        <f>SUM(D32:D35)</f>
        <v>0</v>
      </c>
      <c r="E36" s="218">
        <f t="shared" si="6"/>
        <v>575919271</v>
      </c>
      <c r="F36" s="220">
        <f t="shared" si="6"/>
        <v>605452302</v>
      </c>
      <c r="G36" s="220">
        <f t="shared" si="6"/>
        <v>673341</v>
      </c>
      <c r="H36" s="220">
        <f t="shared" si="6"/>
        <v>5886890</v>
      </c>
      <c r="I36" s="220">
        <f t="shared" si="6"/>
        <v>21521129</v>
      </c>
      <c r="J36" s="220">
        <f t="shared" si="6"/>
        <v>28081360</v>
      </c>
      <c r="K36" s="220">
        <f t="shared" si="6"/>
        <v>36566453</v>
      </c>
      <c r="L36" s="220">
        <f t="shared" si="6"/>
        <v>30739196</v>
      </c>
      <c r="M36" s="220">
        <f t="shared" si="6"/>
        <v>17293736</v>
      </c>
      <c r="N36" s="220">
        <f t="shared" si="6"/>
        <v>84599385</v>
      </c>
      <c r="O36" s="220">
        <f t="shared" si="6"/>
        <v>8679256</v>
      </c>
      <c r="P36" s="220">
        <f t="shared" si="6"/>
        <v>14524628</v>
      </c>
      <c r="Q36" s="220">
        <f t="shared" si="6"/>
        <v>23998118</v>
      </c>
      <c r="R36" s="220">
        <f t="shared" si="6"/>
        <v>47202002</v>
      </c>
      <c r="S36" s="220">
        <f t="shared" si="6"/>
        <v>22554029</v>
      </c>
      <c r="T36" s="220">
        <f t="shared" si="6"/>
        <v>14403192</v>
      </c>
      <c r="U36" s="220">
        <f t="shared" si="6"/>
        <v>17792532</v>
      </c>
      <c r="V36" s="220">
        <f t="shared" si="6"/>
        <v>54749753</v>
      </c>
      <c r="W36" s="220">
        <f t="shared" si="6"/>
        <v>214632500</v>
      </c>
      <c r="X36" s="220">
        <f t="shared" si="6"/>
        <v>605452302</v>
      </c>
      <c r="Y36" s="220">
        <f t="shared" si="6"/>
        <v>-390819802</v>
      </c>
      <c r="Z36" s="221">
        <f>+IF(X36&lt;&gt;0,+(Y36/X36)*100,0)</f>
        <v>-64.5500563312748</v>
      </c>
      <c r="AA36" s="239">
        <f>SUM(AA32:AA35)</f>
        <v>605452302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19558127</v>
      </c>
      <c r="D6" s="155"/>
      <c r="E6" s="59">
        <v>221679874</v>
      </c>
      <c r="F6" s="60">
        <v>181426362</v>
      </c>
      <c r="G6" s="60"/>
      <c r="H6" s="60">
        <v>57334462</v>
      </c>
      <c r="I6" s="60">
        <v>6647</v>
      </c>
      <c r="J6" s="60">
        <v>6647</v>
      </c>
      <c r="K6" s="60">
        <v>36190816</v>
      </c>
      <c r="L6" s="60">
        <v>45750772</v>
      </c>
      <c r="M6" s="60">
        <v>32390446</v>
      </c>
      <c r="N6" s="60">
        <v>32390446</v>
      </c>
      <c r="O6" s="60">
        <v>3540062</v>
      </c>
      <c r="P6" s="60"/>
      <c r="Q6" s="60">
        <v>75662790</v>
      </c>
      <c r="R6" s="60">
        <v>75662790</v>
      </c>
      <c r="S6" s="60">
        <v>53596934</v>
      </c>
      <c r="T6" s="60">
        <v>10659040</v>
      </c>
      <c r="U6" s="60">
        <v>10659040</v>
      </c>
      <c r="V6" s="60">
        <v>10659040</v>
      </c>
      <c r="W6" s="60">
        <v>10659040</v>
      </c>
      <c r="X6" s="60">
        <v>181426362</v>
      </c>
      <c r="Y6" s="60">
        <v>-170767322</v>
      </c>
      <c r="Z6" s="140">
        <v>-94.12</v>
      </c>
      <c r="AA6" s="62">
        <v>181426362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>
        <v>11014737</v>
      </c>
      <c r="M7" s="60">
        <v>51014737</v>
      </c>
      <c r="N7" s="60">
        <v>51014737</v>
      </c>
      <c r="O7" s="60">
        <v>51014737</v>
      </c>
      <c r="P7" s="60"/>
      <c r="Q7" s="60">
        <v>131014737</v>
      </c>
      <c r="R7" s="60">
        <v>131014737</v>
      </c>
      <c r="S7" s="60">
        <v>131014737</v>
      </c>
      <c r="T7" s="60">
        <v>131014737</v>
      </c>
      <c r="U7" s="60">
        <v>131014737</v>
      </c>
      <c r="V7" s="60">
        <v>131014737</v>
      </c>
      <c r="W7" s="60">
        <v>131014737</v>
      </c>
      <c r="X7" s="60"/>
      <c r="Y7" s="60">
        <v>131014737</v>
      </c>
      <c r="Z7" s="140"/>
      <c r="AA7" s="62"/>
    </row>
    <row r="8" spans="1:27" ht="13.5">
      <c r="A8" s="249" t="s">
        <v>145</v>
      </c>
      <c r="B8" s="182"/>
      <c r="C8" s="155">
        <v>64687623</v>
      </c>
      <c r="D8" s="155"/>
      <c r="E8" s="59">
        <v>67763087</v>
      </c>
      <c r="F8" s="60">
        <v>94492681</v>
      </c>
      <c r="G8" s="60"/>
      <c r="H8" s="60">
        <v>121821391</v>
      </c>
      <c r="I8" s="60">
        <v>111536</v>
      </c>
      <c r="J8" s="60">
        <v>111536</v>
      </c>
      <c r="K8" s="60">
        <v>95381868</v>
      </c>
      <c r="L8" s="60">
        <v>98709520</v>
      </c>
      <c r="M8" s="60">
        <v>116812388</v>
      </c>
      <c r="N8" s="60">
        <v>116812388</v>
      </c>
      <c r="O8" s="60">
        <v>105309636</v>
      </c>
      <c r="P8" s="60"/>
      <c r="Q8" s="60">
        <v>107980441</v>
      </c>
      <c r="R8" s="60">
        <v>107980441</v>
      </c>
      <c r="S8" s="60">
        <v>112186838</v>
      </c>
      <c r="T8" s="60">
        <v>102530560</v>
      </c>
      <c r="U8" s="60">
        <v>102530560</v>
      </c>
      <c r="V8" s="60">
        <v>102530560</v>
      </c>
      <c r="W8" s="60">
        <v>102530560</v>
      </c>
      <c r="X8" s="60">
        <v>94492681</v>
      </c>
      <c r="Y8" s="60">
        <v>8037879</v>
      </c>
      <c r="Z8" s="140">
        <v>8.51</v>
      </c>
      <c r="AA8" s="62">
        <v>94492681</v>
      </c>
    </row>
    <row r="9" spans="1:27" ht="13.5">
      <c r="A9" s="249" t="s">
        <v>146</v>
      </c>
      <c r="B9" s="182"/>
      <c r="C9" s="155">
        <v>57745003</v>
      </c>
      <c r="D9" s="155"/>
      <c r="E9" s="59">
        <v>15274413</v>
      </c>
      <c r="F9" s="60"/>
      <c r="G9" s="60"/>
      <c r="H9" s="60">
        <v>9654633</v>
      </c>
      <c r="I9" s="60">
        <v>10953</v>
      </c>
      <c r="J9" s="60">
        <v>10953</v>
      </c>
      <c r="K9" s="60">
        <v>16765992</v>
      </c>
      <c r="L9" s="60">
        <v>15136493</v>
      </c>
      <c r="M9" s="60">
        <v>7495903</v>
      </c>
      <c r="N9" s="60">
        <v>7495903</v>
      </c>
      <c r="O9" s="60">
        <v>10402162</v>
      </c>
      <c r="P9" s="60"/>
      <c r="Q9" s="60">
        <v>11597346</v>
      </c>
      <c r="R9" s="60">
        <v>11597346</v>
      </c>
      <c r="S9" s="60">
        <v>11102302</v>
      </c>
      <c r="T9" s="60">
        <v>12733465</v>
      </c>
      <c r="U9" s="60">
        <v>12733465</v>
      </c>
      <c r="V9" s="60">
        <v>12733465</v>
      </c>
      <c r="W9" s="60">
        <v>12733465</v>
      </c>
      <c r="X9" s="60"/>
      <c r="Y9" s="60">
        <v>12733465</v>
      </c>
      <c r="Z9" s="140"/>
      <c r="AA9" s="62"/>
    </row>
    <row r="10" spans="1:27" ht="13.5">
      <c r="A10" s="249" t="s">
        <v>147</v>
      </c>
      <c r="B10" s="182"/>
      <c r="C10" s="155">
        <v>17729</v>
      </c>
      <c r="D10" s="155"/>
      <c r="E10" s="59"/>
      <c r="F10" s="60">
        <v>15274413</v>
      </c>
      <c r="G10" s="159"/>
      <c r="H10" s="159">
        <v>17729</v>
      </c>
      <c r="I10" s="159">
        <v>18</v>
      </c>
      <c r="J10" s="60">
        <v>18</v>
      </c>
      <c r="K10" s="159">
        <v>17729</v>
      </c>
      <c r="L10" s="159">
        <v>17729</v>
      </c>
      <c r="M10" s="60">
        <v>17729</v>
      </c>
      <c r="N10" s="159">
        <v>17729</v>
      </c>
      <c r="O10" s="159">
        <v>17729</v>
      </c>
      <c r="P10" s="159"/>
      <c r="Q10" s="60">
        <v>17729</v>
      </c>
      <c r="R10" s="159">
        <v>17729</v>
      </c>
      <c r="S10" s="159">
        <v>17729</v>
      </c>
      <c r="T10" s="60">
        <v>17729</v>
      </c>
      <c r="U10" s="159">
        <v>17729</v>
      </c>
      <c r="V10" s="159">
        <v>17729</v>
      </c>
      <c r="W10" s="159">
        <v>17729</v>
      </c>
      <c r="X10" s="60">
        <v>15274413</v>
      </c>
      <c r="Y10" s="159">
        <v>-15256684</v>
      </c>
      <c r="Z10" s="141">
        <v>-99.88</v>
      </c>
      <c r="AA10" s="225">
        <v>15274413</v>
      </c>
    </row>
    <row r="11" spans="1:27" ht="13.5">
      <c r="A11" s="249" t="s">
        <v>148</v>
      </c>
      <c r="B11" s="182"/>
      <c r="C11" s="155">
        <v>15573102</v>
      </c>
      <c r="D11" s="155"/>
      <c r="E11" s="59">
        <v>15021237</v>
      </c>
      <c r="F11" s="60">
        <v>15021237</v>
      </c>
      <c r="G11" s="60"/>
      <c r="H11" s="60">
        <v>14344897</v>
      </c>
      <c r="I11" s="60">
        <v>15498</v>
      </c>
      <c r="J11" s="60">
        <v>15498</v>
      </c>
      <c r="K11" s="60">
        <v>15635283</v>
      </c>
      <c r="L11" s="60">
        <v>15574090</v>
      </c>
      <c r="M11" s="60">
        <v>15772438</v>
      </c>
      <c r="N11" s="60">
        <v>15772438</v>
      </c>
      <c r="O11" s="60">
        <v>17246097</v>
      </c>
      <c r="P11" s="60"/>
      <c r="Q11" s="60">
        <v>20660350</v>
      </c>
      <c r="R11" s="60">
        <v>20660350</v>
      </c>
      <c r="S11" s="60">
        <v>16130162</v>
      </c>
      <c r="T11" s="60">
        <v>15964283</v>
      </c>
      <c r="U11" s="60">
        <v>15964283</v>
      </c>
      <c r="V11" s="60">
        <v>15964283</v>
      </c>
      <c r="W11" s="60">
        <v>15964283</v>
      </c>
      <c r="X11" s="60">
        <v>15021237</v>
      </c>
      <c r="Y11" s="60">
        <v>943046</v>
      </c>
      <c r="Z11" s="140">
        <v>6.28</v>
      </c>
      <c r="AA11" s="62">
        <v>15021237</v>
      </c>
    </row>
    <row r="12" spans="1:27" ht="13.5">
      <c r="A12" s="250" t="s">
        <v>56</v>
      </c>
      <c r="B12" s="251"/>
      <c r="C12" s="168">
        <f aca="true" t="shared" si="0" ref="C12:Y12">SUM(C6:C11)</f>
        <v>157581584</v>
      </c>
      <c r="D12" s="168">
        <f>SUM(D6:D11)</f>
        <v>0</v>
      </c>
      <c r="E12" s="72">
        <f t="shared" si="0"/>
        <v>319738611</v>
      </c>
      <c r="F12" s="73">
        <f t="shared" si="0"/>
        <v>306214693</v>
      </c>
      <c r="G12" s="73">
        <f t="shared" si="0"/>
        <v>0</v>
      </c>
      <c r="H12" s="73">
        <f t="shared" si="0"/>
        <v>203173112</v>
      </c>
      <c r="I12" s="73">
        <f t="shared" si="0"/>
        <v>144652</v>
      </c>
      <c r="J12" s="73">
        <f t="shared" si="0"/>
        <v>144652</v>
      </c>
      <c r="K12" s="73">
        <f t="shared" si="0"/>
        <v>163991688</v>
      </c>
      <c r="L12" s="73">
        <f t="shared" si="0"/>
        <v>186203341</v>
      </c>
      <c r="M12" s="73">
        <f t="shared" si="0"/>
        <v>223503641</v>
      </c>
      <c r="N12" s="73">
        <f t="shared" si="0"/>
        <v>223503641</v>
      </c>
      <c r="O12" s="73">
        <f t="shared" si="0"/>
        <v>187530423</v>
      </c>
      <c r="P12" s="73">
        <f t="shared" si="0"/>
        <v>0</v>
      </c>
      <c r="Q12" s="73">
        <f t="shared" si="0"/>
        <v>346933393</v>
      </c>
      <c r="R12" s="73">
        <f t="shared" si="0"/>
        <v>346933393</v>
      </c>
      <c r="S12" s="73">
        <f t="shared" si="0"/>
        <v>324048702</v>
      </c>
      <c r="T12" s="73">
        <f t="shared" si="0"/>
        <v>272919814</v>
      </c>
      <c r="U12" s="73">
        <f t="shared" si="0"/>
        <v>272919814</v>
      </c>
      <c r="V12" s="73">
        <f t="shared" si="0"/>
        <v>272919814</v>
      </c>
      <c r="W12" s="73">
        <f t="shared" si="0"/>
        <v>272919814</v>
      </c>
      <c r="X12" s="73">
        <f t="shared" si="0"/>
        <v>306214693</v>
      </c>
      <c r="Y12" s="73">
        <f t="shared" si="0"/>
        <v>-33294879</v>
      </c>
      <c r="Z12" s="170">
        <f>+IF(X12&lt;&gt;0,+(Y12/X12)*100,0)</f>
        <v>-10.873050758540838</v>
      </c>
      <c r="AA12" s="74">
        <f>SUM(AA6:AA11)</f>
        <v>306214693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663973</v>
      </c>
      <c r="D15" s="155"/>
      <c r="E15" s="59"/>
      <c r="F15" s="60"/>
      <c r="G15" s="60"/>
      <c r="H15" s="60">
        <v>687051</v>
      </c>
      <c r="I15" s="60">
        <v>73</v>
      </c>
      <c r="J15" s="60">
        <v>73</v>
      </c>
      <c r="K15" s="60">
        <v>107350</v>
      </c>
      <c r="L15" s="60">
        <v>99094</v>
      </c>
      <c r="M15" s="60">
        <v>116940</v>
      </c>
      <c r="N15" s="60">
        <v>116940</v>
      </c>
      <c r="O15" s="60">
        <v>126415</v>
      </c>
      <c r="P15" s="60"/>
      <c r="Q15" s="60">
        <v>71989</v>
      </c>
      <c r="R15" s="60">
        <v>71989</v>
      </c>
      <c r="S15" s="60">
        <v>81312</v>
      </c>
      <c r="T15" s="60">
        <v>84833</v>
      </c>
      <c r="U15" s="60">
        <v>84833</v>
      </c>
      <c r="V15" s="60">
        <v>84833</v>
      </c>
      <c r="W15" s="60">
        <v>84833</v>
      </c>
      <c r="X15" s="60"/>
      <c r="Y15" s="60">
        <v>84833</v>
      </c>
      <c r="Z15" s="140"/>
      <c r="AA15" s="62"/>
    </row>
    <row r="16" spans="1:27" ht="13.5">
      <c r="A16" s="249" t="s">
        <v>151</v>
      </c>
      <c r="B16" s="182"/>
      <c r="C16" s="155">
        <v>13696409</v>
      </c>
      <c r="D16" s="155"/>
      <c r="E16" s="59">
        <v>41165144</v>
      </c>
      <c r="F16" s="60">
        <v>41165144</v>
      </c>
      <c r="G16" s="159"/>
      <c r="H16" s="159">
        <v>24820711</v>
      </c>
      <c r="I16" s="159"/>
      <c r="J16" s="60"/>
      <c r="K16" s="159">
        <v>37444629</v>
      </c>
      <c r="L16" s="159">
        <v>14238303</v>
      </c>
      <c r="M16" s="60">
        <v>14381432</v>
      </c>
      <c r="N16" s="159">
        <v>14381432</v>
      </c>
      <c r="O16" s="159"/>
      <c r="P16" s="159"/>
      <c r="Q16" s="60">
        <v>14121937</v>
      </c>
      <c r="R16" s="159">
        <v>14121937</v>
      </c>
      <c r="S16" s="159"/>
      <c r="T16" s="60">
        <v>14121937</v>
      </c>
      <c r="U16" s="159">
        <v>14121937</v>
      </c>
      <c r="V16" s="159">
        <v>14121937</v>
      </c>
      <c r="W16" s="159">
        <v>14121937</v>
      </c>
      <c r="X16" s="60">
        <v>41165144</v>
      </c>
      <c r="Y16" s="159">
        <v>-27043207</v>
      </c>
      <c r="Z16" s="141">
        <v>-65.69</v>
      </c>
      <c r="AA16" s="225">
        <v>41165144</v>
      </c>
    </row>
    <row r="17" spans="1:27" ht="13.5">
      <c r="A17" s="249" t="s">
        <v>152</v>
      </c>
      <c r="B17" s="182"/>
      <c r="C17" s="155">
        <v>338958896</v>
      </c>
      <c r="D17" s="155"/>
      <c r="E17" s="59">
        <v>339856897</v>
      </c>
      <c r="F17" s="60">
        <v>338958896</v>
      </c>
      <c r="G17" s="60"/>
      <c r="H17" s="60">
        <v>338958896</v>
      </c>
      <c r="I17" s="60">
        <v>338959</v>
      </c>
      <c r="J17" s="60">
        <v>338959</v>
      </c>
      <c r="K17" s="60">
        <v>338958896</v>
      </c>
      <c r="L17" s="60">
        <v>338958896</v>
      </c>
      <c r="M17" s="60">
        <v>338958896</v>
      </c>
      <c r="N17" s="60">
        <v>338958896</v>
      </c>
      <c r="O17" s="60">
        <v>338958896</v>
      </c>
      <c r="P17" s="60"/>
      <c r="Q17" s="60">
        <v>338958896</v>
      </c>
      <c r="R17" s="60">
        <v>338958896</v>
      </c>
      <c r="S17" s="60">
        <v>338958896</v>
      </c>
      <c r="T17" s="60">
        <v>338958896</v>
      </c>
      <c r="U17" s="60">
        <v>338958896</v>
      </c>
      <c r="V17" s="60">
        <v>338958896</v>
      </c>
      <c r="W17" s="60">
        <v>338958896</v>
      </c>
      <c r="X17" s="60">
        <v>338958896</v>
      </c>
      <c r="Y17" s="60"/>
      <c r="Z17" s="140"/>
      <c r="AA17" s="62">
        <v>338958896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>
        <v>24821</v>
      </c>
      <c r="J18" s="60">
        <v>24821</v>
      </c>
      <c r="K18" s="60"/>
      <c r="L18" s="60"/>
      <c r="M18" s="60"/>
      <c r="N18" s="60"/>
      <c r="O18" s="60">
        <v>14476717</v>
      </c>
      <c r="P18" s="60"/>
      <c r="Q18" s="60"/>
      <c r="R18" s="60"/>
      <c r="S18" s="60">
        <v>14121937</v>
      </c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5192859253</v>
      </c>
      <c r="D19" s="155"/>
      <c r="E19" s="59">
        <v>5320634166</v>
      </c>
      <c r="F19" s="60">
        <v>5589697574</v>
      </c>
      <c r="G19" s="60"/>
      <c r="H19" s="60">
        <v>5159933528</v>
      </c>
      <c r="I19" s="60">
        <v>5160313</v>
      </c>
      <c r="J19" s="60">
        <v>5160313</v>
      </c>
      <c r="K19" s="60">
        <v>5167702585</v>
      </c>
      <c r="L19" s="60">
        <v>5195032042</v>
      </c>
      <c r="M19" s="60">
        <v>5184191282</v>
      </c>
      <c r="N19" s="60">
        <v>5184191282</v>
      </c>
      <c r="O19" s="60">
        <v>5176598691</v>
      </c>
      <c r="P19" s="60"/>
      <c r="Q19" s="60">
        <v>5178229355</v>
      </c>
      <c r="R19" s="60">
        <v>5178229355</v>
      </c>
      <c r="S19" s="60">
        <v>5183320652</v>
      </c>
      <c r="T19" s="60">
        <v>5180267429</v>
      </c>
      <c r="U19" s="60">
        <v>5180267429</v>
      </c>
      <c r="V19" s="60">
        <v>5180267429</v>
      </c>
      <c r="W19" s="60">
        <v>5180267429</v>
      </c>
      <c r="X19" s="60">
        <v>5589697574</v>
      </c>
      <c r="Y19" s="60">
        <v>-409430145</v>
      </c>
      <c r="Z19" s="140">
        <v>-7.32</v>
      </c>
      <c r="AA19" s="62">
        <v>5589697574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5693637</v>
      </c>
      <c r="D22" s="155"/>
      <c r="E22" s="59"/>
      <c r="F22" s="60"/>
      <c r="G22" s="60"/>
      <c r="H22" s="60">
        <v>7067673</v>
      </c>
      <c r="I22" s="60">
        <v>7068</v>
      </c>
      <c r="J22" s="60">
        <v>7068</v>
      </c>
      <c r="K22" s="60">
        <v>7067672</v>
      </c>
      <c r="L22" s="60">
        <v>5693637</v>
      </c>
      <c r="M22" s="60"/>
      <c r="N22" s="60"/>
      <c r="O22" s="60">
        <v>5693637</v>
      </c>
      <c r="P22" s="60"/>
      <c r="Q22" s="60">
        <v>5693637</v>
      </c>
      <c r="R22" s="60">
        <v>5693637</v>
      </c>
      <c r="S22" s="60">
        <v>5693637</v>
      </c>
      <c r="T22" s="60">
        <v>5693637</v>
      </c>
      <c r="U22" s="60">
        <v>5693637</v>
      </c>
      <c r="V22" s="60">
        <v>5693637</v>
      </c>
      <c r="W22" s="60">
        <v>5693637</v>
      </c>
      <c r="X22" s="60"/>
      <c r="Y22" s="60">
        <v>5693637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>
        <v>5693637</v>
      </c>
      <c r="N23" s="159">
        <v>5693637</v>
      </c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5551872168</v>
      </c>
      <c r="D24" s="168">
        <f>SUM(D15:D23)</f>
        <v>0</v>
      </c>
      <c r="E24" s="76">
        <f t="shared" si="1"/>
        <v>5701656207</v>
      </c>
      <c r="F24" s="77">
        <f t="shared" si="1"/>
        <v>5969821614</v>
      </c>
      <c r="G24" s="77">
        <f t="shared" si="1"/>
        <v>0</v>
      </c>
      <c r="H24" s="77">
        <f t="shared" si="1"/>
        <v>5531467859</v>
      </c>
      <c r="I24" s="77">
        <f t="shared" si="1"/>
        <v>5531234</v>
      </c>
      <c r="J24" s="77">
        <f t="shared" si="1"/>
        <v>5531234</v>
      </c>
      <c r="K24" s="77">
        <f t="shared" si="1"/>
        <v>5551281132</v>
      </c>
      <c r="L24" s="77">
        <f t="shared" si="1"/>
        <v>5554021972</v>
      </c>
      <c r="M24" s="77">
        <f t="shared" si="1"/>
        <v>5543342187</v>
      </c>
      <c r="N24" s="77">
        <f t="shared" si="1"/>
        <v>5543342187</v>
      </c>
      <c r="O24" s="77">
        <f t="shared" si="1"/>
        <v>5535854356</v>
      </c>
      <c r="P24" s="77">
        <f t="shared" si="1"/>
        <v>0</v>
      </c>
      <c r="Q24" s="77">
        <f t="shared" si="1"/>
        <v>5537075814</v>
      </c>
      <c r="R24" s="77">
        <f t="shared" si="1"/>
        <v>5537075814</v>
      </c>
      <c r="S24" s="77">
        <f t="shared" si="1"/>
        <v>5542176434</v>
      </c>
      <c r="T24" s="77">
        <f t="shared" si="1"/>
        <v>5539126732</v>
      </c>
      <c r="U24" s="77">
        <f t="shared" si="1"/>
        <v>5539126732</v>
      </c>
      <c r="V24" s="77">
        <f t="shared" si="1"/>
        <v>5539126732</v>
      </c>
      <c r="W24" s="77">
        <f t="shared" si="1"/>
        <v>5539126732</v>
      </c>
      <c r="X24" s="77">
        <f t="shared" si="1"/>
        <v>5969821614</v>
      </c>
      <c r="Y24" s="77">
        <f t="shared" si="1"/>
        <v>-430694882</v>
      </c>
      <c r="Z24" s="212">
        <f>+IF(X24&lt;&gt;0,+(Y24/X24)*100,0)</f>
        <v>-7.21453520470302</v>
      </c>
      <c r="AA24" s="79">
        <f>SUM(AA15:AA23)</f>
        <v>5969821614</v>
      </c>
    </row>
    <row r="25" spans="1:27" ht="13.5">
      <c r="A25" s="250" t="s">
        <v>159</v>
      </c>
      <c r="B25" s="251"/>
      <c r="C25" s="168">
        <f aca="true" t="shared" si="2" ref="C25:Y25">+C12+C24</f>
        <v>5709453752</v>
      </c>
      <c r="D25" s="168">
        <f>+D12+D24</f>
        <v>0</v>
      </c>
      <c r="E25" s="72">
        <f t="shared" si="2"/>
        <v>6021394818</v>
      </c>
      <c r="F25" s="73">
        <f t="shared" si="2"/>
        <v>6276036307</v>
      </c>
      <c r="G25" s="73">
        <f t="shared" si="2"/>
        <v>0</v>
      </c>
      <c r="H25" s="73">
        <f t="shared" si="2"/>
        <v>5734640971</v>
      </c>
      <c r="I25" s="73">
        <f t="shared" si="2"/>
        <v>5675886</v>
      </c>
      <c r="J25" s="73">
        <f t="shared" si="2"/>
        <v>5675886</v>
      </c>
      <c r="K25" s="73">
        <f t="shared" si="2"/>
        <v>5715272820</v>
      </c>
      <c r="L25" s="73">
        <f t="shared" si="2"/>
        <v>5740225313</v>
      </c>
      <c r="M25" s="73">
        <f t="shared" si="2"/>
        <v>5766845828</v>
      </c>
      <c r="N25" s="73">
        <f t="shared" si="2"/>
        <v>5766845828</v>
      </c>
      <c r="O25" s="73">
        <f t="shared" si="2"/>
        <v>5723384779</v>
      </c>
      <c r="P25" s="73">
        <f t="shared" si="2"/>
        <v>0</v>
      </c>
      <c r="Q25" s="73">
        <f t="shared" si="2"/>
        <v>5884009207</v>
      </c>
      <c r="R25" s="73">
        <f t="shared" si="2"/>
        <v>5884009207</v>
      </c>
      <c r="S25" s="73">
        <f t="shared" si="2"/>
        <v>5866225136</v>
      </c>
      <c r="T25" s="73">
        <f t="shared" si="2"/>
        <v>5812046546</v>
      </c>
      <c r="U25" s="73">
        <f t="shared" si="2"/>
        <v>5812046546</v>
      </c>
      <c r="V25" s="73">
        <f t="shared" si="2"/>
        <v>5812046546</v>
      </c>
      <c r="W25" s="73">
        <f t="shared" si="2"/>
        <v>5812046546</v>
      </c>
      <c r="X25" s="73">
        <f t="shared" si="2"/>
        <v>6276036307</v>
      </c>
      <c r="Y25" s="73">
        <f t="shared" si="2"/>
        <v>-463989761</v>
      </c>
      <c r="Z25" s="170">
        <f>+IF(X25&lt;&gt;0,+(Y25/X25)*100,0)</f>
        <v>-7.393038190083242</v>
      </c>
      <c r="AA25" s="74">
        <f>+AA12+AA24</f>
        <v>6276036307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>
        <v>23864806</v>
      </c>
      <c r="I29" s="60">
        <v>8718</v>
      </c>
      <c r="J29" s="60">
        <v>8718</v>
      </c>
      <c r="K29" s="60">
        <v>11528718</v>
      </c>
      <c r="L29" s="60">
        <v>92828667</v>
      </c>
      <c r="M29" s="60"/>
      <c r="N29" s="60"/>
      <c r="O29" s="60">
        <v>59436681</v>
      </c>
      <c r="P29" s="60"/>
      <c r="Q29" s="60">
        <v>23132479</v>
      </c>
      <c r="R29" s="60">
        <v>23132479</v>
      </c>
      <c r="S29" s="60">
        <v>78075959</v>
      </c>
      <c r="T29" s="60">
        <v>75500346</v>
      </c>
      <c r="U29" s="60">
        <v>75500346</v>
      </c>
      <c r="V29" s="60">
        <v>75500346</v>
      </c>
      <c r="W29" s="60">
        <v>75500346</v>
      </c>
      <c r="X29" s="60"/>
      <c r="Y29" s="60">
        <v>75500346</v>
      </c>
      <c r="Z29" s="140"/>
      <c r="AA29" s="62"/>
    </row>
    <row r="30" spans="1:27" ht="13.5">
      <c r="A30" s="249" t="s">
        <v>52</v>
      </c>
      <c r="B30" s="182"/>
      <c r="C30" s="155">
        <v>14259575</v>
      </c>
      <c r="D30" s="155"/>
      <c r="E30" s="59">
        <v>12865406</v>
      </c>
      <c r="F30" s="60">
        <v>20865406</v>
      </c>
      <c r="G30" s="60"/>
      <c r="H30" s="60">
        <v>14259575</v>
      </c>
      <c r="I30" s="60">
        <v>14260</v>
      </c>
      <c r="J30" s="60">
        <v>14260</v>
      </c>
      <c r="K30" s="60">
        <v>7836429</v>
      </c>
      <c r="L30" s="60">
        <v>14259575</v>
      </c>
      <c r="M30" s="60">
        <v>14259575</v>
      </c>
      <c r="N30" s="60">
        <v>14259575</v>
      </c>
      <c r="O30" s="60">
        <v>14259575</v>
      </c>
      <c r="P30" s="60"/>
      <c r="Q30" s="60">
        <v>14337875</v>
      </c>
      <c r="R30" s="60">
        <v>14337875</v>
      </c>
      <c r="S30" s="60">
        <v>14337875</v>
      </c>
      <c r="T30" s="60">
        <v>14337875</v>
      </c>
      <c r="U30" s="60">
        <v>14337875</v>
      </c>
      <c r="V30" s="60">
        <v>14337875</v>
      </c>
      <c r="W30" s="60">
        <v>14337875</v>
      </c>
      <c r="X30" s="60">
        <v>20865406</v>
      </c>
      <c r="Y30" s="60">
        <v>-6527531</v>
      </c>
      <c r="Z30" s="140">
        <v>-31.28</v>
      </c>
      <c r="AA30" s="62">
        <v>20865406</v>
      </c>
    </row>
    <row r="31" spans="1:27" ht="13.5">
      <c r="A31" s="249" t="s">
        <v>163</v>
      </c>
      <c r="B31" s="182"/>
      <c r="C31" s="155">
        <v>13037694</v>
      </c>
      <c r="D31" s="155"/>
      <c r="E31" s="59">
        <v>1061934</v>
      </c>
      <c r="F31" s="60">
        <v>13037694</v>
      </c>
      <c r="G31" s="60"/>
      <c r="H31" s="60">
        <v>3935047</v>
      </c>
      <c r="I31" s="60">
        <v>3935</v>
      </c>
      <c r="J31" s="60">
        <v>3935</v>
      </c>
      <c r="K31" s="60">
        <v>3935047</v>
      </c>
      <c r="L31" s="60">
        <v>3935047</v>
      </c>
      <c r="M31" s="60">
        <v>3935047</v>
      </c>
      <c r="N31" s="60">
        <v>3935047</v>
      </c>
      <c r="O31" s="60">
        <v>3935047</v>
      </c>
      <c r="P31" s="60"/>
      <c r="Q31" s="60">
        <v>3935047</v>
      </c>
      <c r="R31" s="60">
        <v>3935047</v>
      </c>
      <c r="S31" s="60">
        <v>3935047</v>
      </c>
      <c r="T31" s="60">
        <v>3935047</v>
      </c>
      <c r="U31" s="60">
        <v>3935047</v>
      </c>
      <c r="V31" s="60">
        <v>3935047</v>
      </c>
      <c r="W31" s="60">
        <v>3935047</v>
      </c>
      <c r="X31" s="60">
        <v>13037694</v>
      </c>
      <c r="Y31" s="60">
        <v>-9102647</v>
      </c>
      <c r="Z31" s="140">
        <v>-69.82</v>
      </c>
      <c r="AA31" s="62">
        <v>13037694</v>
      </c>
    </row>
    <row r="32" spans="1:27" ht="13.5">
      <c r="A32" s="249" t="s">
        <v>164</v>
      </c>
      <c r="B32" s="182"/>
      <c r="C32" s="155">
        <v>611564494</v>
      </c>
      <c r="D32" s="155"/>
      <c r="E32" s="59">
        <v>192051872</v>
      </c>
      <c r="F32" s="60">
        <v>330085401</v>
      </c>
      <c r="G32" s="60"/>
      <c r="H32" s="60">
        <v>426669466</v>
      </c>
      <c r="I32" s="60">
        <v>463224</v>
      </c>
      <c r="J32" s="60">
        <v>463224</v>
      </c>
      <c r="K32" s="60">
        <v>147260384</v>
      </c>
      <c r="L32" s="60">
        <v>463415790</v>
      </c>
      <c r="M32" s="60">
        <v>465496860</v>
      </c>
      <c r="N32" s="60">
        <v>465496860</v>
      </c>
      <c r="O32" s="60">
        <v>452276715</v>
      </c>
      <c r="P32" s="60"/>
      <c r="Q32" s="60">
        <v>597737572</v>
      </c>
      <c r="R32" s="60">
        <v>597737572</v>
      </c>
      <c r="S32" s="60">
        <v>611527793</v>
      </c>
      <c r="T32" s="60">
        <v>601030391</v>
      </c>
      <c r="U32" s="60">
        <v>601030391</v>
      </c>
      <c r="V32" s="60">
        <v>601030391</v>
      </c>
      <c r="W32" s="60">
        <v>601030391</v>
      </c>
      <c r="X32" s="60">
        <v>330085401</v>
      </c>
      <c r="Y32" s="60">
        <v>270944990</v>
      </c>
      <c r="Z32" s="140">
        <v>82.08</v>
      </c>
      <c r="AA32" s="62">
        <v>330085401</v>
      </c>
    </row>
    <row r="33" spans="1:27" ht="13.5">
      <c r="A33" s="249" t="s">
        <v>165</v>
      </c>
      <c r="B33" s="182"/>
      <c r="C33" s="155">
        <v>8994649</v>
      </c>
      <c r="D33" s="155"/>
      <c r="E33" s="59">
        <v>2580455</v>
      </c>
      <c r="F33" s="60"/>
      <c r="G33" s="60"/>
      <c r="H33" s="60">
        <v>5861918</v>
      </c>
      <c r="I33" s="60">
        <v>5862</v>
      </c>
      <c r="J33" s="60">
        <v>5862</v>
      </c>
      <c r="K33" s="60">
        <v>5861918</v>
      </c>
      <c r="L33" s="60">
        <v>5861918</v>
      </c>
      <c r="M33" s="60">
        <v>5861918</v>
      </c>
      <c r="N33" s="60">
        <v>5861918</v>
      </c>
      <c r="O33" s="60">
        <v>5861918</v>
      </c>
      <c r="P33" s="60"/>
      <c r="Q33" s="60">
        <v>5861918</v>
      </c>
      <c r="R33" s="60">
        <v>5861918</v>
      </c>
      <c r="S33" s="60">
        <v>5861918</v>
      </c>
      <c r="T33" s="60">
        <v>5861918</v>
      </c>
      <c r="U33" s="60">
        <v>5861918</v>
      </c>
      <c r="V33" s="60">
        <v>5861918</v>
      </c>
      <c r="W33" s="60">
        <v>5861918</v>
      </c>
      <c r="X33" s="60"/>
      <c r="Y33" s="60">
        <v>5861918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647856412</v>
      </c>
      <c r="D34" s="168">
        <f>SUM(D29:D33)</f>
        <v>0</v>
      </c>
      <c r="E34" s="72">
        <f t="shared" si="3"/>
        <v>208559667</v>
      </c>
      <c r="F34" s="73">
        <f t="shared" si="3"/>
        <v>363988501</v>
      </c>
      <c r="G34" s="73">
        <f t="shared" si="3"/>
        <v>0</v>
      </c>
      <c r="H34" s="73">
        <f t="shared" si="3"/>
        <v>474590812</v>
      </c>
      <c r="I34" s="73">
        <f t="shared" si="3"/>
        <v>495999</v>
      </c>
      <c r="J34" s="73">
        <f t="shared" si="3"/>
        <v>495999</v>
      </c>
      <c r="K34" s="73">
        <f t="shared" si="3"/>
        <v>176422496</v>
      </c>
      <c r="L34" s="73">
        <f t="shared" si="3"/>
        <v>580300997</v>
      </c>
      <c r="M34" s="73">
        <f t="shared" si="3"/>
        <v>489553400</v>
      </c>
      <c r="N34" s="73">
        <f t="shared" si="3"/>
        <v>489553400</v>
      </c>
      <c r="O34" s="73">
        <f t="shared" si="3"/>
        <v>535769936</v>
      </c>
      <c r="P34" s="73">
        <f t="shared" si="3"/>
        <v>0</v>
      </c>
      <c r="Q34" s="73">
        <f t="shared" si="3"/>
        <v>645004891</v>
      </c>
      <c r="R34" s="73">
        <f t="shared" si="3"/>
        <v>645004891</v>
      </c>
      <c r="S34" s="73">
        <f t="shared" si="3"/>
        <v>713738592</v>
      </c>
      <c r="T34" s="73">
        <f t="shared" si="3"/>
        <v>700665577</v>
      </c>
      <c r="U34" s="73">
        <f t="shared" si="3"/>
        <v>700665577</v>
      </c>
      <c r="V34" s="73">
        <f t="shared" si="3"/>
        <v>700665577</v>
      </c>
      <c r="W34" s="73">
        <f t="shared" si="3"/>
        <v>700665577</v>
      </c>
      <c r="X34" s="73">
        <f t="shared" si="3"/>
        <v>363988501</v>
      </c>
      <c r="Y34" s="73">
        <f t="shared" si="3"/>
        <v>336677076</v>
      </c>
      <c r="Z34" s="170">
        <f>+IF(X34&lt;&gt;0,+(Y34/X34)*100,0)</f>
        <v>92.49662422714832</v>
      </c>
      <c r="AA34" s="74">
        <f>SUM(AA29:AA33)</f>
        <v>363988501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189427824</v>
      </c>
      <c r="D37" s="155"/>
      <c r="E37" s="59">
        <v>368889448</v>
      </c>
      <c r="F37" s="60">
        <v>299822777</v>
      </c>
      <c r="G37" s="60"/>
      <c r="H37" s="60">
        <v>195141386</v>
      </c>
      <c r="I37" s="60">
        <v>194240</v>
      </c>
      <c r="J37" s="60">
        <v>194240</v>
      </c>
      <c r="K37" s="60">
        <v>194269988</v>
      </c>
      <c r="L37" s="60">
        <v>185680150</v>
      </c>
      <c r="M37" s="60">
        <v>179944419</v>
      </c>
      <c r="N37" s="60">
        <v>179944419</v>
      </c>
      <c r="O37" s="60">
        <v>180137953</v>
      </c>
      <c r="P37" s="60"/>
      <c r="Q37" s="60">
        <v>225026264</v>
      </c>
      <c r="R37" s="60">
        <v>225026264</v>
      </c>
      <c r="S37" s="60">
        <v>225059114</v>
      </c>
      <c r="T37" s="60">
        <v>225059275</v>
      </c>
      <c r="U37" s="60">
        <v>225059275</v>
      </c>
      <c r="V37" s="60">
        <v>225059275</v>
      </c>
      <c r="W37" s="60">
        <v>225059275</v>
      </c>
      <c r="X37" s="60">
        <v>299822777</v>
      </c>
      <c r="Y37" s="60">
        <v>-74763502</v>
      </c>
      <c r="Z37" s="140">
        <v>-24.94</v>
      </c>
      <c r="AA37" s="62">
        <v>299822777</v>
      </c>
    </row>
    <row r="38" spans="1:27" ht="13.5">
      <c r="A38" s="249" t="s">
        <v>165</v>
      </c>
      <c r="B38" s="182"/>
      <c r="C38" s="155">
        <v>221986971</v>
      </c>
      <c r="D38" s="155"/>
      <c r="E38" s="59">
        <v>190297680</v>
      </c>
      <c r="F38" s="60">
        <v>107068568</v>
      </c>
      <c r="G38" s="60"/>
      <c r="H38" s="60">
        <v>228180191</v>
      </c>
      <c r="I38" s="60">
        <v>230231</v>
      </c>
      <c r="J38" s="60">
        <v>230231</v>
      </c>
      <c r="K38" s="60">
        <v>231965337</v>
      </c>
      <c r="L38" s="60">
        <v>233996750</v>
      </c>
      <c r="M38" s="60">
        <v>235886108</v>
      </c>
      <c r="N38" s="60">
        <v>235886108</v>
      </c>
      <c r="O38" s="60">
        <v>237791038</v>
      </c>
      <c r="P38" s="60"/>
      <c r="Q38" s="60">
        <v>241356185</v>
      </c>
      <c r="R38" s="60">
        <v>241356185</v>
      </c>
      <c r="S38" s="60">
        <v>241379675</v>
      </c>
      <c r="T38" s="60">
        <v>243141533</v>
      </c>
      <c r="U38" s="60">
        <v>243141533</v>
      </c>
      <c r="V38" s="60">
        <v>243141533</v>
      </c>
      <c r="W38" s="60">
        <v>243141533</v>
      </c>
      <c r="X38" s="60">
        <v>107068568</v>
      </c>
      <c r="Y38" s="60">
        <v>136072965</v>
      </c>
      <c r="Z38" s="140">
        <v>127.09</v>
      </c>
      <c r="AA38" s="62">
        <v>107068568</v>
      </c>
    </row>
    <row r="39" spans="1:27" ht="13.5">
      <c r="A39" s="250" t="s">
        <v>59</v>
      </c>
      <c r="B39" s="253"/>
      <c r="C39" s="168">
        <f aca="true" t="shared" si="4" ref="C39:Y39">SUM(C37:C38)</f>
        <v>411414795</v>
      </c>
      <c r="D39" s="168">
        <f>SUM(D37:D38)</f>
        <v>0</v>
      </c>
      <c r="E39" s="76">
        <f t="shared" si="4"/>
        <v>559187128</v>
      </c>
      <c r="F39" s="77">
        <f t="shared" si="4"/>
        <v>406891345</v>
      </c>
      <c r="G39" s="77">
        <f t="shared" si="4"/>
        <v>0</v>
      </c>
      <c r="H39" s="77">
        <f t="shared" si="4"/>
        <v>423321577</v>
      </c>
      <c r="I39" s="77">
        <f t="shared" si="4"/>
        <v>424471</v>
      </c>
      <c r="J39" s="77">
        <f t="shared" si="4"/>
        <v>424471</v>
      </c>
      <c r="K39" s="77">
        <f t="shared" si="4"/>
        <v>426235325</v>
      </c>
      <c r="L39" s="77">
        <f t="shared" si="4"/>
        <v>419676900</v>
      </c>
      <c r="M39" s="77">
        <f t="shared" si="4"/>
        <v>415830527</v>
      </c>
      <c r="N39" s="77">
        <f t="shared" si="4"/>
        <v>415830527</v>
      </c>
      <c r="O39" s="77">
        <f t="shared" si="4"/>
        <v>417928991</v>
      </c>
      <c r="P39" s="77">
        <f t="shared" si="4"/>
        <v>0</v>
      </c>
      <c r="Q39" s="77">
        <f t="shared" si="4"/>
        <v>466382449</v>
      </c>
      <c r="R39" s="77">
        <f t="shared" si="4"/>
        <v>466382449</v>
      </c>
      <c r="S39" s="77">
        <f t="shared" si="4"/>
        <v>466438789</v>
      </c>
      <c r="T39" s="77">
        <f t="shared" si="4"/>
        <v>468200808</v>
      </c>
      <c r="U39" s="77">
        <f t="shared" si="4"/>
        <v>468200808</v>
      </c>
      <c r="V39" s="77">
        <f t="shared" si="4"/>
        <v>468200808</v>
      </c>
      <c r="W39" s="77">
        <f t="shared" si="4"/>
        <v>468200808</v>
      </c>
      <c r="X39" s="77">
        <f t="shared" si="4"/>
        <v>406891345</v>
      </c>
      <c r="Y39" s="77">
        <f t="shared" si="4"/>
        <v>61309463</v>
      </c>
      <c r="Z39" s="212">
        <f>+IF(X39&lt;&gt;0,+(Y39/X39)*100,0)</f>
        <v>15.067772699859223</v>
      </c>
      <c r="AA39" s="79">
        <f>SUM(AA37:AA38)</f>
        <v>406891345</v>
      </c>
    </row>
    <row r="40" spans="1:27" ht="13.5">
      <c r="A40" s="250" t="s">
        <v>167</v>
      </c>
      <c r="B40" s="251"/>
      <c r="C40" s="168">
        <f aca="true" t="shared" si="5" ref="C40:Y40">+C34+C39</f>
        <v>1059271207</v>
      </c>
      <c r="D40" s="168">
        <f>+D34+D39</f>
        <v>0</v>
      </c>
      <c r="E40" s="72">
        <f t="shared" si="5"/>
        <v>767746795</v>
      </c>
      <c r="F40" s="73">
        <f t="shared" si="5"/>
        <v>770879846</v>
      </c>
      <c r="G40" s="73">
        <f t="shared" si="5"/>
        <v>0</v>
      </c>
      <c r="H40" s="73">
        <f t="shared" si="5"/>
        <v>897912389</v>
      </c>
      <c r="I40" s="73">
        <f t="shared" si="5"/>
        <v>920470</v>
      </c>
      <c r="J40" s="73">
        <f t="shared" si="5"/>
        <v>920470</v>
      </c>
      <c r="K40" s="73">
        <f t="shared" si="5"/>
        <v>602657821</v>
      </c>
      <c r="L40" s="73">
        <f t="shared" si="5"/>
        <v>999977897</v>
      </c>
      <c r="M40" s="73">
        <f t="shared" si="5"/>
        <v>905383927</v>
      </c>
      <c r="N40" s="73">
        <f t="shared" si="5"/>
        <v>905383927</v>
      </c>
      <c r="O40" s="73">
        <f t="shared" si="5"/>
        <v>953698927</v>
      </c>
      <c r="P40" s="73">
        <f t="shared" si="5"/>
        <v>0</v>
      </c>
      <c r="Q40" s="73">
        <f t="shared" si="5"/>
        <v>1111387340</v>
      </c>
      <c r="R40" s="73">
        <f t="shared" si="5"/>
        <v>1111387340</v>
      </c>
      <c r="S40" s="73">
        <f t="shared" si="5"/>
        <v>1180177381</v>
      </c>
      <c r="T40" s="73">
        <f t="shared" si="5"/>
        <v>1168866385</v>
      </c>
      <c r="U40" s="73">
        <f t="shared" si="5"/>
        <v>1168866385</v>
      </c>
      <c r="V40" s="73">
        <f t="shared" si="5"/>
        <v>1168866385</v>
      </c>
      <c r="W40" s="73">
        <f t="shared" si="5"/>
        <v>1168866385</v>
      </c>
      <c r="X40" s="73">
        <f t="shared" si="5"/>
        <v>770879846</v>
      </c>
      <c r="Y40" s="73">
        <f t="shared" si="5"/>
        <v>397986539</v>
      </c>
      <c r="Z40" s="170">
        <f>+IF(X40&lt;&gt;0,+(Y40/X40)*100,0)</f>
        <v>51.62757089384329</v>
      </c>
      <c r="AA40" s="74">
        <f>+AA34+AA39</f>
        <v>770879846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4650182545</v>
      </c>
      <c r="D42" s="257">
        <f>+D25-D40</f>
        <v>0</v>
      </c>
      <c r="E42" s="258">
        <f t="shared" si="6"/>
        <v>5253648023</v>
      </c>
      <c r="F42" s="259">
        <f t="shared" si="6"/>
        <v>5505156461</v>
      </c>
      <c r="G42" s="259">
        <f t="shared" si="6"/>
        <v>0</v>
      </c>
      <c r="H42" s="259">
        <f t="shared" si="6"/>
        <v>4836728582</v>
      </c>
      <c r="I42" s="259">
        <f t="shared" si="6"/>
        <v>4755416</v>
      </c>
      <c r="J42" s="259">
        <f t="shared" si="6"/>
        <v>4755416</v>
      </c>
      <c r="K42" s="259">
        <f t="shared" si="6"/>
        <v>5112614999</v>
      </c>
      <c r="L42" s="259">
        <f t="shared" si="6"/>
        <v>4740247416</v>
      </c>
      <c r="M42" s="259">
        <f t="shared" si="6"/>
        <v>4861461901</v>
      </c>
      <c r="N42" s="259">
        <f t="shared" si="6"/>
        <v>4861461901</v>
      </c>
      <c r="O42" s="259">
        <f t="shared" si="6"/>
        <v>4769685852</v>
      </c>
      <c r="P42" s="259">
        <f t="shared" si="6"/>
        <v>0</v>
      </c>
      <c r="Q42" s="259">
        <f t="shared" si="6"/>
        <v>4772621867</v>
      </c>
      <c r="R42" s="259">
        <f t="shared" si="6"/>
        <v>4772621867</v>
      </c>
      <c r="S42" s="259">
        <f t="shared" si="6"/>
        <v>4686047755</v>
      </c>
      <c r="T42" s="259">
        <f t="shared" si="6"/>
        <v>4643180161</v>
      </c>
      <c r="U42" s="259">
        <f t="shared" si="6"/>
        <v>4643180161</v>
      </c>
      <c r="V42" s="259">
        <f t="shared" si="6"/>
        <v>4643180161</v>
      </c>
      <c r="W42" s="259">
        <f t="shared" si="6"/>
        <v>4643180161</v>
      </c>
      <c r="X42" s="259">
        <f t="shared" si="6"/>
        <v>5505156461</v>
      </c>
      <c r="Y42" s="259">
        <f t="shared" si="6"/>
        <v>-861976300</v>
      </c>
      <c r="Z42" s="260">
        <f>+IF(X42&lt;&gt;0,+(Y42/X42)*100,0)</f>
        <v>-15.657616747252698</v>
      </c>
      <c r="AA42" s="261">
        <f>+AA25-AA40</f>
        <v>5505156461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4650182545</v>
      </c>
      <c r="D45" s="155"/>
      <c r="E45" s="59">
        <v>5253648023</v>
      </c>
      <c r="F45" s="60">
        <v>5505156461</v>
      </c>
      <c r="G45" s="60"/>
      <c r="H45" s="60">
        <v>4836728582</v>
      </c>
      <c r="I45" s="60">
        <v>4755416</v>
      </c>
      <c r="J45" s="60">
        <v>4755416</v>
      </c>
      <c r="K45" s="60">
        <v>5112615000</v>
      </c>
      <c r="L45" s="60">
        <v>4740247416</v>
      </c>
      <c r="M45" s="60">
        <v>4861461900</v>
      </c>
      <c r="N45" s="60">
        <v>4861461900</v>
      </c>
      <c r="O45" s="60">
        <v>4769685851</v>
      </c>
      <c r="P45" s="60"/>
      <c r="Q45" s="60">
        <v>4772621866</v>
      </c>
      <c r="R45" s="60">
        <v>4772621866</v>
      </c>
      <c r="S45" s="60">
        <v>4686047756</v>
      </c>
      <c r="T45" s="60">
        <v>4643180159</v>
      </c>
      <c r="U45" s="60">
        <v>4643180159</v>
      </c>
      <c r="V45" s="60">
        <v>4643180159</v>
      </c>
      <c r="W45" s="60">
        <v>4643180159</v>
      </c>
      <c r="X45" s="60">
        <v>5505156461</v>
      </c>
      <c r="Y45" s="60">
        <v>-861976302</v>
      </c>
      <c r="Z45" s="139">
        <v>-15.66</v>
      </c>
      <c r="AA45" s="62">
        <v>5505156461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4650182545</v>
      </c>
      <c r="D48" s="217">
        <f>SUM(D45:D47)</f>
        <v>0</v>
      </c>
      <c r="E48" s="264">
        <f t="shared" si="7"/>
        <v>5253648023</v>
      </c>
      <c r="F48" s="219">
        <f t="shared" si="7"/>
        <v>5505156461</v>
      </c>
      <c r="G48" s="219">
        <f t="shared" si="7"/>
        <v>0</v>
      </c>
      <c r="H48" s="219">
        <f t="shared" si="7"/>
        <v>4836728582</v>
      </c>
      <c r="I48" s="219">
        <f t="shared" si="7"/>
        <v>4755416</v>
      </c>
      <c r="J48" s="219">
        <f t="shared" si="7"/>
        <v>4755416</v>
      </c>
      <c r="K48" s="219">
        <f t="shared" si="7"/>
        <v>5112615000</v>
      </c>
      <c r="L48" s="219">
        <f t="shared" si="7"/>
        <v>4740247416</v>
      </c>
      <c r="M48" s="219">
        <f t="shared" si="7"/>
        <v>4861461900</v>
      </c>
      <c r="N48" s="219">
        <f t="shared" si="7"/>
        <v>4861461900</v>
      </c>
      <c r="O48" s="219">
        <f t="shared" si="7"/>
        <v>4769685851</v>
      </c>
      <c r="P48" s="219">
        <f t="shared" si="7"/>
        <v>0</v>
      </c>
      <c r="Q48" s="219">
        <f t="shared" si="7"/>
        <v>4772621866</v>
      </c>
      <c r="R48" s="219">
        <f t="shared" si="7"/>
        <v>4772621866</v>
      </c>
      <c r="S48" s="219">
        <f t="shared" si="7"/>
        <v>4686047756</v>
      </c>
      <c r="T48" s="219">
        <f t="shared" si="7"/>
        <v>4643180159</v>
      </c>
      <c r="U48" s="219">
        <f t="shared" si="7"/>
        <v>4643180159</v>
      </c>
      <c r="V48" s="219">
        <f t="shared" si="7"/>
        <v>4643180159</v>
      </c>
      <c r="W48" s="219">
        <f t="shared" si="7"/>
        <v>4643180159</v>
      </c>
      <c r="X48" s="219">
        <f t="shared" si="7"/>
        <v>5505156461</v>
      </c>
      <c r="Y48" s="219">
        <f t="shared" si="7"/>
        <v>-861976302</v>
      </c>
      <c r="Z48" s="265">
        <f>+IF(X48&lt;&gt;0,+(Y48/X48)*100,0)</f>
        <v>-15.657616783582275</v>
      </c>
      <c r="AA48" s="232">
        <f>SUM(AA45:AA47)</f>
        <v>5505156461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965852457</v>
      </c>
      <c r="D6" s="155"/>
      <c r="E6" s="59">
        <v>1163090164</v>
      </c>
      <c r="F6" s="60">
        <v>1134064435</v>
      </c>
      <c r="G6" s="60">
        <v>83718510</v>
      </c>
      <c r="H6" s="60">
        <v>91591271</v>
      </c>
      <c r="I6" s="60">
        <v>111673532</v>
      </c>
      <c r="J6" s="60">
        <v>286983313</v>
      </c>
      <c r="K6" s="60">
        <v>109423316</v>
      </c>
      <c r="L6" s="60">
        <v>89377522</v>
      </c>
      <c r="M6" s="60">
        <v>96402091</v>
      </c>
      <c r="N6" s="60">
        <v>295202929</v>
      </c>
      <c r="O6" s="60">
        <v>107139035</v>
      </c>
      <c r="P6" s="60">
        <v>95546033</v>
      </c>
      <c r="Q6" s="60">
        <v>104774809</v>
      </c>
      <c r="R6" s="60">
        <v>307459877</v>
      </c>
      <c r="S6" s="60">
        <v>90399806</v>
      </c>
      <c r="T6" s="60">
        <v>106944085</v>
      </c>
      <c r="U6" s="60">
        <v>108555783</v>
      </c>
      <c r="V6" s="60">
        <v>305899674</v>
      </c>
      <c r="W6" s="60">
        <v>1195545793</v>
      </c>
      <c r="X6" s="60">
        <v>1134064435</v>
      </c>
      <c r="Y6" s="60">
        <v>61481358</v>
      </c>
      <c r="Z6" s="140">
        <v>5.42</v>
      </c>
      <c r="AA6" s="62">
        <v>1134064435</v>
      </c>
    </row>
    <row r="7" spans="1:27" ht="13.5">
      <c r="A7" s="249" t="s">
        <v>178</v>
      </c>
      <c r="B7" s="182"/>
      <c r="C7" s="155">
        <v>409190661</v>
      </c>
      <c r="D7" s="155"/>
      <c r="E7" s="59">
        <v>346325000</v>
      </c>
      <c r="F7" s="60">
        <v>346486041</v>
      </c>
      <c r="G7" s="60">
        <v>142579000</v>
      </c>
      <c r="H7" s="60"/>
      <c r="I7" s="60"/>
      <c r="J7" s="60">
        <v>142579000</v>
      </c>
      <c r="K7" s="60"/>
      <c r="L7" s="60"/>
      <c r="M7" s="60">
        <v>114063000</v>
      </c>
      <c r="N7" s="60">
        <v>114063000</v>
      </c>
      <c r="O7" s="60"/>
      <c r="P7" s="60"/>
      <c r="Q7" s="60">
        <v>85548000</v>
      </c>
      <c r="R7" s="60">
        <v>85548000</v>
      </c>
      <c r="S7" s="60"/>
      <c r="T7" s="60"/>
      <c r="U7" s="60"/>
      <c r="V7" s="60"/>
      <c r="W7" s="60">
        <v>342190000</v>
      </c>
      <c r="X7" s="60">
        <v>346486041</v>
      </c>
      <c r="Y7" s="60">
        <v>-4296041</v>
      </c>
      <c r="Z7" s="140">
        <v>-1.24</v>
      </c>
      <c r="AA7" s="62">
        <v>346486041</v>
      </c>
    </row>
    <row r="8" spans="1:27" ht="13.5">
      <c r="A8" s="249" t="s">
        <v>179</v>
      </c>
      <c r="B8" s="182"/>
      <c r="C8" s="155">
        <v>215387708</v>
      </c>
      <c r="D8" s="155"/>
      <c r="E8" s="59">
        <v>394816000</v>
      </c>
      <c r="F8" s="60">
        <v>391326000</v>
      </c>
      <c r="G8" s="60">
        <v>23221000</v>
      </c>
      <c r="H8" s="60">
        <v>33100000</v>
      </c>
      <c r="I8" s="60">
        <v>3318000</v>
      </c>
      <c r="J8" s="60">
        <v>59639000</v>
      </c>
      <c r="K8" s="60">
        <v>110498390</v>
      </c>
      <c r="L8" s="60">
        <v>32909295</v>
      </c>
      <c r="M8" s="60">
        <v>1600000</v>
      </c>
      <c r="N8" s="60">
        <v>145007685</v>
      </c>
      <c r="O8" s="60"/>
      <c r="P8" s="60">
        <v>34270000</v>
      </c>
      <c r="Q8" s="60">
        <v>154988110</v>
      </c>
      <c r="R8" s="60">
        <v>189258110</v>
      </c>
      <c r="S8" s="60"/>
      <c r="T8" s="60"/>
      <c r="U8" s="60"/>
      <c r="V8" s="60"/>
      <c r="W8" s="60">
        <v>393904795</v>
      </c>
      <c r="X8" s="60">
        <v>391326000</v>
      </c>
      <c r="Y8" s="60">
        <v>2578795</v>
      </c>
      <c r="Z8" s="140">
        <v>0.66</v>
      </c>
      <c r="AA8" s="62">
        <v>391326000</v>
      </c>
    </row>
    <row r="9" spans="1:27" ht="13.5">
      <c r="A9" s="249" t="s">
        <v>180</v>
      </c>
      <c r="B9" s="182"/>
      <c r="C9" s="155">
        <v>25058285</v>
      </c>
      <c r="D9" s="155"/>
      <c r="E9" s="59">
        <v>26774810</v>
      </c>
      <c r="F9" s="60">
        <v>22837444</v>
      </c>
      <c r="G9" s="60">
        <v>30984</v>
      </c>
      <c r="H9" s="60">
        <v>31978</v>
      </c>
      <c r="I9" s="60">
        <v>84574</v>
      </c>
      <c r="J9" s="60">
        <v>147536</v>
      </c>
      <c r="K9" s="60">
        <v>22</v>
      </c>
      <c r="L9" s="60">
        <v>31101</v>
      </c>
      <c r="M9" s="60">
        <v>29651</v>
      </c>
      <c r="N9" s="60">
        <v>60774</v>
      </c>
      <c r="O9" s="60">
        <v>288219</v>
      </c>
      <c r="P9" s="60">
        <v>41521</v>
      </c>
      <c r="Q9" s="60">
        <v>45281</v>
      </c>
      <c r="R9" s="60">
        <v>375021</v>
      </c>
      <c r="S9" s="60">
        <v>34</v>
      </c>
      <c r="T9" s="60">
        <v>31692</v>
      </c>
      <c r="U9" s="60">
        <v>84656</v>
      </c>
      <c r="V9" s="60">
        <v>116382</v>
      </c>
      <c r="W9" s="60">
        <v>699713</v>
      </c>
      <c r="X9" s="60">
        <v>22837444</v>
      </c>
      <c r="Y9" s="60">
        <v>-22137731</v>
      </c>
      <c r="Z9" s="140">
        <v>-96.94</v>
      </c>
      <c r="AA9" s="62">
        <v>22837444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-1340685124</v>
      </c>
      <c r="D12" s="155"/>
      <c r="E12" s="59">
        <v>-1413792716</v>
      </c>
      <c r="F12" s="60">
        <v>-1262420400</v>
      </c>
      <c r="G12" s="60">
        <v>-218674739</v>
      </c>
      <c r="H12" s="60">
        <v>-113045605</v>
      </c>
      <c r="I12" s="60">
        <v>-130512848</v>
      </c>
      <c r="J12" s="60">
        <v>-462233192</v>
      </c>
      <c r="K12" s="60">
        <v>-152183818</v>
      </c>
      <c r="L12" s="60">
        <v>-168623383</v>
      </c>
      <c r="M12" s="60">
        <v>-65251059</v>
      </c>
      <c r="N12" s="60">
        <v>-386058260</v>
      </c>
      <c r="O12" s="60">
        <v>-187482459</v>
      </c>
      <c r="P12" s="60">
        <v>-138820236</v>
      </c>
      <c r="Q12" s="60">
        <v>-71358887</v>
      </c>
      <c r="R12" s="60">
        <v>-397661582</v>
      </c>
      <c r="S12" s="60">
        <v>-169535447</v>
      </c>
      <c r="T12" s="60">
        <v>-176124835</v>
      </c>
      <c r="U12" s="60">
        <v>-153333873</v>
      </c>
      <c r="V12" s="60">
        <v>-498994155</v>
      </c>
      <c r="W12" s="60">
        <v>-1744947189</v>
      </c>
      <c r="X12" s="60">
        <v>-1262420400</v>
      </c>
      <c r="Y12" s="60">
        <v>-482526789</v>
      </c>
      <c r="Z12" s="140">
        <v>38.22</v>
      </c>
      <c r="AA12" s="62">
        <v>-1262420400</v>
      </c>
    </row>
    <row r="13" spans="1:27" ht="13.5">
      <c r="A13" s="249" t="s">
        <v>40</v>
      </c>
      <c r="B13" s="182"/>
      <c r="C13" s="155">
        <v>-25245980</v>
      </c>
      <c r="D13" s="155"/>
      <c r="E13" s="59">
        <v>-42106479</v>
      </c>
      <c r="F13" s="60">
        <v>-42013805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-42013805</v>
      </c>
      <c r="Y13" s="60">
        <v>42013805</v>
      </c>
      <c r="Z13" s="140">
        <v>-100</v>
      </c>
      <c r="AA13" s="62">
        <v>-42013805</v>
      </c>
    </row>
    <row r="14" spans="1:27" ht="13.5">
      <c r="A14" s="249" t="s">
        <v>42</v>
      </c>
      <c r="B14" s="182"/>
      <c r="C14" s="155">
        <v>-282214</v>
      </c>
      <c r="D14" s="155"/>
      <c r="E14" s="59">
        <v>-22313004</v>
      </c>
      <c r="F14" s="60">
        <v>-22312999</v>
      </c>
      <c r="G14" s="60"/>
      <c r="H14" s="60">
        <v>-76489</v>
      </c>
      <c r="I14" s="60">
        <v>-292864</v>
      </c>
      <c r="J14" s="60">
        <v>-369353</v>
      </c>
      <c r="K14" s="60">
        <v>-4857606</v>
      </c>
      <c r="L14" s="60">
        <v>-169463</v>
      </c>
      <c r="M14" s="60">
        <v>-4966428</v>
      </c>
      <c r="N14" s="60">
        <v>-9993497</v>
      </c>
      <c r="O14" s="60">
        <v>-76489</v>
      </c>
      <c r="P14" s="60">
        <v>-409635</v>
      </c>
      <c r="Q14" s="60">
        <v>-5163411</v>
      </c>
      <c r="R14" s="60">
        <v>-5649535</v>
      </c>
      <c r="S14" s="60">
        <v>-721998</v>
      </c>
      <c r="T14" s="60"/>
      <c r="U14" s="60">
        <v>-498935</v>
      </c>
      <c r="V14" s="60">
        <v>-1220933</v>
      </c>
      <c r="W14" s="60">
        <v>-17233318</v>
      </c>
      <c r="X14" s="60">
        <v>-22312999</v>
      </c>
      <c r="Y14" s="60">
        <v>5079681</v>
      </c>
      <c r="Z14" s="140">
        <v>-22.77</v>
      </c>
      <c r="AA14" s="62">
        <v>-22312999</v>
      </c>
    </row>
    <row r="15" spans="1:27" ht="13.5">
      <c r="A15" s="250" t="s">
        <v>184</v>
      </c>
      <c r="B15" s="251"/>
      <c r="C15" s="168">
        <f aca="true" t="shared" si="0" ref="C15:Y15">SUM(C6:C14)</f>
        <v>249275793</v>
      </c>
      <c r="D15" s="168">
        <f>SUM(D6:D14)</f>
        <v>0</v>
      </c>
      <c r="E15" s="72">
        <f t="shared" si="0"/>
        <v>452793775</v>
      </c>
      <c r="F15" s="73">
        <f t="shared" si="0"/>
        <v>567966716</v>
      </c>
      <c r="G15" s="73">
        <f t="shared" si="0"/>
        <v>30874755</v>
      </c>
      <c r="H15" s="73">
        <f t="shared" si="0"/>
        <v>11601155</v>
      </c>
      <c r="I15" s="73">
        <f t="shared" si="0"/>
        <v>-15729606</v>
      </c>
      <c r="J15" s="73">
        <f t="shared" si="0"/>
        <v>26746304</v>
      </c>
      <c r="K15" s="73">
        <f t="shared" si="0"/>
        <v>62880304</v>
      </c>
      <c r="L15" s="73">
        <f t="shared" si="0"/>
        <v>-46474928</v>
      </c>
      <c r="M15" s="73">
        <f t="shared" si="0"/>
        <v>141877255</v>
      </c>
      <c r="N15" s="73">
        <f t="shared" si="0"/>
        <v>158282631</v>
      </c>
      <c r="O15" s="73">
        <f t="shared" si="0"/>
        <v>-80131694</v>
      </c>
      <c r="P15" s="73">
        <f t="shared" si="0"/>
        <v>-9372317</v>
      </c>
      <c r="Q15" s="73">
        <f t="shared" si="0"/>
        <v>268833902</v>
      </c>
      <c r="R15" s="73">
        <f t="shared" si="0"/>
        <v>179329891</v>
      </c>
      <c r="S15" s="73">
        <f t="shared" si="0"/>
        <v>-79857605</v>
      </c>
      <c r="T15" s="73">
        <f t="shared" si="0"/>
        <v>-69149058</v>
      </c>
      <c r="U15" s="73">
        <f t="shared" si="0"/>
        <v>-45192369</v>
      </c>
      <c r="V15" s="73">
        <f t="shared" si="0"/>
        <v>-194199032</v>
      </c>
      <c r="W15" s="73">
        <f t="shared" si="0"/>
        <v>170159794</v>
      </c>
      <c r="X15" s="73">
        <f t="shared" si="0"/>
        <v>567966716</v>
      </c>
      <c r="Y15" s="73">
        <f t="shared" si="0"/>
        <v>-397806922</v>
      </c>
      <c r="Z15" s="170">
        <f>+IF(X15&lt;&gt;0,+(Y15/X15)*100,0)</f>
        <v>-70.0405342062333</v>
      </c>
      <c r="AA15" s="74">
        <f>SUM(AA6:AA14)</f>
        <v>567966716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1177776</v>
      </c>
      <c r="D19" s="155"/>
      <c r="E19" s="59">
        <v>3500000</v>
      </c>
      <c r="F19" s="60">
        <v>3278638</v>
      </c>
      <c r="G19" s="159">
        <v>2371161</v>
      </c>
      <c r="H19" s="159">
        <v>428256</v>
      </c>
      <c r="I19" s="159">
        <v>3074705</v>
      </c>
      <c r="J19" s="60">
        <v>5874122</v>
      </c>
      <c r="K19" s="159">
        <v>64366</v>
      </c>
      <c r="L19" s="159">
        <v>-49998</v>
      </c>
      <c r="M19" s="60">
        <v>-86803</v>
      </c>
      <c r="N19" s="159">
        <v>-72435</v>
      </c>
      <c r="O19" s="159">
        <v>391098</v>
      </c>
      <c r="P19" s="159">
        <v>2151374</v>
      </c>
      <c r="Q19" s="60">
        <v>-74060446</v>
      </c>
      <c r="R19" s="159">
        <v>-71517974</v>
      </c>
      <c r="S19" s="159">
        <v>22200000</v>
      </c>
      <c r="T19" s="60">
        <v>43227811</v>
      </c>
      <c r="U19" s="159">
        <v>80166553</v>
      </c>
      <c r="V19" s="159">
        <v>145594364</v>
      </c>
      <c r="W19" s="159">
        <v>79878077</v>
      </c>
      <c r="X19" s="60">
        <v>3278638</v>
      </c>
      <c r="Y19" s="159">
        <v>76599439</v>
      </c>
      <c r="Z19" s="141">
        <v>2336.32</v>
      </c>
      <c r="AA19" s="225">
        <v>3278638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-31296</v>
      </c>
      <c r="D21" s="157"/>
      <c r="E21" s="59">
        <v>79369036</v>
      </c>
      <c r="F21" s="60">
        <v>40790490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>
        <v>40790490</v>
      </c>
      <c r="Y21" s="159">
        <v>-40790490</v>
      </c>
      <c r="Z21" s="141">
        <v>-100</v>
      </c>
      <c r="AA21" s="225">
        <v>40790490</v>
      </c>
    </row>
    <row r="22" spans="1:27" ht="13.5">
      <c r="A22" s="249" t="s">
        <v>189</v>
      </c>
      <c r="B22" s="182"/>
      <c r="C22" s="155">
        <v>-63061</v>
      </c>
      <c r="D22" s="155"/>
      <c r="E22" s="59"/>
      <c r="F22" s="60">
        <v>40000002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40000002</v>
      </c>
      <c r="Y22" s="60">
        <v>-40000002</v>
      </c>
      <c r="Z22" s="140">
        <v>-100</v>
      </c>
      <c r="AA22" s="62">
        <v>40000002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-236732328</v>
      </c>
      <c r="D24" s="155"/>
      <c r="E24" s="59">
        <v>-572745809</v>
      </c>
      <c r="F24" s="60">
        <v>-595451538</v>
      </c>
      <c r="G24" s="60">
        <v>-3752020</v>
      </c>
      <c r="H24" s="60">
        <v>-5582304</v>
      </c>
      <c r="I24" s="60">
        <v>-21707388</v>
      </c>
      <c r="J24" s="60">
        <v>-31041712</v>
      </c>
      <c r="K24" s="60">
        <v>-31094091</v>
      </c>
      <c r="L24" s="60">
        <v>-30333028</v>
      </c>
      <c r="M24" s="60">
        <v>-16494502</v>
      </c>
      <c r="N24" s="60">
        <v>-77921621</v>
      </c>
      <c r="O24" s="60">
        <v>-8546468</v>
      </c>
      <c r="P24" s="60">
        <v>-15146892</v>
      </c>
      <c r="Q24" s="60">
        <v>-25096638</v>
      </c>
      <c r="R24" s="60">
        <v>-48789998</v>
      </c>
      <c r="S24" s="60">
        <v>-19351731</v>
      </c>
      <c r="T24" s="60">
        <v>-14441034</v>
      </c>
      <c r="U24" s="60">
        <v>-20200936</v>
      </c>
      <c r="V24" s="60">
        <v>-53993701</v>
      </c>
      <c r="W24" s="60">
        <v>-211747032</v>
      </c>
      <c r="X24" s="60">
        <v>-595451538</v>
      </c>
      <c r="Y24" s="60">
        <v>383704506</v>
      </c>
      <c r="Z24" s="140">
        <v>-64.44</v>
      </c>
      <c r="AA24" s="62">
        <v>-595451538</v>
      </c>
    </row>
    <row r="25" spans="1:27" ht="13.5">
      <c r="A25" s="250" t="s">
        <v>191</v>
      </c>
      <c r="B25" s="251"/>
      <c r="C25" s="168">
        <f aca="true" t="shared" si="1" ref="C25:Y25">SUM(C19:C24)</f>
        <v>-235648909</v>
      </c>
      <c r="D25" s="168">
        <f>SUM(D19:D24)</f>
        <v>0</v>
      </c>
      <c r="E25" s="72">
        <f t="shared" si="1"/>
        <v>-489876773</v>
      </c>
      <c r="F25" s="73">
        <f t="shared" si="1"/>
        <v>-511382408</v>
      </c>
      <c r="G25" s="73">
        <f t="shared" si="1"/>
        <v>-1380859</v>
      </c>
      <c r="H25" s="73">
        <f t="shared" si="1"/>
        <v>-5154048</v>
      </c>
      <c r="I25" s="73">
        <f t="shared" si="1"/>
        <v>-18632683</v>
      </c>
      <c r="J25" s="73">
        <f t="shared" si="1"/>
        <v>-25167590</v>
      </c>
      <c r="K25" s="73">
        <f t="shared" si="1"/>
        <v>-31029725</v>
      </c>
      <c r="L25" s="73">
        <f t="shared" si="1"/>
        <v>-30383026</v>
      </c>
      <c r="M25" s="73">
        <f t="shared" si="1"/>
        <v>-16581305</v>
      </c>
      <c r="N25" s="73">
        <f t="shared" si="1"/>
        <v>-77994056</v>
      </c>
      <c r="O25" s="73">
        <f t="shared" si="1"/>
        <v>-8155370</v>
      </c>
      <c r="P25" s="73">
        <f t="shared" si="1"/>
        <v>-12995518</v>
      </c>
      <c r="Q25" s="73">
        <f t="shared" si="1"/>
        <v>-99157084</v>
      </c>
      <c r="R25" s="73">
        <f t="shared" si="1"/>
        <v>-120307972</v>
      </c>
      <c r="S25" s="73">
        <f t="shared" si="1"/>
        <v>2848269</v>
      </c>
      <c r="T25" s="73">
        <f t="shared" si="1"/>
        <v>28786777</v>
      </c>
      <c r="U25" s="73">
        <f t="shared" si="1"/>
        <v>59965617</v>
      </c>
      <c r="V25" s="73">
        <f t="shared" si="1"/>
        <v>91600663</v>
      </c>
      <c r="W25" s="73">
        <f t="shared" si="1"/>
        <v>-131868955</v>
      </c>
      <c r="X25" s="73">
        <f t="shared" si="1"/>
        <v>-511382408</v>
      </c>
      <c r="Y25" s="73">
        <f t="shared" si="1"/>
        <v>379513453</v>
      </c>
      <c r="Z25" s="170">
        <f>+IF(X25&lt;&gt;0,+(Y25/X25)*100,0)</f>
        <v>-74.21323985004975</v>
      </c>
      <c r="AA25" s="74">
        <f>SUM(AA19:AA24)</f>
        <v>-511382408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160000000</v>
      </c>
      <c r="F30" s="60">
        <v>119543511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>
        <v>42393004</v>
      </c>
      <c r="R30" s="60">
        <v>42393004</v>
      </c>
      <c r="S30" s="60"/>
      <c r="T30" s="60"/>
      <c r="U30" s="60">
        <v>9398484</v>
      </c>
      <c r="V30" s="60">
        <v>9398484</v>
      </c>
      <c r="W30" s="60">
        <v>51791488</v>
      </c>
      <c r="X30" s="60">
        <v>119543511</v>
      </c>
      <c r="Y30" s="60">
        <v>-67752023</v>
      </c>
      <c r="Z30" s="140">
        <v>-56.68</v>
      </c>
      <c r="AA30" s="62">
        <v>119543511</v>
      </c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-29860764</v>
      </c>
      <c r="D33" s="155"/>
      <c r="E33" s="59">
        <v>-11393312</v>
      </c>
      <c r="F33" s="60">
        <v>-14259575</v>
      </c>
      <c r="G33" s="60"/>
      <c r="H33" s="60"/>
      <c r="I33" s="60">
        <v>-1177886</v>
      </c>
      <c r="J33" s="60">
        <v>-1177886</v>
      </c>
      <c r="K33" s="60"/>
      <c r="L33" s="60"/>
      <c r="M33" s="60">
        <v>-5827610</v>
      </c>
      <c r="N33" s="60">
        <v>-5827610</v>
      </c>
      <c r="O33" s="60"/>
      <c r="P33" s="60"/>
      <c r="Q33" s="60">
        <v>-1275055</v>
      </c>
      <c r="R33" s="60">
        <v>-1275055</v>
      </c>
      <c r="S33" s="60"/>
      <c r="T33" s="60"/>
      <c r="U33" s="60">
        <v>-6028338</v>
      </c>
      <c r="V33" s="60">
        <v>-6028338</v>
      </c>
      <c r="W33" s="60">
        <v>-14308889</v>
      </c>
      <c r="X33" s="60">
        <v>-14259575</v>
      </c>
      <c r="Y33" s="60">
        <v>-49314</v>
      </c>
      <c r="Z33" s="140">
        <v>0.35</v>
      </c>
      <c r="AA33" s="62">
        <v>-14259575</v>
      </c>
    </row>
    <row r="34" spans="1:27" ht="13.5">
      <c r="A34" s="250" t="s">
        <v>197</v>
      </c>
      <c r="B34" s="251"/>
      <c r="C34" s="168">
        <f aca="true" t="shared" si="2" ref="C34:Y34">SUM(C29:C33)</f>
        <v>-29860764</v>
      </c>
      <c r="D34" s="168">
        <f>SUM(D29:D33)</f>
        <v>0</v>
      </c>
      <c r="E34" s="72">
        <f t="shared" si="2"/>
        <v>148606688</v>
      </c>
      <c r="F34" s="73">
        <f t="shared" si="2"/>
        <v>105283936</v>
      </c>
      <c r="G34" s="73">
        <f t="shared" si="2"/>
        <v>0</v>
      </c>
      <c r="H34" s="73">
        <f t="shared" si="2"/>
        <v>0</v>
      </c>
      <c r="I34" s="73">
        <f t="shared" si="2"/>
        <v>-1177886</v>
      </c>
      <c r="J34" s="73">
        <f t="shared" si="2"/>
        <v>-1177886</v>
      </c>
      <c r="K34" s="73">
        <f t="shared" si="2"/>
        <v>0</v>
      </c>
      <c r="L34" s="73">
        <f t="shared" si="2"/>
        <v>0</v>
      </c>
      <c r="M34" s="73">
        <f t="shared" si="2"/>
        <v>-5827610</v>
      </c>
      <c r="N34" s="73">
        <f t="shared" si="2"/>
        <v>-5827610</v>
      </c>
      <c r="O34" s="73">
        <f t="shared" si="2"/>
        <v>0</v>
      </c>
      <c r="P34" s="73">
        <f t="shared" si="2"/>
        <v>0</v>
      </c>
      <c r="Q34" s="73">
        <f t="shared" si="2"/>
        <v>41117949</v>
      </c>
      <c r="R34" s="73">
        <f t="shared" si="2"/>
        <v>41117949</v>
      </c>
      <c r="S34" s="73">
        <f t="shared" si="2"/>
        <v>0</v>
      </c>
      <c r="T34" s="73">
        <f t="shared" si="2"/>
        <v>0</v>
      </c>
      <c r="U34" s="73">
        <f t="shared" si="2"/>
        <v>3370146</v>
      </c>
      <c r="V34" s="73">
        <f t="shared" si="2"/>
        <v>3370146</v>
      </c>
      <c r="W34" s="73">
        <f t="shared" si="2"/>
        <v>37482599</v>
      </c>
      <c r="X34" s="73">
        <f t="shared" si="2"/>
        <v>105283936</v>
      </c>
      <c r="Y34" s="73">
        <f t="shared" si="2"/>
        <v>-67801337</v>
      </c>
      <c r="Z34" s="170">
        <f>+IF(X34&lt;&gt;0,+(Y34/X34)*100,0)</f>
        <v>-64.39855838976233</v>
      </c>
      <c r="AA34" s="74">
        <f>SUM(AA29:AA33)</f>
        <v>105283936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-16233880</v>
      </c>
      <c r="D36" s="153">
        <f>+D15+D25+D34</f>
        <v>0</v>
      </c>
      <c r="E36" s="99">
        <f t="shared" si="3"/>
        <v>111523690</v>
      </c>
      <c r="F36" s="100">
        <f t="shared" si="3"/>
        <v>161868244</v>
      </c>
      <c r="G36" s="100">
        <f t="shared" si="3"/>
        <v>29493896</v>
      </c>
      <c r="H36" s="100">
        <f t="shared" si="3"/>
        <v>6447107</v>
      </c>
      <c r="I36" s="100">
        <f t="shared" si="3"/>
        <v>-35540175</v>
      </c>
      <c r="J36" s="100">
        <f t="shared" si="3"/>
        <v>400828</v>
      </c>
      <c r="K36" s="100">
        <f t="shared" si="3"/>
        <v>31850579</v>
      </c>
      <c r="L36" s="100">
        <f t="shared" si="3"/>
        <v>-76857954</v>
      </c>
      <c r="M36" s="100">
        <f t="shared" si="3"/>
        <v>119468340</v>
      </c>
      <c r="N36" s="100">
        <f t="shared" si="3"/>
        <v>74460965</v>
      </c>
      <c r="O36" s="100">
        <f t="shared" si="3"/>
        <v>-88287064</v>
      </c>
      <c r="P36" s="100">
        <f t="shared" si="3"/>
        <v>-22367835</v>
      </c>
      <c r="Q36" s="100">
        <f t="shared" si="3"/>
        <v>210794767</v>
      </c>
      <c r="R36" s="100">
        <f t="shared" si="3"/>
        <v>100139868</v>
      </c>
      <c r="S36" s="100">
        <f t="shared" si="3"/>
        <v>-77009336</v>
      </c>
      <c r="T36" s="100">
        <f t="shared" si="3"/>
        <v>-40362281</v>
      </c>
      <c r="U36" s="100">
        <f t="shared" si="3"/>
        <v>18143394</v>
      </c>
      <c r="V36" s="100">
        <f t="shared" si="3"/>
        <v>-99228223</v>
      </c>
      <c r="W36" s="100">
        <f t="shared" si="3"/>
        <v>75773438</v>
      </c>
      <c r="X36" s="100">
        <f t="shared" si="3"/>
        <v>161868244</v>
      </c>
      <c r="Y36" s="100">
        <f t="shared" si="3"/>
        <v>-86094806</v>
      </c>
      <c r="Z36" s="137">
        <f>+IF(X36&lt;&gt;0,+(Y36/X36)*100,0)</f>
        <v>-53.18820039834373</v>
      </c>
      <c r="AA36" s="102">
        <f>+AA15+AA25+AA34</f>
        <v>161868244</v>
      </c>
    </row>
    <row r="37" spans="1:27" ht="13.5">
      <c r="A37" s="249" t="s">
        <v>199</v>
      </c>
      <c r="B37" s="182"/>
      <c r="C37" s="153">
        <v>35792008</v>
      </c>
      <c r="D37" s="153"/>
      <c r="E37" s="99">
        <v>110156184</v>
      </c>
      <c r="F37" s="100">
        <v>19558127</v>
      </c>
      <c r="G37" s="100">
        <v>8543390</v>
      </c>
      <c r="H37" s="100">
        <v>38037286</v>
      </c>
      <c r="I37" s="100">
        <v>44484393</v>
      </c>
      <c r="J37" s="100">
        <v>8543390</v>
      </c>
      <c r="K37" s="100">
        <v>8944218</v>
      </c>
      <c r="L37" s="100">
        <v>40794797</v>
      </c>
      <c r="M37" s="100">
        <v>-36063157</v>
      </c>
      <c r="N37" s="100">
        <v>8944218</v>
      </c>
      <c r="O37" s="100">
        <v>83405183</v>
      </c>
      <c r="P37" s="100">
        <v>-4881881</v>
      </c>
      <c r="Q37" s="100">
        <v>-27249716</v>
      </c>
      <c r="R37" s="100">
        <v>83405183</v>
      </c>
      <c r="S37" s="100">
        <v>183545051</v>
      </c>
      <c r="T37" s="100">
        <v>106535715</v>
      </c>
      <c r="U37" s="100">
        <v>66173434</v>
      </c>
      <c r="V37" s="100">
        <v>183545051</v>
      </c>
      <c r="W37" s="100">
        <v>8543390</v>
      </c>
      <c r="X37" s="100">
        <v>19558127</v>
      </c>
      <c r="Y37" s="100">
        <v>-11014737</v>
      </c>
      <c r="Z37" s="137">
        <v>-56.32</v>
      </c>
      <c r="AA37" s="102">
        <v>19558127</v>
      </c>
    </row>
    <row r="38" spans="1:27" ht="13.5">
      <c r="A38" s="269" t="s">
        <v>200</v>
      </c>
      <c r="B38" s="256"/>
      <c r="C38" s="257">
        <v>19558128</v>
      </c>
      <c r="D38" s="257"/>
      <c r="E38" s="258">
        <v>221679873</v>
      </c>
      <c r="F38" s="259">
        <v>181426373</v>
      </c>
      <c r="G38" s="259">
        <v>38037286</v>
      </c>
      <c r="H38" s="259">
        <v>44484393</v>
      </c>
      <c r="I38" s="259">
        <v>8944218</v>
      </c>
      <c r="J38" s="259">
        <v>8944218</v>
      </c>
      <c r="K38" s="259">
        <v>40794797</v>
      </c>
      <c r="L38" s="259">
        <v>-36063157</v>
      </c>
      <c r="M38" s="259">
        <v>83405183</v>
      </c>
      <c r="N38" s="259">
        <v>83405183</v>
      </c>
      <c r="O38" s="259">
        <v>-4881881</v>
      </c>
      <c r="P38" s="259">
        <v>-27249716</v>
      </c>
      <c r="Q38" s="259">
        <v>183545051</v>
      </c>
      <c r="R38" s="259">
        <v>-4881881</v>
      </c>
      <c r="S38" s="259">
        <v>106535715</v>
      </c>
      <c r="T38" s="259">
        <v>66173434</v>
      </c>
      <c r="U38" s="259">
        <v>84316828</v>
      </c>
      <c r="V38" s="259">
        <v>84316828</v>
      </c>
      <c r="W38" s="259">
        <v>84316828</v>
      </c>
      <c r="X38" s="259">
        <v>181426373</v>
      </c>
      <c r="Y38" s="259">
        <v>-97109545</v>
      </c>
      <c r="Z38" s="260">
        <v>-53.53</v>
      </c>
      <c r="AA38" s="261">
        <v>181426373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163023161</v>
      </c>
      <c r="D5" s="200">
        <f t="shared" si="0"/>
        <v>0</v>
      </c>
      <c r="E5" s="106">
        <f t="shared" si="0"/>
        <v>247246286</v>
      </c>
      <c r="F5" s="106">
        <f t="shared" si="0"/>
        <v>392218519</v>
      </c>
      <c r="G5" s="106">
        <f t="shared" si="0"/>
        <v>0</v>
      </c>
      <c r="H5" s="106">
        <f t="shared" si="0"/>
        <v>4558375</v>
      </c>
      <c r="I5" s="106">
        <f t="shared" si="0"/>
        <v>17695244</v>
      </c>
      <c r="J5" s="106">
        <f t="shared" si="0"/>
        <v>22253619</v>
      </c>
      <c r="K5" s="106">
        <f t="shared" si="0"/>
        <v>29436350</v>
      </c>
      <c r="L5" s="106">
        <f t="shared" si="0"/>
        <v>20182189</v>
      </c>
      <c r="M5" s="106">
        <f t="shared" si="0"/>
        <v>12182189</v>
      </c>
      <c r="N5" s="106">
        <f t="shared" si="0"/>
        <v>61800728</v>
      </c>
      <c r="O5" s="106">
        <f t="shared" si="0"/>
        <v>5817838</v>
      </c>
      <c r="P5" s="106">
        <f t="shared" si="0"/>
        <v>11094772</v>
      </c>
      <c r="Q5" s="106">
        <f t="shared" si="0"/>
        <v>19915481</v>
      </c>
      <c r="R5" s="106">
        <f t="shared" si="0"/>
        <v>36828091</v>
      </c>
      <c r="S5" s="106">
        <f t="shared" si="0"/>
        <v>9881141</v>
      </c>
      <c r="T5" s="106">
        <f t="shared" si="0"/>
        <v>10588696</v>
      </c>
      <c r="U5" s="106">
        <f t="shared" si="0"/>
        <v>13978036</v>
      </c>
      <c r="V5" s="106">
        <f t="shared" si="0"/>
        <v>34447873</v>
      </c>
      <c r="W5" s="106">
        <f t="shared" si="0"/>
        <v>155330311</v>
      </c>
      <c r="X5" s="106">
        <f t="shared" si="0"/>
        <v>392218519</v>
      </c>
      <c r="Y5" s="106">
        <f t="shared" si="0"/>
        <v>-236888208</v>
      </c>
      <c r="Z5" s="201">
        <f>+IF(X5&lt;&gt;0,+(Y5/X5)*100,0)</f>
        <v>-60.3969972157281</v>
      </c>
      <c r="AA5" s="199">
        <f>SUM(AA11:AA18)</f>
        <v>392218519</v>
      </c>
    </row>
    <row r="6" spans="1:27" ht="13.5">
      <c r="A6" s="291" t="s">
        <v>204</v>
      </c>
      <c r="B6" s="142"/>
      <c r="C6" s="62">
        <v>90842165</v>
      </c>
      <c r="D6" s="156"/>
      <c r="E6" s="60">
        <v>71087517</v>
      </c>
      <c r="F6" s="60">
        <v>167121860</v>
      </c>
      <c r="G6" s="60"/>
      <c r="H6" s="60">
        <v>694572</v>
      </c>
      <c r="I6" s="60">
        <v>11443148</v>
      </c>
      <c r="J6" s="60">
        <v>12137720</v>
      </c>
      <c r="K6" s="60">
        <v>16449702</v>
      </c>
      <c r="L6" s="60">
        <v>9409545</v>
      </c>
      <c r="M6" s="60">
        <v>1409545</v>
      </c>
      <c r="N6" s="60">
        <v>27268792</v>
      </c>
      <c r="O6" s="60">
        <v>2644406</v>
      </c>
      <c r="P6" s="60">
        <v>4034347</v>
      </c>
      <c r="Q6" s="60">
        <v>10348814</v>
      </c>
      <c r="R6" s="60">
        <v>17027567</v>
      </c>
      <c r="S6" s="60">
        <v>6631414</v>
      </c>
      <c r="T6" s="60">
        <v>1907209</v>
      </c>
      <c r="U6" s="60">
        <v>6723990</v>
      </c>
      <c r="V6" s="60">
        <v>15262613</v>
      </c>
      <c r="W6" s="60">
        <v>71696692</v>
      </c>
      <c r="X6" s="60">
        <v>167121860</v>
      </c>
      <c r="Y6" s="60">
        <v>-95425168</v>
      </c>
      <c r="Z6" s="140">
        <v>-57.1</v>
      </c>
      <c r="AA6" s="155">
        <v>167121860</v>
      </c>
    </row>
    <row r="7" spans="1:27" ht="13.5">
      <c r="A7" s="291" t="s">
        <v>205</v>
      </c>
      <c r="B7" s="142"/>
      <c r="C7" s="62">
        <v>2851377</v>
      </c>
      <c r="D7" s="156"/>
      <c r="E7" s="60">
        <v>9513509</v>
      </c>
      <c r="F7" s="60">
        <v>27738108</v>
      </c>
      <c r="G7" s="60"/>
      <c r="H7" s="60"/>
      <c r="I7" s="60">
        <v>216581</v>
      </c>
      <c r="J7" s="60">
        <v>216581</v>
      </c>
      <c r="K7" s="60">
        <v>346986</v>
      </c>
      <c r="L7" s="60">
        <v>3166945</v>
      </c>
      <c r="M7" s="60">
        <v>3166945</v>
      </c>
      <c r="N7" s="60">
        <v>6680876</v>
      </c>
      <c r="O7" s="60">
        <v>1577651</v>
      </c>
      <c r="P7" s="60">
        <v>166990</v>
      </c>
      <c r="Q7" s="60">
        <v>319284</v>
      </c>
      <c r="R7" s="60">
        <v>2063925</v>
      </c>
      <c r="S7" s="60">
        <v>1559907</v>
      </c>
      <c r="T7" s="60">
        <v>2501966</v>
      </c>
      <c r="U7" s="60">
        <v>2501966</v>
      </c>
      <c r="V7" s="60">
        <v>6563839</v>
      </c>
      <c r="W7" s="60">
        <v>15525221</v>
      </c>
      <c r="X7" s="60">
        <v>27738108</v>
      </c>
      <c r="Y7" s="60">
        <v>-12212887</v>
      </c>
      <c r="Z7" s="140">
        <v>-44.03</v>
      </c>
      <c r="AA7" s="155">
        <v>27738108</v>
      </c>
    </row>
    <row r="8" spans="1:27" ht="13.5">
      <c r="A8" s="291" t="s">
        <v>206</v>
      </c>
      <c r="B8" s="142"/>
      <c r="C8" s="62">
        <v>27078927</v>
      </c>
      <c r="D8" s="156"/>
      <c r="E8" s="60">
        <v>89083423</v>
      </c>
      <c r="F8" s="60">
        <v>96354451</v>
      </c>
      <c r="G8" s="60"/>
      <c r="H8" s="60"/>
      <c r="I8" s="60">
        <v>1971951</v>
      </c>
      <c r="J8" s="60">
        <v>1971951</v>
      </c>
      <c r="K8" s="60">
        <v>8738793</v>
      </c>
      <c r="L8" s="60">
        <v>6008007</v>
      </c>
      <c r="M8" s="60">
        <v>6008007</v>
      </c>
      <c r="N8" s="60">
        <v>20754807</v>
      </c>
      <c r="O8" s="60">
        <v>52738</v>
      </c>
      <c r="P8" s="60">
        <v>3387350</v>
      </c>
      <c r="Q8" s="60">
        <v>1834973</v>
      </c>
      <c r="R8" s="60">
        <v>5275061</v>
      </c>
      <c r="S8" s="60">
        <v>161863</v>
      </c>
      <c r="T8" s="60">
        <v>3726659</v>
      </c>
      <c r="U8" s="60">
        <v>2709549</v>
      </c>
      <c r="V8" s="60">
        <v>6598071</v>
      </c>
      <c r="W8" s="60">
        <v>34599890</v>
      </c>
      <c r="X8" s="60">
        <v>96354451</v>
      </c>
      <c r="Y8" s="60">
        <v>-61754561</v>
      </c>
      <c r="Z8" s="140">
        <v>-64.09</v>
      </c>
      <c r="AA8" s="155">
        <v>96354451</v>
      </c>
    </row>
    <row r="9" spans="1:27" ht="13.5">
      <c r="A9" s="291" t="s">
        <v>207</v>
      </c>
      <c r="B9" s="142"/>
      <c r="C9" s="62">
        <v>20145838</v>
      </c>
      <c r="D9" s="156"/>
      <c r="E9" s="60">
        <v>7017544</v>
      </c>
      <c r="F9" s="60">
        <v>49404018</v>
      </c>
      <c r="G9" s="60"/>
      <c r="H9" s="60"/>
      <c r="I9" s="60">
        <v>3362130</v>
      </c>
      <c r="J9" s="60">
        <v>3362130</v>
      </c>
      <c r="K9" s="60">
        <v>2979168</v>
      </c>
      <c r="L9" s="60">
        <v>140000</v>
      </c>
      <c r="M9" s="60">
        <v>140000</v>
      </c>
      <c r="N9" s="60">
        <v>3259168</v>
      </c>
      <c r="O9" s="60">
        <v>140000</v>
      </c>
      <c r="P9" s="60">
        <v>2776892</v>
      </c>
      <c r="Q9" s="60">
        <v>4077717</v>
      </c>
      <c r="R9" s="60">
        <v>6994609</v>
      </c>
      <c r="S9" s="60"/>
      <c r="T9" s="60"/>
      <c r="U9" s="60"/>
      <c r="V9" s="60"/>
      <c r="W9" s="60">
        <v>13615907</v>
      </c>
      <c r="X9" s="60">
        <v>49404018</v>
      </c>
      <c r="Y9" s="60">
        <v>-35788111</v>
      </c>
      <c r="Z9" s="140">
        <v>-72.44</v>
      </c>
      <c r="AA9" s="155">
        <v>49404018</v>
      </c>
    </row>
    <row r="10" spans="1:27" ht="13.5">
      <c r="A10" s="291" t="s">
        <v>208</v>
      </c>
      <c r="B10" s="142"/>
      <c r="C10" s="62">
        <v>1802077</v>
      </c>
      <c r="D10" s="156"/>
      <c r="E10" s="60">
        <v>6245439</v>
      </c>
      <c r="F10" s="60">
        <v>11411927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1456835</v>
      </c>
      <c r="R10" s="60">
        <v>1456835</v>
      </c>
      <c r="S10" s="60"/>
      <c r="T10" s="60"/>
      <c r="U10" s="60"/>
      <c r="V10" s="60"/>
      <c r="W10" s="60">
        <v>1456835</v>
      </c>
      <c r="X10" s="60">
        <v>11411927</v>
      </c>
      <c r="Y10" s="60">
        <v>-9955092</v>
      </c>
      <c r="Z10" s="140">
        <v>-87.23</v>
      </c>
      <c r="AA10" s="155">
        <v>11411927</v>
      </c>
    </row>
    <row r="11" spans="1:27" ht="13.5">
      <c r="A11" s="292" t="s">
        <v>209</v>
      </c>
      <c r="B11" s="142"/>
      <c r="C11" s="293">
        <f aca="true" t="shared" si="1" ref="C11:Y11">SUM(C6:C10)</f>
        <v>142720384</v>
      </c>
      <c r="D11" s="294">
        <f t="shared" si="1"/>
        <v>0</v>
      </c>
      <c r="E11" s="295">
        <f t="shared" si="1"/>
        <v>182947432</v>
      </c>
      <c r="F11" s="295">
        <f t="shared" si="1"/>
        <v>352030364</v>
      </c>
      <c r="G11" s="295">
        <f t="shared" si="1"/>
        <v>0</v>
      </c>
      <c r="H11" s="295">
        <f t="shared" si="1"/>
        <v>694572</v>
      </c>
      <c r="I11" s="295">
        <f t="shared" si="1"/>
        <v>16993810</v>
      </c>
      <c r="J11" s="295">
        <f t="shared" si="1"/>
        <v>17688382</v>
      </c>
      <c r="K11" s="295">
        <f t="shared" si="1"/>
        <v>28514649</v>
      </c>
      <c r="L11" s="295">
        <f t="shared" si="1"/>
        <v>18724497</v>
      </c>
      <c r="M11" s="295">
        <f t="shared" si="1"/>
        <v>10724497</v>
      </c>
      <c r="N11" s="295">
        <f t="shared" si="1"/>
        <v>57963643</v>
      </c>
      <c r="O11" s="295">
        <f t="shared" si="1"/>
        <v>4414795</v>
      </c>
      <c r="P11" s="295">
        <f t="shared" si="1"/>
        <v>10365579</v>
      </c>
      <c r="Q11" s="295">
        <f t="shared" si="1"/>
        <v>18037623</v>
      </c>
      <c r="R11" s="295">
        <f t="shared" si="1"/>
        <v>32817997</v>
      </c>
      <c r="S11" s="295">
        <f t="shared" si="1"/>
        <v>8353184</v>
      </c>
      <c r="T11" s="295">
        <f t="shared" si="1"/>
        <v>8135834</v>
      </c>
      <c r="U11" s="295">
        <f t="shared" si="1"/>
        <v>11935505</v>
      </c>
      <c r="V11" s="295">
        <f t="shared" si="1"/>
        <v>28424523</v>
      </c>
      <c r="W11" s="295">
        <f t="shared" si="1"/>
        <v>136894545</v>
      </c>
      <c r="X11" s="295">
        <f t="shared" si="1"/>
        <v>352030364</v>
      </c>
      <c r="Y11" s="295">
        <f t="shared" si="1"/>
        <v>-215135819</v>
      </c>
      <c r="Z11" s="296">
        <f>+IF(X11&lt;&gt;0,+(Y11/X11)*100,0)</f>
        <v>-61.112858719198435</v>
      </c>
      <c r="AA11" s="297">
        <f>SUM(AA6:AA10)</f>
        <v>352030364</v>
      </c>
    </row>
    <row r="12" spans="1:27" ht="13.5">
      <c r="A12" s="298" t="s">
        <v>210</v>
      </c>
      <c r="B12" s="136"/>
      <c r="C12" s="62">
        <v>17360534</v>
      </c>
      <c r="D12" s="156"/>
      <c r="E12" s="60">
        <v>12668772</v>
      </c>
      <c r="F12" s="60">
        <v>16897252</v>
      </c>
      <c r="G12" s="60"/>
      <c r="H12" s="60">
        <v>133601</v>
      </c>
      <c r="I12" s="60">
        <v>442535</v>
      </c>
      <c r="J12" s="60">
        <v>576136</v>
      </c>
      <c r="K12" s="60">
        <v>628631</v>
      </c>
      <c r="L12" s="60"/>
      <c r="M12" s="60"/>
      <c r="N12" s="60">
        <v>628631</v>
      </c>
      <c r="O12" s="60">
        <v>399089</v>
      </c>
      <c r="P12" s="60">
        <v>440955</v>
      </c>
      <c r="Q12" s="60"/>
      <c r="R12" s="60">
        <v>840044</v>
      </c>
      <c r="S12" s="60">
        <v>1108695</v>
      </c>
      <c r="T12" s="60">
        <v>2126835</v>
      </c>
      <c r="U12" s="60">
        <v>1716504</v>
      </c>
      <c r="V12" s="60">
        <v>4952034</v>
      </c>
      <c r="W12" s="60">
        <v>6996845</v>
      </c>
      <c r="X12" s="60">
        <v>16897252</v>
      </c>
      <c r="Y12" s="60">
        <v>-9900407</v>
      </c>
      <c r="Z12" s="140">
        <v>-58.59</v>
      </c>
      <c r="AA12" s="155">
        <v>16897252</v>
      </c>
    </row>
    <row r="13" spans="1:27" ht="13.5">
      <c r="A13" s="298" t="s">
        <v>211</v>
      </c>
      <c r="B13" s="136"/>
      <c r="C13" s="273">
        <v>366712</v>
      </c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859050</v>
      </c>
      <c r="D15" s="156"/>
      <c r="E15" s="60">
        <v>44280082</v>
      </c>
      <c r="F15" s="60">
        <v>19161844</v>
      </c>
      <c r="G15" s="60"/>
      <c r="H15" s="60">
        <v>2783326</v>
      </c>
      <c r="I15" s="60">
        <v>77491</v>
      </c>
      <c r="J15" s="60">
        <v>2860817</v>
      </c>
      <c r="K15" s="60">
        <v>253772</v>
      </c>
      <c r="L15" s="60">
        <v>1284028</v>
      </c>
      <c r="M15" s="60">
        <v>1284028</v>
      </c>
      <c r="N15" s="60">
        <v>2821828</v>
      </c>
      <c r="O15" s="60">
        <v>455374</v>
      </c>
      <c r="P15" s="60">
        <v>288238</v>
      </c>
      <c r="Q15" s="60">
        <v>684679</v>
      </c>
      <c r="R15" s="60">
        <v>1428291</v>
      </c>
      <c r="S15" s="60">
        <v>275445</v>
      </c>
      <c r="T15" s="60">
        <v>147015</v>
      </c>
      <c r="U15" s="60">
        <v>147015</v>
      </c>
      <c r="V15" s="60">
        <v>569475</v>
      </c>
      <c r="W15" s="60">
        <v>7680411</v>
      </c>
      <c r="X15" s="60">
        <v>19161844</v>
      </c>
      <c r="Y15" s="60">
        <v>-11481433</v>
      </c>
      <c r="Z15" s="140">
        <v>-59.92</v>
      </c>
      <c r="AA15" s="155">
        <v>19161844</v>
      </c>
    </row>
    <row r="16" spans="1:27" ht="13.5">
      <c r="A16" s="299" t="s">
        <v>214</v>
      </c>
      <c r="B16" s="300"/>
      <c r="C16" s="155">
        <v>1716481</v>
      </c>
      <c r="D16" s="156"/>
      <c r="E16" s="60">
        <v>1600000</v>
      </c>
      <c r="F16" s="60">
        <v>541759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>
        <v>179012</v>
      </c>
      <c r="U16" s="60">
        <v>179012</v>
      </c>
      <c r="V16" s="60">
        <v>358024</v>
      </c>
      <c r="W16" s="60">
        <v>358024</v>
      </c>
      <c r="X16" s="60">
        <v>541759</v>
      </c>
      <c r="Y16" s="60">
        <v>-183735</v>
      </c>
      <c r="Z16" s="140">
        <v>-33.91</v>
      </c>
      <c r="AA16" s="155">
        <v>541759</v>
      </c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5750000</v>
      </c>
      <c r="F18" s="82">
        <v>3587300</v>
      </c>
      <c r="G18" s="82"/>
      <c r="H18" s="82">
        <v>946876</v>
      </c>
      <c r="I18" s="82">
        <v>181408</v>
      </c>
      <c r="J18" s="82">
        <v>1128284</v>
      </c>
      <c r="K18" s="82">
        <v>39298</v>
      </c>
      <c r="L18" s="82">
        <v>173664</v>
      </c>
      <c r="M18" s="82">
        <v>173664</v>
      </c>
      <c r="N18" s="82">
        <v>386626</v>
      </c>
      <c r="O18" s="82">
        <v>548580</v>
      </c>
      <c r="P18" s="82"/>
      <c r="Q18" s="82">
        <v>1193179</v>
      </c>
      <c r="R18" s="82">
        <v>1741759</v>
      </c>
      <c r="S18" s="82">
        <v>143817</v>
      </c>
      <c r="T18" s="82"/>
      <c r="U18" s="82"/>
      <c r="V18" s="82">
        <v>143817</v>
      </c>
      <c r="W18" s="82">
        <v>3400486</v>
      </c>
      <c r="X18" s="82">
        <v>3587300</v>
      </c>
      <c r="Y18" s="82">
        <v>-186814</v>
      </c>
      <c r="Z18" s="270">
        <v>-5.21</v>
      </c>
      <c r="AA18" s="278">
        <v>3587300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73709168</v>
      </c>
      <c r="D20" s="154">
        <f t="shared" si="2"/>
        <v>0</v>
      </c>
      <c r="E20" s="100">
        <f t="shared" si="2"/>
        <v>328672985</v>
      </c>
      <c r="F20" s="100">
        <f t="shared" si="2"/>
        <v>213233783</v>
      </c>
      <c r="G20" s="100">
        <f t="shared" si="2"/>
        <v>673341</v>
      </c>
      <c r="H20" s="100">
        <f t="shared" si="2"/>
        <v>1328515</v>
      </c>
      <c r="I20" s="100">
        <f t="shared" si="2"/>
        <v>3825885</v>
      </c>
      <c r="J20" s="100">
        <f t="shared" si="2"/>
        <v>5827741</v>
      </c>
      <c r="K20" s="100">
        <f t="shared" si="2"/>
        <v>7130101</v>
      </c>
      <c r="L20" s="100">
        <f t="shared" si="2"/>
        <v>10557007</v>
      </c>
      <c r="M20" s="100">
        <f t="shared" si="2"/>
        <v>5111547</v>
      </c>
      <c r="N20" s="100">
        <f t="shared" si="2"/>
        <v>22798655</v>
      </c>
      <c r="O20" s="100">
        <f t="shared" si="2"/>
        <v>2861418</v>
      </c>
      <c r="P20" s="100">
        <f t="shared" si="2"/>
        <v>3429856</v>
      </c>
      <c r="Q20" s="100">
        <f t="shared" si="2"/>
        <v>4082637</v>
      </c>
      <c r="R20" s="100">
        <f t="shared" si="2"/>
        <v>10373911</v>
      </c>
      <c r="S20" s="100">
        <f t="shared" si="2"/>
        <v>12672887</v>
      </c>
      <c r="T20" s="100">
        <f t="shared" si="2"/>
        <v>3814496</v>
      </c>
      <c r="U20" s="100">
        <f t="shared" si="2"/>
        <v>3814496</v>
      </c>
      <c r="V20" s="100">
        <f t="shared" si="2"/>
        <v>20301879</v>
      </c>
      <c r="W20" s="100">
        <f t="shared" si="2"/>
        <v>59302186</v>
      </c>
      <c r="X20" s="100">
        <f t="shared" si="2"/>
        <v>213233783</v>
      </c>
      <c r="Y20" s="100">
        <f t="shared" si="2"/>
        <v>-153931597</v>
      </c>
      <c r="Z20" s="137">
        <f>+IF(X20&lt;&gt;0,+(Y20/X20)*100,0)</f>
        <v>-72.18912258382623</v>
      </c>
      <c r="AA20" s="153">
        <f>SUM(AA26:AA33)</f>
        <v>213233783</v>
      </c>
    </row>
    <row r="21" spans="1:27" ht="13.5">
      <c r="A21" s="291" t="s">
        <v>204</v>
      </c>
      <c r="B21" s="142"/>
      <c r="C21" s="62">
        <v>37382689</v>
      </c>
      <c r="D21" s="156"/>
      <c r="E21" s="60">
        <v>155215300</v>
      </c>
      <c r="F21" s="60">
        <v>83283546</v>
      </c>
      <c r="G21" s="60">
        <v>673341</v>
      </c>
      <c r="H21" s="60">
        <v>1300615</v>
      </c>
      <c r="I21" s="60">
        <v>1295986</v>
      </c>
      <c r="J21" s="60">
        <v>3269942</v>
      </c>
      <c r="K21" s="60">
        <v>4153429</v>
      </c>
      <c r="L21" s="60">
        <v>4078476</v>
      </c>
      <c r="M21" s="60">
        <v>3981879</v>
      </c>
      <c r="N21" s="60">
        <v>12213784</v>
      </c>
      <c r="O21" s="60">
        <v>1093439</v>
      </c>
      <c r="P21" s="60">
        <v>1851977</v>
      </c>
      <c r="Q21" s="60">
        <v>904527</v>
      </c>
      <c r="R21" s="60">
        <v>3849943</v>
      </c>
      <c r="S21" s="60">
        <v>1704305</v>
      </c>
      <c r="T21" s="60">
        <v>587074</v>
      </c>
      <c r="U21" s="60">
        <v>587074</v>
      </c>
      <c r="V21" s="60">
        <v>2878453</v>
      </c>
      <c r="W21" s="60">
        <v>22212122</v>
      </c>
      <c r="X21" s="60">
        <v>83283546</v>
      </c>
      <c r="Y21" s="60">
        <v>-61071424</v>
      </c>
      <c r="Z21" s="140">
        <v>-73.33</v>
      </c>
      <c r="AA21" s="155">
        <v>83283546</v>
      </c>
    </row>
    <row r="22" spans="1:27" ht="13.5">
      <c r="A22" s="291" t="s">
        <v>205</v>
      </c>
      <c r="B22" s="142"/>
      <c r="C22" s="62">
        <v>1288405</v>
      </c>
      <c r="D22" s="156"/>
      <c r="E22" s="60">
        <v>28493860</v>
      </c>
      <c r="F22" s="60">
        <v>16846886</v>
      </c>
      <c r="G22" s="60"/>
      <c r="H22" s="60"/>
      <c r="I22" s="60">
        <v>184392</v>
      </c>
      <c r="J22" s="60">
        <v>184392</v>
      </c>
      <c r="K22" s="60">
        <v>193304</v>
      </c>
      <c r="L22" s="60"/>
      <c r="M22" s="60"/>
      <c r="N22" s="60">
        <v>193304</v>
      </c>
      <c r="O22" s="60"/>
      <c r="P22" s="60"/>
      <c r="Q22" s="60"/>
      <c r="R22" s="60"/>
      <c r="S22" s="60">
        <v>4469759</v>
      </c>
      <c r="T22" s="60">
        <v>89702</v>
      </c>
      <c r="U22" s="60">
        <v>89702</v>
      </c>
      <c r="V22" s="60">
        <v>4649163</v>
      </c>
      <c r="W22" s="60">
        <v>5026859</v>
      </c>
      <c r="X22" s="60">
        <v>16846886</v>
      </c>
      <c r="Y22" s="60">
        <v>-11820027</v>
      </c>
      <c r="Z22" s="140">
        <v>-70.16</v>
      </c>
      <c r="AA22" s="155">
        <v>16846886</v>
      </c>
    </row>
    <row r="23" spans="1:27" ht="13.5">
      <c r="A23" s="291" t="s">
        <v>206</v>
      </c>
      <c r="B23" s="142"/>
      <c r="C23" s="62">
        <v>27043765</v>
      </c>
      <c r="D23" s="156"/>
      <c r="E23" s="60">
        <v>45612138</v>
      </c>
      <c r="F23" s="60">
        <v>41215558</v>
      </c>
      <c r="G23" s="60"/>
      <c r="H23" s="60"/>
      <c r="I23" s="60">
        <v>567954</v>
      </c>
      <c r="J23" s="60">
        <v>567954</v>
      </c>
      <c r="K23" s="60">
        <v>1345085</v>
      </c>
      <c r="L23" s="60">
        <v>39600</v>
      </c>
      <c r="M23" s="60">
        <v>39600</v>
      </c>
      <c r="N23" s="60">
        <v>1424285</v>
      </c>
      <c r="O23" s="60">
        <v>86629</v>
      </c>
      <c r="P23" s="60">
        <v>68026</v>
      </c>
      <c r="Q23" s="60">
        <v>2722603</v>
      </c>
      <c r="R23" s="60">
        <v>2877258</v>
      </c>
      <c r="S23" s="60">
        <v>1245172</v>
      </c>
      <c r="T23" s="60">
        <v>352800</v>
      </c>
      <c r="U23" s="60">
        <v>352800</v>
      </c>
      <c r="V23" s="60">
        <v>1950772</v>
      </c>
      <c r="W23" s="60">
        <v>6820269</v>
      </c>
      <c r="X23" s="60">
        <v>41215558</v>
      </c>
      <c r="Y23" s="60">
        <v>-34395289</v>
      </c>
      <c r="Z23" s="140">
        <v>-83.45</v>
      </c>
      <c r="AA23" s="155">
        <v>41215558</v>
      </c>
    </row>
    <row r="24" spans="1:27" ht="13.5">
      <c r="A24" s="291" t="s">
        <v>207</v>
      </c>
      <c r="B24" s="142"/>
      <c r="C24" s="62">
        <v>607098</v>
      </c>
      <c r="D24" s="156"/>
      <c r="E24" s="60">
        <v>16212281</v>
      </c>
      <c r="F24" s="60">
        <v>21712281</v>
      </c>
      <c r="G24" s="60"/>
      <c r="H24" s="60"/>
      <c r="I24" s="60"/>
      <c r="J24" s="60"/>
      <c r="K24" s="60"/>
      <c r="L24" s="60"/>
      <c r="M24" s="60"/>
      <c r="N24" s="60"/>
      <c r="O24" s="60"/>
      <c r="P24" s="60">
        <v>1209113</v>
      </c>
      <c r="Q24" s="60"/>
      <c r="R24" s="60">
        <v>1209113</v>
      </c>
      <c r="S24" s="60">
        <v>266689</v>
      </c>
      <c r="T24" s="60"/>
      <c r="U24" s="60"/>
      <c r="V24" s="60">
        <v>266689</v>
      </c>
      <c r="W24" s="60">
        <v>1475802</v>
      </c>
      <c r="X24" s="60">
        <v>21712281</v>
      </c>
      <c r="Y24" s="60">
        <v>-20236479</v>
      </c>
      <c r="Z24" s="140">
        <v>-93.2</v>
      </c>
      <c r="AA24" s="155">
        <v>21712281</v>
      </c>
    </row>
    <row r="25" spans="1:27" ht="13.5">
      <c r="A25" s="291" t="s">
        <v>208</v>
      </c>
      <c r="B25" s="142"/>
      <c r="C25" s="62">
        <v>1795168</v>
      </c>
      <c r="D25" s="156"/>
      <c r="E25" s="60">
        <v>35650000</v>
      </c>
      <c r="F25" s="60">
        <v>23350000</v>
      </c>
      <c r="G25" s="60"/>
      <c r="H25" s="60"/>
      <c r="I25" s="60">
        <v>367650</v>
      </c>
      <c r="J25" s="60">
        <v>367650</v>
      </c>
      <c r="K25" s="60">
        <v>550129</v>
      </c>
      <c r="L25" s="60">
        <v>4162818</v>
      </c>
      <c r="M25" s="60">
        <v>12303</v>
      </c>
      <c r="N25" s="60">
        <v>4725250</v>
      </c>
      <c r="O25" s="60"/>
      <c r="P25" s="60"/>
      <c r="Q25" s="60"/>
      <c r="R25" s="60"/>
      <c r="S25" s="60">
        <v>3286541</v>
      </c>
      <c r="T25" s="60">
        <v>2107120</v>
      </c>
      <c r="U25" s="60">
        <v>2107120</v>
      </c>
      <c r="V25" s="60">
        <v>7500781</v>
      </c>
      <c r="W25" s="60">
        <v>12593681</v>
      </c>
      <c r="X25" s="60">
        <v>23350000</v>
      </c>
      <c r="Y25" s="60">
        <v>-10756319</v>
      </c>
      <c r="Z25" s="140">
        <v>-46.07</v>
      </c>
      <c r="AA25" s="155">
        <v>23350000</v>
      </c>
    </row>
    <row r="26" spans="1:27" ht="13.5">
      <c r="A26" s="292" t="s">
        <v>209</v>
      </c>
      <c r="B26" s="302"/>
      <c r="C26" s="293">
        <f aca="true" t="shared" si="3" ref="C26:Y26">SUM(C21:C25)</f>
        <v>68117125</v>
      </c>
      <c r="D26" s="294">
        <f t="shared" si="3"/>
        <v>0</v>
      </c>
      <c r="E26" s="295">
        <f t="shared" si="3"/>
        <v>281183579</v>
      </c>
      <c r="F26" s="295">
        <f t="shared" si="3"/>
        <v>186408271</v>
      </c>
      <c r="G26" s="295">
        <f t="shared" si="3"/>
        <v>673341</v>
      </c>
      <c r="H26" s="295">
        <f t="shared" si="3"/>
        <v>1300615</v>
      </c>
      <c r="I26" s="295">
        <f t="shared" si="3"/>
        <v>2415982</v>
      </c>
      <c r="J26" s="295">
        <f t="shared" si="3"/>
        <v>4389938</v>
      </c>
      <c r="K26" s="295">
        <f t="shared" si="3"/>
        <v>6241947</v>
      </c>
      <c r="L26" s="295">
        <f t="shared" si="3"/>
        <v>8280894</v>
      </c>
      <c r="M26" s="295">
        <f t="shared" si="3"/>
        <v>4033782</v>
      </c>
      <c r="N26" s="295">
        <f t="shared" si="3"/>
        <v>18556623</v>
      </c>
      <c r="O26" s="295">
        <f t="shared" si="3"/>
        <v>1180068</v>
      </c>
      <c r="P26" s="295">
        <f t="shared" si="3"/>
        <v>3129116</v>
      </c>
      <c r="Q26" s="295">
        <f t="shared" si="3"/>
        <v>3627130</v>
      </c>
      <c r="R26" s="295">
        <f t="shared" si="3"/>
        <v>7936314</v>
      </c>
      <c r="S26" s="295">
        <f t="shared" si="3"/>
        <v>10972466</v>
      </c>
      <c r="T26" s="295">
        <f t="shared" si="3"/>
        <v>3136696</v>
      </c>
      <c r="U26" s="295">
        <f t="shared" si="3"/>
        <v>3136696</v>
      </c>
      <c r="V26" s="295">
        <f t="shared" si="3"/>
        <v>17245858</v>
      </c>
      <c r="W26" s="295">
        <f t="shared" si="3"/>
        <v>48128733</v>
      </c>
      <c r="X26" s="295">
        <f t="shared" si="3"/>
        <v>186408271</v>
      </c>
      <c r="Y26" s="295">
        <f t="shared" si="3"/>
        <v>-138279538</v>
      </c>
      <c r="Z26" s="296">
        <f>+IF(X26&lt;&gt;0,+(Y26/X26)*100,0)</f>
        <v>-74.18100991881417</v>
      </c>
      <c r="AA26" s="297">
        <f>SUM(AA21:AA25)</f>
        <v>186408271</v>
      </c>
    </row>
    <row r="27" spans="1:27" ht="13.5">
      <c r="A27" s="298" t="s">
        <v>210</v>
      </c>
      <c r="B27" s="147"/>
      <c r="C27" s="62">
        <v>1479618</v>
      </c>
      <c r="D27" s="156"/>
      <c r="E27" s="60">
        <v>7710000</v>
      </c>
      <c r="F27" s="60">
        <v>964433</v>
      </c>
      <c r="G27" s="60"/>
      <c r="H27" s="60"/>
      <c r="I27" s="60">
        <v>8442</v>
      </c>
      <c r="J27" s="60">
        <v>8442</v>
      </c>
      <c r="K27" s="60"/>
      <c r="L27" s="60">
        <v>38005</v>
      </c>
      <c r="M27" s="60">
        <v>38005</v>
      </c>
      <c r="N27" s="60">
        <v>76010</v>
      </c>
      <c r="O27" s="60">
        <v>844287</v>
      </c>
      <c r="P27" s="60">
        <v>25740</v>
      </c>
      <c r="Q27" s="60"/>
      <c r="R27" s="60">
        <v>870027</v>
      </c>
      <c r="S27" s="60"/>
      <c r="T27" s="60"/>
      <c r="U27" s="60"/>
      <c r="V27" s="60"/>
      <c r="W27" s="60">
        <v>954479</v>
      </c>
      <c r="X27" s="60">
        <v>964433</v>
      </c>
      <c r="Y27" s="60">
        <v>-9954</v>
      </c>
      <c r="Z27" s="140">
        <v>-1.03</v>
      </c>
      <c r="AA27" s="155">
        <v>964433</v>
      </c>
    </row>
    <row r="28" spans="1:27" ht="13.5">
      <c r="A28" s="298" t="s">
        <v>211</v>
      </c>
      <c r="B28" s="147"/>
      <c r="C28" s="273"/>
      <c r="D28" s="274"/>
      <c r="E28" s="275">
        <v>2500000</v>
      </c>
      <c r="F28" s="275">
        <v>2500000</v>
      </c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>
        <v>346325</v>
      </c>
      <c r="U28" s="275">
        <v>346325</v>
      </c>
      <c r="V28" s="275">
        <v>692650</v>
      </c>
      <c r="W28" s="275">
        <v>692650</v>
      </c>
      <c r="X28" s="275">
        <v>2500000</v>
      </c>
      <c r="Y28" s="275">
        <v>-1807350</v>
      </c>
      <c r="Z28" s="140">
        <v>-72.29</v>
      </c>
      <c r="AA28" s="277">
        <v>2500000</v>
      </c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3690760</v>
      </c>
      <c r="D30" s="156"/>
      <c r="E30" s="60">
        <v>30829406</v>
      </c>
      <c r="F30" s="60">
        <v>20161079</v>
      </c>
      <c r="G30" s="60"/>
      <c r="H30" s="60">
        <v>27900</v>
      </c>
      <c r="I30" s="60">
        <v>1401461</v>
      </c>
      <c r="J30" s="60">
        <v>1429361</v>
      </c>
      <c r="K30" s="60">
        <v>888154</v>
      </c>
      <c r="L30" s="60">
        <v>2238108</v>
      </c>
      <c r="M30" s="60">
        <v>1039760</v>
      </c>
      <c r="N30" s="60">
        <v>4166022</v>
      </c>
      <c r="O30" s="60">
        <v>837063</v>
      </c>
      <c r="P30" s="60">
        <v>275000</v>
      </c>
      <c r="Q30" s="60">
        <v>455507</v>
      </c>
      <c r="R30" s="60">
        <v>1567570</v>
      </c>
      <c r="S30" s="60">
        <v>1700421</v>
      </c>
      <c r="T30" s="60">
        <v>331475</v>
      </c>
      <c r="U30" s="60">
        <v>331475</v>
      </c>
      <c r="V30" s="60">
        <v>2363371</v>
      </c>
      <c r="W30" s="60">
        <v>9526324</v>
      </c>
      <c r="X30" s="60">
        <v>20161079</v>
      </c>
      <c r="Y30" s="60">
        <v>-10634755</v>
      </c>
      <c r="Z30" s="140">
        <v>-52.75</v>
      </c>
      <c r="AA30" s="155">
        <v>20161079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>
        <v>421665</v>
      </c>
      <c r="D33" s="276"/>
      <c r="E33" s="82">
        <v>6450000</v>
      </c>
      <c r="F33" s="82">
        <v>3200000</v>
      </c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>
        <v>3200000</v>
      </c>
      <c r="Y33" s="82">
        <v>-3200000</v>
      </c>
      <c r="Z33" s="270">
        <v>-100</v>
      </c>
      <c r="AA33" s="278">
        <v>3200000</v>
      </c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128224854</v>
      </c>
      <c r="D36" s="156">
        <f t="shared" si="4"/>
        <v>0</v>
      </c>
      <c r="E36" s="60">
        <f t="shared" si="4"/>
        <v>226302817</v>
      </c>
      <c r="F36" s="60">
        <f t="shared" si="4"/>
        <v>250405406</v>
      </c>
      <c r="G36" s="60">
        <f t="shared" si="4"/>
        <v>673341</v>
      </c>
      <c r="H36" s="60">
        <f t="shared" si="4"/>
        <v>1995187</v>
      </c>
      <c r="I36" s="60">
        <f t="shared" si="4"/>
        <v>12739134</v>
      </c>
      <c r="J36" s="60">
        <f t="shared" si="4"/>
        <v>15407662</v>
      </c>
      <c r="K36" s="60">
        <f t="shared" si="4"/>
        <v>20603131</v>
      </c>
      <c r="L36" s="60">
        <f t="shared" si="4"/>
        <v>13488021</v>
      </c>
      <c r="M36" s="60">
        <f t="shared" si="4"/>
        <v>5391424</v>
      </c>
      <c r="N36" s="60">
        <f t="shared" si="4"/>
        <v>39482576</v>
      </c>
      <c r="O36" s="60">
        <f t="shared" si="4"/>
        <v>3737845</v>
      </c>
      <c r="P36" s="60">
        <f t="shared" si="4"/>
        <v>5886324</v>
      </c>
      <c r="Q36" s="60">
        <f t="shared" si="4"/>
        <v>11253341</v>
      </c>
      <c r="R36" s="60">
        <f t="shared" si="4"/>
        <v>20877510</v>
      </c>
      <c r="S36" s="60">
        <f t="shared" si="4"/>
        <v>8335719</v>
      </c>
      <c r="T36" s="60">
        <f t="shared" si="4"/>
        <v>2494283</v>
      </c>
      <c r="U36" s="60">
        <f t="shared" si="4"/>
        <v>7311064</v>
      </c>
      <c r="V36" s="60">
        <f t="shared" si="4"/>
        <v>18141066</v>
      </c>
      <c r="W36" s="60">
        <f t="shared" si="4"/>
        <v>93908814</v>
      </c>
      <c r="X36" s="60">
        <f t="shared" si="4"/>
        <v>250405406</v>
      </c>
      <c r="Y36" s="60">
        <f t="shared" si="4"/>
        <v>-156496592</v>
      </c>
      <c r="Z36" s="140">
        <f aca="true" t="shared" si="5" ref="Z36:Z49">+IF(X36&lt;&gt;0,+(Y36/X36)*100,0)</f>
        <v>-62.49728969509548</v>
      </c>
      <c r="AA36" s="155">
        <f>AA6+AA21</f>
        <v>250405406</v>
      </c>
    </row>
    <row r="37" spans="1:27" ht="13.5">
      <c r="A37" s="291" t="s">
        <v>205</v>
      </c>
      <c r="B37" s="142"/>
      <c r="C37" s="62">
        <f t="shared" si="4"/>
        <v>4139782</v>
      </c>
      <c r="D37" s="156">
        <f t="shared" si="4"/>
        <v>0</v>
      </c>
      <c r="E37" s="60">
        <f t="shared" si="4"/>
        <v>38007369</v>
      </c>
      <c r="F37" s="60">
        <f t="shared" si="4"/>
        <v>44584994</v>
      </c>
      <c r="G37" s="60">
        <f t="shared" si="4"/>
        <v>0</v>
      </c>
      <c r="H37" s="60">
        <f t="shared" si="4"/>
        <v>0</v>
      </c>
      <c r="I37" s="60">
        <f t="shared" si="4"/>
        <v>400973</v>
      </c>
      <c r="J37" s="60">
        <f t="shared" si="4"/>
        <v>400973</v>
      </c>
      <c r="K37" s="60">
        <f t="shared" si="4"/>
        <v>540290</v>
      </c>
      <c r="L37" s="60">
        <f t="shared" si="4"/>
        <v>3166945</v>
      </c>
      <c r="M37" s="60">
        <f t="shared" si="4"/>
        <v>3166945</v>
      </c>
      <c r="N37" s="60">
        <f t="shared" si="4"/>
        <v>6874180</v>
      </c>
      <c r="O37" s="60">
        <f t="shared" si="4"/>
        <v>1577651</v>
      </c>
      <c r="P37" s="60">
        <f t="shared" si="4"/>
        <v>166990</v>
      </c>
      <c r="Q37" s="60">
        <f t="shared" si="4"/>
        <v>319284</v>
      </c>
      <c r="R37" s="60">
        <f t="shared" si="4"/>
        <v>2063925</v>
      </c>
      <c r="S37" s="60">
        <f t="shared" si="4"/>
        <v>6029666</v>
      </c>
      <c r="T37" s="60">
        <f t="shared" si="4"/>
        <v>2591668</v>
      </c>
      <c r="U37" s="60">
        <f t="shared" si="4"/>
        <v>2591668</v>
      </c>
      <c r="V37" s="60">
        <f t="shared" si="4"/>
        <v>11213002</v>
      </c>
      <c r="W37" s="60">
        <f t="shared" si="4"/>
        <v>20552080</v>
      </c>
      <c r="X37" s="60">
        <f t="shared" si="4"/>
        <v>44584994</v>
      </c>
      <c r="Y37" s="60">
        <f t="shared" si="4"/>
        <v>-24032914</v>
      </c>
      <c r="Z37" s="140">
        <f t="shared" si="5"/>
        <v>-53.90359366202898</v>
      </c>
      <c r="AA37" s="155">
        <f>AA7+AA22</f>
        <v>44584994</v>
      </c>
    </row>
    <row r="38" spans="1:27" ht="13.5">
      <c r="A38" s="291" t="s">
        <v>206</v>
      </c>
      <c r="B38" s="142"/>
      <c r="C38" s="62">
        <f t="shared" si="4"/>
        <v>54122692</v>
      </c>
      <c r="D38" s="156">
        <f t="shared" si="4"/>
        <v>0</v>
      </c>
      <c r="E38" s="60">
        <f t="shared" si="4"/>
        <v>134695561</v>
      </c>
      <c r="F38" s="60">
        <f t="shared" si="4"/>
        <v>137570009</v>
      </c>
      <c r="G38" s="60">
        <f t="shared" si="4"/>
        <v>0</v>
      </c>
      <c r="H38" s="60">
        <f t="shared" si="4"/>
        <v>0</v>
      </c>
      <c r="I38" s="60">
        <f t="shared" si="4"/>
        <v>2539905</v>
      </c>
      <c r="J38" s="60">
        <f t="shared" si="4"/>
        <v>2539905</v>
      </c>
      <c r="K38" s="60">
        <f t="shared" si="4"/>
        <v>10083878</v>
      </c>
      <c r="L38" s="60">
        <f t="shared" si="4"/>
        <v>6047607</v>
      </c>
      <c r="M38" s="60">
        <f t="shared" si="4"/>
        <v>6047607</v>
      </c>
      <c r="N38" s="60">
        <f t="shared" si="4"/>
        <v>22179092</v>
      </c>
      <c r="O38" s="60">
        <f t="shared" si="4"/>
        <v>139367</v>
      </c>
      <c r="P38" s="60">
        <f t="shared" si="4"/>
        <v>3455376</v>
      </c>
      <c r="Q38" s="60">
        <f t="shared" si="4"/>
        <v>4557576</v>
      </c>
      <c r="R38" s="60">
        <f t="shared" si="4"/>
        <v>8152319</v>
      </c>
      <c r="S38" s="60">
        <f t="shared" si="4"/>
        <v>1407035</v>
      </c>
      <c r="T38" s="60">
        <f t="shared" si="4"/>
        <v>4079459</v>
      </c>
      <c r="U38" s="60">
        <f t="shared" si="4"/>
        <v>3062349</v>
      </c>
      <c r="V38" s="60">
        <f t="shared" si="4"/>
        <v>8548843</v>
      </c>
      <c r="W38" s="60">
        <f t="shared" si="4"/>
        <v>41420159</v>
      </c>
      <c r="X38" s="60">
        <f t="shared" si="4"/>
        <v>137570009</v>
      </c>
      <c r="Y38" s="60">
        <f t="shared" si="4"/>
        <v>-96149850</v>
      </c>
      <c r="Z38" s="140">
        <f t="shared" si="5"/>
        <v>-69.89157789471395</v>
      </c>
      <c r="AA38" s="155">
        <f>AA8+AA23</f>
        <v>137570009</v>
      </c>
    </row>
    <row r="39" spans="1:27" ht="13.5">
      <c r="A39" s="291" t="s">
        <v>207</v>
      </c>
      <c r="B39" s="142"/>
      <c r="C39" s="62">
        <f t="shared" si="4"/>
        <v>20752936</v>
      </c>
      <c r="D39" s="156">
        <f t="shared" si="4"/>
        <v>0</v>
      </c>
      <c r="E39" s="60">
        <f t="shared" si="4"/>
        <v>23229825</v>
      </c>
      <c r="F39" s="60">
        <f t="shared" si="4"/>
        <v>71116299</v>
      </c>
      <c r="G39" s="60">
        <f t="shared" si="4"/>
        <v>0</v>
      </c>
      <c r="H39" s="60">
        <f t="shared" si="4"/>
        <v>0</v>
      </c>
      <c r="I39" s="60">
        <f t="shared" si="4"/>
        <v>3362130</v>
      </c>
      <c r="J39" s="60">
        <f t="shared" si="4"/>
        <v>3362130</v>
      </c>
      <c r="K39" s="60">
        <f t="shared" si="4"/>
        <v>2979168</v>
      </c>
      <c r="L39" s="60">
        <f t="shared" si="4"/>
        <v>140000</v>
      </c>
      <c r="M39" s="60">
        <f t="shared" si="4"/>
        <v>140000</v>
      </c>
      <c r="N39" s="60">
        <f t="shared" si="4"/>
        <v>3259168</v>
      </c>
      <c r="O39" s="60">
        <f t="shared" si="4"/>
        <v>140000</v>
      </c>
      <c r="P39" s="60">
        <f t="shared" si="4"/>
        <v>3986005</v>
      </c>
      <c r="Q39" s="60">
        <f t="shared" si="4"/>
        <v>4077717</v>
      </c>
      <c r="R39" s="60">
        <f t="shared" si="4"/>
        <v>8203722</v>
      </c>
      <c r="S39" s="60">
        <f t="shared" si="4"/>
        <v>266689</v>
      </c>
      <c r="T39" s="60">
        <f t="shared" si="4"/>
        <v>0</v>
      </c>
      <c r="U39" s="60">
        <f t="shared" si="4"/>
        <v>0</v>
      </c>
      <c r="V39" s="60">
        <f t="shared" si="4"/>
        <v>266689</v>
      </c>
      <c r="W39" s="60">
        <f t="shared" si="4"/>
        <v>15091709</v>
      </c>
      <c r="X39" s="60">
        <f t="shared" si="4"/>
        <v>71116299</v>
      </c>
      <c r="Y39" s="60">
        <f t="shared" si="4"/>
        <v>-56024590</v>
      </c>
      <c r="Z39" s="140">
        <f t="shared" si="5"/>
        <v>-78.77883240240047</v>
      </c>
      <c r="AA39" s="155">
        <f>AA9+AA24</f>
        <v>71116299</v>
      </c>
    </row>
    <row r="40" spans="1:27" ht="13.5">
      <c r="A40" s="291" t="s">
        <v>208</v>
      </c>
      <c r="B40" s="142"/>
      <c r="C40" s="62">
        <f t="shared" si="4"/>
        <v>3597245</v>
      </c>
      <c r="D40" s="156">
        <f t="shared" si="4"/>
        <v>0</v>
      </c>
      <c r="E40" s="60">
        <f t="shared" si="4"/>
        <v>41895439</v>
      </c>
      <c r="F40" s="60">
        <f t="shared" si="4"/>
        <v>34761927</v>
      </c>
      <c r="G40" s="60">
        <f t="shared" si="4"/>
        <v>0</v>
      </c>
      <c r="H40" s="60">
        <f t="shared" si="4"/>
        <v>0</v>
      </c>
      <c r="I40" s="60">
        <f t="shared" si="4"/>
        <v>367650</v>
      </c>
      <c r="J40" s="60">
        <f t="shared" si="4"/>
        <v>367650</v>
      </c>
      <c r="K40" s="60">
        <f t="shared" si="4"/>
        <v>550129</v>
      </c>
      <c r="L40" s="60">
        <f t="shared" si="4"/>
        <v>4162818</v>
      </c>
      <c r="M40" s="60">
        <f t="shared" si="4"/>
        <v>12303</v>
      </c>
      <c r="N40" s="60">
        <f t="shared" si="4"/>
        <v>4725250</v>
      </c>
      <c r="O40" s="60">
        <f t="shared" si="4"/>
        <v>0</v>
      </c>
      <c r="P40" s="60">
        <f t="shared" si="4"/>
        <v>0</v>
      </c>
      <c r="Q40" s="60">
        <f t="shared" si="4"/>
        <v>1456835</v>
      </c>
      <c r="R40" s="60">
        <f t="shared" si="4"/>
        <v>1456835</v>
      </c>
      <c r="S40" s="60">
        <f t="shared" si="4"/>
        <v>3286541</v>
      </c>
      <c r="T40" s="60">
        <f t="shared" si="4"/>
        <v>2107120</v>
      </c>
      <c r="U40" s="60">
        <f t="shared" si="4"/>
        <v>2107120</v>
      </c>
      <c r="V40" s="60">
        <f t="shared" si="4"/>
        <v>7500781</v>
      </c>
      <c r="W40" s="60">
        <f t="shared" si="4"/>
        <v>14050516</v>
      </c>
      <c r="X40" s="60">
        <f t="shared" si="4"/>
        <v>34761927</v>
      </c>
      <c r="Y40" s="60">
        <f t="shared" si="4"/>
        <v>-20711411</v>
      </c>
      <c r="Z40" s="140">
        <f t="shared" si="5"/>
        <v>-59.58073325451721</v>
      </c>
      <c r="AA40" s="155">
        <f>AA10+AA25</f>
        <v>34761927</v>
      </c>
    </row>
    <row r="41" spans="1:27" ht="13.5">
      <c r="A41" s="292" t="s">
        <v>209</v>
      </c>
      <c r="B41" s="142"/>
      <c r="C41" s="293">
        <f aca="true" t="shared" si="6" ref="C41:Y41">SUM(C36:C40)</f>
        <v>210837509</v>
      </c>
      <c r="D41" s="294">
        <f t="shared" si="6"/>
        <v>0</v>
      </c>
      <c r="E41" s="295">
        <f t="shared" si="6"/>
        <v>464131011</v>
      </c>
      <c r="F41" s="295">
        <f t="shared" si="6"/>
        <v>538438635</v>
      </c>
      <c r="G41" s="295">
        <f t="shared" si="6"/>
        <v>673341</v>
      </c>
      <c r="H41" s="295">
        <f t="shared" si="6"/>
        <v>1995187</v>
      </c>
      <c r="I41" s="295">
        <f t="shared" si="6"/>
        <v>19409792</v>
      </c>
      <c r="J41" s="295">
        <f t="shared" si="6"/>
        <v>22078320</v>
      </c>
      <c r="K41" s="295">
        <f t="shared" si="6"/>
        <v>34756596</v>
      </c>
      <c r="L41" s="295">
        <f t="shared" si="6"/>
        <v>27005391</v>
      </c>
      <c r="M41" s="295">
        <f t="shared" si="6"/>
        <v>14758279</v>
      </c>
      <c r="N41" s="295">
        <f t="shared" si="6"/>
        <v>76520266</v>
      </c>
      <c r="O41" s="295">
        <f t="shared" si="6"/>
        <v>5594863</v>
      </c>
      <c r="P41" s="295">
        <f t="shared" si="6"/>
        <v>13494695</v>
      </c>
      <c r="Q41" s="295">
        <f t="shared" si="6"/>
        <v>21664753</v>
      </c>
      <c r="R41" s="295">
        <f t="shared" si="6"/>
        <v>40754311</v>
      </c>
      <c r="S41" s="295">
        <f t="shared" si="6"/>
        <v>19325650</v>
      </c>
      <c r="T41" s="295">
        <f t="shared" si="6"/>
        <v>11272530</v>
      </c>
      <c r="U41" s="295">
        <f t="shared" si="6"/>
        <v>15072201</v>
      </c>
      <c r="V41" s="295">
        <f t="shared" si="6"/>
        <v>45670381</v>
      </c>
      <c r="W41" s="295">
        <f t="shared" si="6"/>
        <v>185023278</v>
      </c>
      <c r="X41" s="295">
        <f t="shared" si="6"/>
        <v>538438635</v>
      </c>
      <c r="Y41" s="295">
        <f t="shared" si="6"/>
        <v>-353415357</v>
      </c>
      <c r="Z41" s="296">
        <f t="shared" si="5"/>
        <v>-65.63707245859132</v>
      </c>
      <c r="AA41" s="297">
        <f>SUM(AA36:AA40)</f>
        <v>538438635</v>
      </c>
    </row>
    <row r="42" spans="1:27" ht="13.5">
      <c r="A42" s="298" t="s">
        <v>210</v>
      </c>
      <c r="B42" s="136"/>
      <c r="C42" s="95">
        <f aca="true" t="shared" si="7" ref="C42:Y48">C12+C27</f>
        <v>18840152</v>
      </c>
      <c r="D42" s="129">
        <f t="shared" si="7"/>
        <v>0</v>
      </c>
      <c r="E42" s="54">
        <f t="shared" si="7"/>
        <v>20378772</v>
      </c>
      <c r="F42" s="54">
        <f t="shared" si="7"/>
        <v>17861685</v>
      </c>
      <c r="G42" s="54">
        <f t="shared" si="7"/>
        <v>0</v>
      </c>
      <c r="H42" s="54">
        <f t="shared" si="7"/>
        <v>133601</v>
      </c>
      <c r="I42" s="54">
        <f t="shared" si="7"/>
        <v>450977</v>
      </c>
      <c r="J42" s="54">
        <f t="shared" si="7"/>
        <v>584578</v>
      </c>
      <c r="K42" s="54">
        <f t="shared" si="7"/>
        <v>628631</v>
      </c>
      <c r="L42" s="54">
        <f t="shared" si="7"/>
        <v>38005</v>
      </c>
      <c r="M42" s="54">
        <f t="shared" si="7"/>
        <v>38005</v>
      </c>
      <c r="N42" s="54">
        <f t="shared" si="7"/>
        <v>704641</v>
      </c>
      <c r="O42" s="54">
        <f t="shared" si="7"/>
        <v>1243376</v>
      </c>
      <c r="P42" s="54">
        <f t="shared" si="7"/>
        <v>466695</v>
      </c>
      <c r="Q42" s="54">
        <f t="shared" si="7"/>
        <v>0</v>
      </c>
      <c r="R42" s="54">
        <f t="shared" si="7"/>
        <v>1710071</v>
      </c>
      <c r="S42" s="54">
        <f t="shared" si="7"/>
        <v>1108695</v>
      </c>
      <c r="T42" s="54">
        <f t="shared" si="7"/>
        <v>2126835</v>
      </c>
      <c r="U42" s="54">
        <f t="shared" si="7"/>
        <v>1716504</v>
      </c>
      <c r="V42" s="54">
        <f t="shared" si="7"/>
        <v>4952034</v>
      </c>
      <c r="W42" s="54">
        <f t="shared" si="7"/>
        <v>7951324</v>
      </c>
      <c r="X42" s="54">
        <f t="shared" si="7"/>
        <v>17861685</v>
      </c>
      <c r="Y42" s="54">
        <f t="shared" si="7"/>
        <v>-9910361</v>
      </c>
      <c r="Z42" s="184">
        <f t="shared" si="5"/>
        <v>-55.48390871297977</v>
      </c>
      <c r="AA42" s="130">
        <f aca="true" t="shared" si="8" ref="AA42:AA48">AA12+AA27</f>
        <v>17861685</v>
      </c>
    </row>
    <row r="43" spans="1:27" ht="13.5">
      <c r="A43" s="298" t="s">
        <v>211</v>
      </c>
      <c r="B43" s="136"/>
      <c r="C43" s="303">
        <f t="shared" si="7"/>
        <v>366712</v>
      </c>
      <c r="D43" s="304">
        <f t="shared" si="7"/>
        <v>0</v>
      </c>
      <c r="E43" s="305">
        <f t="shared" si="7"/>
        <v>2500000</v>
      </c>
      <c r="F43" s="305">
        <f t="shared" si="7"/>
        <v>2500000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346325</v>
      </c>
      <c r="U43" s="305">
        <f t="shared" si="7"/>
        <v>346325</v>
      </c>
      <c r="V43" s="305">
        <f t="shared" si="7"/>
        <v>692650</v>
      </c>
      <c r="W43" s="305">
        <f t="shared" si="7"/>
        <v>692650</v>
      </c>
      <c r="X43" s="305">
        <f t="shared" si="7"/>
        <v>2500000</v>
      </c>
      <c r="Y43" s="305">
        <f t="shared" si="7"/>
        <v>-1807350</v>
      </c>
      <c r="Z43" s="306">
        <f t="shared" si="5"/>
        <v>-72.294</v>
      </c>
      <c r="AA43" s="307">
        <f t="shared" si="8"/>
        <v>2500000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4549810</v>
      </c>
      <c r="D45" s="129">
        <f t="shared" si="7"/>
        <v>0</v>
      </c>
      <c r="E45" s="54">
        <f t="shared" si="7"/>
        <v>75109488</v>
      </c>
      <c r="F45" s="54">
        <f t="shared" si="7"/>
        <v>39322923</v>
      </c>
      <c r="G45" s="54">
        <f t="shared" si="7"/>
        <v>0</v>
      </c>
      <c r="H45" s="54">
        <f t="shared" si="7"/>
        <v>2811226</v>
      </c>
      <c r="I45" s="54">
        <f t="shared" si="7"/>
        <v>1478952</v>
      </c>
      <c r="J45" s="54">
        <f t="shared" si="7"/>
        <v>4290178</v>
      </c>
      <c r="K45" s="54">
        <f t="shared" si="7"/>
        <v>1141926</v>
      </c>
      <c r="L45" s="54">
        <f t="shared" si="7"/>
        <v>3522136</v>
      </c>
      <c r="M45" s="54">
        <f t="shared" si="7"/>
        <v>2323788</v>
      </c>
      <c r="N45" s="54">
        <f t="shared" si="7"/>
        <v>6987850</v>
      </c>
      <c r="O45" s="54">
        <f t="shared" si="7"/>
        <v>1292437</v>
      </c>
      <c r="P45" s="54">
        <f t="shared" si="7"/>
        <v>563238</v>
      </c>
      <c r="Q45" s="54">
        <f t="shared" si="7"/>
        <v>1140186</v>
      </c>
      <c r="R45" s="54">
        <f t="shared" si="7"/>
        <v>2995861</v>
      </c>
      <c r="S45" s="54">
        <f t="shared" si="7"/>
        <v>1975866</v>
      </c>
      <c r="T45" s="54">
        <f t="shared" si="7"/>
        <v>478490</v>
      </c>
      <c r="U45" s="54">
        <f t="shared" si="7"/>
        <v>478490</v>
      </c>
      <c r="V45" s="54">
        <f t="shared" si="7"/>
        <v>2932846</v>
      </c>
      <c r="W45" s="54">
        <f t="shared" si="7"/>
        <v>17206735</v>
      </c>
      <c r="X45" s="54">
        <f t="shared" si="7"/>
        <v>39322923</v>
      </c>
      <c r="Y45" s="54">
        <f t="shared" si="7"/>
        <v>-22116188</v>
      </c>
      <c r="Z45" s="184">
        <f t="shared" si="5"/>
        <v>-56.2424822793565</v>
      </c>
      <c r="AA45" s="130">
        <f t="shared" si="8"/>
        <v>39322923</v>
      </c>
    </row>
    <row r="46" spans="1:27" ht="13.5">
      <c r="A46" s="299" t="s">
        <v>214</v>
      </c>
      <c r="B46" s="136"/>
      <c r="C46" s="95">
        <f t="shared" si="7"/>
        <v>1716481</v>
      </c>
      <c r="D46" s="129">
        <f t="shared" si="7"/>
        <v>0</v>
      </c>
      <c r="E46" s="54">
        <f t="shared" si="7"/>
        <v>1600000</v>
      </c>
      <c r="F46" s="54">
        <f t="shared" si="7"/>
        <v>541759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179012</v>
      </c>
      <c r="U46" s="54">
        <f t="shared" si="7"/>
        <v>179012</v>
      </c>
      <c r="V46" s="54">
        <f t="shared" si="7"/>
        <v>358024</v>
      </c>
      <c r="W46" s="54">
        <f t="shared" si="7"/>
        <v>358024</v>
      </c>
      <c r="X46" s="54">
        <f t="shared" si="7"/>
        <v>541759</v>
      </c>
      <c r="Y46" s="54">
        <f t="shared" si="7"/>
        <v>-183735</v>
      </c>
      <c r="Z46" s="184">
        <f t="shared" si="5"/>
        <v>-33.914526569932384</v>
      </c>
      <c r="AA46" s="130">
        <f t="shared" si="8"/>
        <v>541759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421665</v>
      </c>
      <c r="D48" s="129">
        <f t="shared" si="7"/>
        <v>0</v>
      </c>
      <c r="E48" s="54">
        <f t="shared" si="7"/>
        <v>12200000</v>
      </c>
      <c r="F48" s="54">
        <f t="shared" si="7"/>
        <v>6787300</v>
      </c>
      <c r="G48" s="54">
        <f t="shared" si="7"/>
        <v>0</v>
      </c>
      <c r="H48" s="54">
        <f t="shared" si="7"/>
        <v>946876</v>
      </c>
      <c r="I48" s="54">
        <f t="shared" si="7"/>
        <v>181408</v>
      </c>
      <c r="J48" s="54">
        <f t="shared" si="7"/>
        <v>1128284</v>
      </c>
      <c r="K48" s="54">
        <f t="shared" si="7"/>
        <v>39298</v>
      </c>
      <c r="L48" s="54">
        <f t="shared" si="7"/>
        <v>173664</v>
      </c>
      <c r="M48" s="54">
        <f t="shared" si="7"/>
        <v>173664</v>
      </c>
      <c r="N48" s="54">
        <f t="shared" si="7"/>
        <v>386626</v>
      </c>
      <c r="O48" s="54">
        <f t="shared" si="7"/>
        <v>548580</v>
      </c>
      <c r="P48" s="54">
        <f t="shared" si="7"/>
        <v>0</v>
      </c>
      <c r="Q48" s="54">
        <f t="shared" si="7"/>
        <v>1193179</v>
      </c>
      <c r="R48" s="54">
        <f t="shared" si="7"/>
        <v>1741759</v>
      </c>
      <c r="S48" s="54">
        <f t="shared" si="7"/>
        <v>143817</v>
      </c>
      <c r="T48" s="54">
        <f t="shared" si="7"/>
        <v>0</v>
      </c>
      <c r="U48" s="54">
        <f t="shared" si="7"/>
        <v>0</v>
      </c>
      <c r="V48" s="54">
        <f t="shared" si="7"/>
        <v>143817</v>
      </c>
      <c r="W48" s="54">
        <f t="shared" si="7"/>
        <v>3400486</v>
      </c>
      <c r="X48" s="54">
        <f t="shared" si="7"/>
        <v>6787300</v>
      </c>
      <c r="Y48" s="54">
        <f t="shared" si="7"/>
        <v>-3386814</v>
      </c>
      <c r="Z48" s="184">
        <f t="shared" si="5"/>
        <v>-49.89928248346176</v>
      </c>
      <c r="AA48" s="130">
        <f t="shared" si="8"/>
        <v>6787300</v>
      </c>
    </row>
    <row r="49" spans="1:27" ht="13.5">
      <c r="A49" s="308" t="s">
        <v>219</v>
      </c>
      <c r="B49" s="149"/>
      <c r="C49" s="239">
        <f aca="true" t="shared" si="9" ref="C49:Y49">SUM(C41:C48)</f>
        <v>236732329</v>
      </c>
      <c r="D49" s="218">
        <f t="shared" si="9"/>
        <v>0</v>
      </c>
      <c r="E49" s="220">
        <f t="shared" si="9"/>
        <v>575919271</v>
      </c>
      <c r="F49" s="220">
        <f t="shared" si="9"/>
        <v>605452302</v>
      </c>
      <c r="G49" s="220">
        <f t="shared" si="9"/>
        <v>673341</v>
      </c>
      <c r="H49" s="220">
        <f t="shared" si="9"/>
        <v>5886890</v>
      </c>
      <c r="I49" s="220">
        <f t="shared" si="9"/>
        <v>21521129</v>
      </c>
      <c r="J49" s="220">
        <f t="shared" si="9"/>
        <v>28081360</v>
      </c>
      <c r="K49" s="220">
        <f t="shared" si="9"/>
        <v>36566451</v>
      </c>
      <c r="L49" s="220">
        <f t="shared" si="9"/>
        <v>30739196</v>
      </c>
      <c r="M49" s="220">
        <f t="shared" si="9"/>
        <v>17293736</v>
      </c>
      <c r="N49" s="220">
        <f t="shared" si="9"/>
        <v>84599383</v>
      </c>
      <c r="O49" s="220">
        <f t="shared" si="9"/>
        <v>8679256</v>
      </c>
      <c r="P49" s="220">
        <f t="shared" si="9"/>
        <v>14524628</v>
      </c>
      <c r="Q49" s="220">
        <f t="shared" si="9"/>
        <v>23998118</v>
      </c>
      <c r="R49" s="220">
        <f t="shared" si="9"/>
        <v>47202002</v>
      </c>
      <c r="S49" s="220">
        <f t="shared" si="9"/>
        <v>22554028</v>
      </c>
      <c r="T49" s="220">
        <f t="shared" si="9"/>
        <v>14403192</v>
      </c>
      <c r="U49" s="220">
        <f t="shared" si="9"/>
        <v>17792532</v>
      </c>
      <c r="V49" s="220">
        <f t="shared" si="9"/>
        <v>54749752</v>
      </c>
      <c r="W49" s="220">
        <f t="shared" si="9"/>
        <v>214632497</v>
      </c>
      <c r="X49" s="220">
        <f t="shared" si="9"/>
        <v>605452302</v>
      </c>
      <c r="Y49" s="220">
        <f t="shared" si="9"/>
        <v>-390819805</v>
      </c>
      <c r="Z49" s="221">
        <f t="shared" si="5"/>
        <v>-64.55005682677213</v>
      </c>
      <c r="AA49" s="222">
        <f>SUM(AA41:AA48)</f>
        <v>605452302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111193731</v>
      </c>
      <c r="F51" s="54">
        <f t="shared" si="10"/>
        <v>133412130</v>
      </c>
      <c r="G51" s="54">
        <f t="shared" si="10"/>
        <v>3349659</v>
      </c>
      <c r="H51" s="54">
        <f t="shared" si="10"/>
        <v>10828984</v>
      </c>
      <c r="I51" s="54">
        <f t="shared" si="10"/>
        <v>12166345</v>
      </c>
      <c r="J51" s="54">
        <f t="shared" si="10"/>
        <v>26344988</v>
      </c>
      <c r="K51" s="54">
        <f t="shared" si="10"/>
        <v>13867673</v>
      </c>
      <c r="L51" s="54">
        <f t="shared" si="10"/>
        <v>10830279</v>
      </c>
      <c r="M51" s="54">
        <f t="shared" si="10"/>
        <v>10830279</v>
      </c>
      <c r="N51" s="54">
        <f t="shared" si="10"/>
        <v>35528231</v>
      </c>
      <c r="O51" s="54">
        <f t="shared" si="10"/>
        <v>9823135</v>
      </c>
      <c r="P51" s="54">
        <f t="shared" si="10"/>
        <v>9802548</v>
      </c>
      <c r="Q51" s="54">
        <f t="shared" si="10"/>
        <v>11630973</v>
      </c>
      <c r="R51" s="54">
        <f t="shared" si="10"/>
        <v>31256656</v>
      </c>
      <c r="S51" s="54">
        <f t="shared" si="10"/>
        <v>13019885</v>
      </c>
      <c r="T51" s="54">
        <f t="shared" si="10"/>
        <v>13143946</v>
      </c>
      <c r="U51" s="54">
        <f t="shared" si="10"/>
        <v>13143946</v>
      </c>
      <c r="V51" s="54">
        <f t="shared" si="10"/>
        <v>39307777</v>
      </c>
      <c r="W51" s="54">
        <f t="shared" si="10"/>
        <v>132437652</v>
      </c>
      <c r="X51" s="54">
        <f t="shared" si="10"/>
        <v>133412130</v>
      </c>
      <c r="Y51" s="54">
        <f t="shared" si="10"/>
        <v>-974478</v>
      </c>
      <c r="Z51" s="184">
        <f>+IF(X51&lt;&gt;0,+(Y51/X51)*100,0)</f>
        <v>-0.7304268360005945</v>
      </c>
      <c r="AA51" s="130">
        <f>SUM(AA57:AA61)</f>
        <v>133412130</v>
      </c>
    </row>
    <row r="52" spans="1:27" ht="13.5">
      <c r="A52" s="310" t="s">
        <v>204</v>
      </c>
      <c r="B52" s="142"/>
      <c r="C52" s="62"/>
      <c r="D52" s="156"/>
      <c r="E52" s="60">
        <v>51535160</v>
      </c>
      <c r="F52" s="60">
        <v>44334872</v>
      </c>
      <c r="G52" s="60">
        <v>38743</v>
      </c>
      <c r="H52" s="60">
        <v>1684781</v>
      </c>
      <c r="I52" s="60">
        <v>4175269</v>
      </c>
      <c r="J52" s="60">
        <v>5898793</v>
      </c>
      <c r="K52" s="60">
        <v>3461857</v>
      </c>
      <c r="L52" s="60">
        <v>4486690</v>
      </c>
      <c r="M52" s="60">
        <v>4486690</v>
      </c>
      <c r="N52" s="60">
        <v>12435237</v>
      </c>
      <c r="O52" s="60">
        <v>2756889</v>
      </c>
      <c r="P52" s="60">
        <v>3456431</v>
      </c>
      <c r="Q52" s="60">
        <v>3922636</v>
      </c>
      <c r="R52" s="60">
        <v>10135956</v>
      </c>
      <c r="S52" s="60">
        <v>3471187</v>
      </c>
      <c r="T52" s="60">
        <v>2407632</v>
      </c>
      <c r="U52" s="60">
        <v>2407632</v>
      </c>
      <c r="V52" s="60">
        <v>8286451</v>
      </c>
      <c r="W52" s="60">
        <v>36756437</v>
      </c>
      <c r="X52" s="60">
        <v>44334872</v>
      </c>
      <c r="Y52" s="60">
        <v>-7578435</v>
      </c>
      <c r="Z52" s="140">
        <v>-17.09</v>
      </c>
      <c r="AA52" s="155">
        <v>44334872</v>
      </c>
    </row>
    <row r="53" spans="1:27" ht="13.5">
      <c r="A53" s="310" t="s">
        <v>205</v>
      </c>
      <c r="B53" s="142"/>
      <c r="C53" s="62"/>
      <c r="D53" s="156"/>
      <c r="E53" s="60">
        <v>19091370</v>
      </c>
      <c r="F53" s="60">
        <v>29476170</v>
      </c>
      <c r="G53" s="60">
        <v>1831207</v>
      </c>
      <c r="H53" s="60">
        <v>3451916</v>
      </c>
      <c r="I53" s="60">
        <v>2903202</v>
      </c>
      <c r="J53" s="60">
        <v>8186325</v>
      </c>
      <c r="K53" s="60">
        <v>3630770</v>
      </c>
      <c r="L53" s="60">
        <v>2330093</v>
      </c>
      <c r="M53" s="60">
        <v>2330093</v>
      </c>
      <c r="N53" s="60">
        <v>8290956</v>
      </c>
      <c r="O53" s="60">
        <v>1907565</v>
      </c>
      <c r="P53" s="60">
        <v>1512443</v>
      </c>
      <c r="Q53" s="60">
        <v>3916977</v>
      </c>
      <c r="R53" s="60">
        <v>7336985</v>
      </c>
      <c r="S53" s="60">
        <v>3024076</v>
      </c>
      <c r="T53" s="60">
        <v>3477249</v>
      </c>
      <c r="U53" s="60">
        <v>3477249</v>
      </c>
      <c r="V53" s="60">
        <v>9978574</v>
      </c>
      <c r="W53" s="60">
        <v>33792840</v>
      </c>
      <c r="X53" s="60">
        <v>29476170</v>
      </c>
      <c r="Y53" s="60">
        <v>4316670</v>
      </c>
      <c r="Z53" s="140">
        <v>14.64</v>
      </c>
      <c r="AA53" s="155">
        <v>29476170</v>
      </c>
    </row>
    <row r="54" spans="1:27" ht="13.5">
      <c r="A54" s="310" t="s">
        <v>206</v>
      </c>
      <c r="B54" s="142"/>
      <c r="C54" s="62"/>
      <c r="D54" s="156"/>
      <c r="E54" s="60">
        <v>3437242</v>
      </c>
      <c r="F54" s="60">
        <v>4342490</v>
      </c>
      <c r="G54" s="60">
        <v>65611</v>
      </c>
      <c r="H54" s="60">
        <v>435575</v>
      </c>
      <c r="I54" s="60">
        <v>308171</v>
      </c>
      <c r="J54" s="60">
        <v>809357</v>
      </c>
      <c r="K54" s="60">
        <v>506783</v>
      </c>
      <c r="L54" s="60">
        <v>191186</v>
      </c>
      <c r="M54" s="60">
        <v>191186</v>
      </c>
      <c r="N54" s="60">
        <v>889155</v>
      </c>
      <c r="O54" s="60">
        <v>180612</v>
      </c>
      <c r="P54" s="60">
        <v>346139</v>
      </c>
      <c r="Q54" s="60">
        <v>343769</v>
      </c>
      <c r="R54" s="60">
        <v>870520</v>
      </c>
      <c r="S54" s="60">
        <v>512031</v>
      </c>
      <c r="T54" s="60">
        <v>393763</v>
      </c>
      <c r="U54" s="60">
        <v>393763</v>
      </c>
      <c r="V54" s="60">
        <v>1299557</v>
      </c>
      <c r="W54" s="60">
        <v>3868589</v>
      </c>
      <c r="X54" s="60">
        <v>4342490</v>
      </c>
      <c r="Y54" s="60">
        <v>-473901</v>
      </c>
      <c r="Z54" s="140">
        <v>-10.91</v>
      </c>
      <c r="AA54" s="155">
        <v>4342490</v>
      </c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>
        <v>593580</v>
      </c>
      <c r="F56" s="60">
        <v>617175</v>
      </c>
      <c r="G56" s="60"/>
      <c r="H56" s="60">
        <v>206421</v>
      </c>
      <c r="I56" s="60"/>
      <c r="J56" s="60">
        <v>206421</v>
      </c>
      <c r="K56" s="60">
        <v>183947</v>
      </c>
      <c r="L56" s="60"/>
      <c r="M56" s="60"/>
      <c r="N56" s="60">
        <v>183947</v>
      </c>
      <c r="O56" s="60">
        <v>206421</v>
      </c>
      <c r="P56" s="60"/>
      <c r="Q56" s="60"/>
      <c r="R56" s="60">
        <v>206421</v>
      </c>
      <c r="S56" s="60">
        <v>20385</v>
      </c>
      <c r="T56" s="60"/>
      <c r="U56" s="60"/>
      <c r="V56" s="60">
        <v>20385</v>
      </c>
      <c r="W56" s="60">
        <v>617174</v>
      </c>
      <c r="X56" s="60">
        <v>617175</v>
      </c>
      <c r="Y56" s="60">
        <v>-1</v>
      </c>
      <c r="Z56" s="140"/>
      <c r="AA56" s="155">
        <v>617175</v>
      </c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74657352</v>
      </c>
      <c r="F57" s="295">
        <f t="shared" si="11"/>
        <v>78770707</v>
      </c>
      <c r="G57" s="295">
        <f t="shared" si="11"/>
        <v>1935561</v>
      </c>
      <c r="H57" s="295">
        <f t="shared" si="11"/>
        <v>5778693</v>
      </c>
      <c r="I57" s="295">
        <f t="shared" si="11"/>
        <v>7386642</v>
      </c>
      <c r="J57" s="295">
        <f t="shared" si="11"/>
        <v>15100896</v>
      </c>
      <c r="K57" s="295">
        <f t="shared" si="11"/>
        <v>7783357</v>
      </c>
      <c r="L57" s="295">
        <f t="shared" si="11"/>
        <v>7007969</v>
      </c>
      <c r="M57" s="295">
        <f t="shared" si="11"/>
        <v>7007969</v>
      </c>
      <c r="N57" s="295">
        <f t="shared" si="11"/>
        <v>21799295</v>
      </c>
      <c r="O57" s="295">
        <f t="shared" si="11"/>
        <v>5051487</v>
      </c>
      <c r="P57" s="295">
        <f t="shared" si="11"/>
        <v>5315013</v>
      </c>
      <c r="Q57" s="295">
        <f t="shared" si="11"/>
        <v>8183382</v>
      </c>
      <c r="R57" s="295">
        <f t="shared" si="11"/>
        <v>18549882</v>
      </c>
      <c r="S57" s="295">
        <f t="shared" si="11"/>
        <v>7027679</v>
      </c>
      <c r="T57" s="295">
        <f t="shared" si="11"/>
        <v>6278644</v>
      </c>
      <c r="U57" s="295">
        <f t="shared" si="11"/>
        <v>6278644</v>
      </c>
      <c r="V57" s="295">
        <f t="shared" si="11"/>
        <v>19584967</v>
      </c>
      <c r="W57" s="295">
        <f t="shared" si="11"/>
        <v>75035040</v>
      </c>
      <c r="X57" s="295">
        <f t="shared" si="11"/>
        <v>78770707</v>
      </c>
      <c r="Y57" s="295">
        <f t="shared" si="11"/>
        <v>-3735667</v>
      </c>
      <c r="Z57" s="296">
        <f>+IF(X57&lt;&gt;0,+(Y57/X57)*100,0)</f>
        <v>-4.742457116704564</v>
      </c>
      <c r="AA57" s="297">
        <f>SUM(AA52:AA56)</f>
        <v>78770707</v>
      </c>
    </row>
    <row r="58" spans="1:27" ht="13.5">
      <c r="A58" s="311" t="s">
        <v>210</v>
      </c>
      <c r="B58" s="136"/>
      <c r="C58" s="62"/>
      <c r="D58" s="156"/>
      <c r="E58" s="60">
        <v>6793662</v>
      </c>
      <c r="F58" s="60">
        <v>9433215</v>
      </c>
      <c r="G58" s="60">
        <v>64259</v>
      </c>
      <c r="H58" s="60">
        <v>1773635</v>
      </c>
      <c r="I58" s="60">
        <v>1367925</v>
      </c>
      <c r="J58" s="60">
        <v>3205819</v>
      </c>
      <c r="K58" s="60">
        <v>1458568</v>
      </c>
      <c r="L58" s="60">
        <v>528525</v>
      </c>
      <c r="M58" s="60">
        <v>528525</v>
      </c>
      <c r="N58" s="60">
        <v>2515618</v>
      </c>
      <c r="O58" s="60">
        <v>573278</v>
      </c>
      <c r="P58" s="60">
        <v>605468</v>
      </c>
      <c r="Q58" s="60">
        <v>271539</v>
      </c>
      <c r="R58" s="60">
        <v>1450285</v>
      </c>
      <c r="S58" s="60">
        <v>215733</v>
      </c>
      <c r="T58" s="60">
        <v>174532</v>
      </c>
      <c r="U58" s="60">
        <v>174532</v>
      </c>
      <c r="V58" s="60">
        <v>564797</v>
      </c>
      <c r="W58" s="60">
        <v>7736519</v>
      </c>
      <c r="X58" s="60">
        <v>9433215</v>
      </c>
      <c r="Y58" s="60">
        <v>-1696696</v>
      </c>
      <c r="Z58" s="140">
        <v>-17.99</v>
      </c>
      <c r="AA58" s="155">
        <v>9433215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29742717</v>
      </c>
      <c r="F61" s="60">
        <v>45208208</v>
      </c>
      <c r="G61" s="60">
        <v>1349839</v>
      </c>
      <c r="H61" s="60">
        <v>3276656</v>
      </c>
      <c r="I61" s="60">
        <v>3411778</v>
      </c>
      <c r="J61" s="60">
        <v>8038273</v>
      </c>
      <c r="K61" s="60">
        <v>4625748</v>
      </c>
      <c r="L61" s="60">
        <v>3293785</v>
      </c>
      <c r="M61" s="60">
        <v>3293785</v>
      </c>
      <c r="N61" s="60">
        <v>11213318</v>
      </c>
      <c r="O61" s="60">
        <v>4198370</v>
      </c>
      <c r="P61" s="60">
        <v>3882067</v>
      </c>
      <c r="Q61" s="60">
        <v>3176052</v>
      </c>
      <c r="R61" s="60">
        <v>11256489</v>
      </c>
      <c r="S61" s="60">
        <v>5776473</v>
      </c>
      <c r="T61" s="60">
        <v>6690770</v>
      </c>
      <c r="U61" s="60">
        <v>6690770</v>
      </c>
      <c r="V61" s="60">
        <v>19158013</v>
      </c>
      <c r="W61" s="60">
        <v>49666093</v>
      </c>
      <c r="X61" s="60">
        <v>45208208</v>
      </c>
      <c r="Y61" s="60">
        <v>4457885</v>
      </c>
      <c r="Z61" s="140">
        <v>9.86</v>
      </c>
      <c r="AA61" s="155">
        <v>45208208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2483909</v>
      </c>
      <c r="H66" s="275">
        <v>3356984</v>
      </c>
      <c r="I66" s="275">
        <v>3771568</v>
      </c>
      <c r="J66" s="275">
        <v>9612461</v>
      </c>
      <c r="K66" s="275">
        <v>4298978</v>
      </c>
      <c r="L66" s="275">
        <v>3357387</v>
      </c>
      <c r="M66" s="275">
        <v>3798792</v>
      </c>
      <c r="N66" s="275">
        <v>11455157</v>
      </c>
      <c r="O66" s="275">
        <v>3045172</v>
      </c>
      <c r="P66" s="275">
        <v>3038790</v>
      </c>
      <c r="Q66" s="275">
        <v>3605602</v>
      </c>
      <c r="R66" s="275">
        <v>9689564</v>
      </c>
      <c r="S66" s="275">
        <v>4036165</v>
      </c>
      <c r="T66" s="275">
        <v>4074624</v>
      </c>
      <c r="U66" s="275">
        <v>3357387</v>
      </c>
      <c r="V66" s="275">
        <v>11468176</v>
      </c>
      <c r="W66" s="275">
        <v>42225358</v>
      </c>
      <c r="X66" s="275"/>
      <c r="Y66" s="275">
        <v>42225358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>
        <v>865751</v>
      </c>
      <c r="H67" s="60">
        <v>7471998</v>
      </c>
      <c r="I67" s="60">
        <v>8394779</v>
      </c>
      <c r="J67" s="60">
        <v>16732528</v>
      </c>
      <c r="K67" s="60">
        <v>9568693</v>
      </c>
      <c r="L67" s="60">
        <v>7472893</v>
      </c>
      <c r="M67" s="60">
        <v>8455376</v>
      </c>
      <c r="N67" s="60">
        <v>25496962</v>
      </c>
      <c r="O67" s="60">
        <v>6777963</v>
      </c>
      <c r="P67" s="60">
        <v>6763757</v>
      </c>
      <c r="Q67" s="60">
        <v>8025371</v>
      </c>
      <c r="R67" s="60">
        <v>21567091</v>
      </c>
      <c r="S67" s="60">
        <v>8983722</v>
      </c>
      <c r="T67" s="60">
        <v>9069325</v>
      </c>
      <c r="U67" s="60">
        <v>7472893</v>
      </c>
      <c r="V67" s="60">
        <v>25525940</v>
      </c>
      <c r="W67" s="60">
        <v>89322521</v>
      </c>
      <c r="X67" s="60"/>
      <c r="Y67" s="60">
        <v>89322521</v>
      </c>
      <c r="Z67" s="140"/>
      <c r="AA67" s="155"/>
    </row>
    <row r="68" spans="1:27" ht="13.5">
      <c r="A68" s="311" t="s">
        <v>43</v>
      </c>
      <c r="B68" s="316"/>
      <c r="C68" s="62">
        <v>153644871</v>
      </c>
      <c r="D68" s="156">
        <v>111193731</v>
      </c>
      <c r="E68" s="60">
        <v>111193731</v>
      </c>
      <c r="F68" s="60">
        <v>111193731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111193731</v>
      </c>
      <c r="Y68" s="60">
        <v>-111193731</v>
      </c>
      <c r="Z68" s="140">
        <v>-100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153644871</v>
      </c>
      <c r="D69" s="218">
        <f t="shared" si="12"/>
        <v>111193731</v>
      </c>
      <c r="E69" s="220">
        <f t="shared" si="12"/>
        <v>111193731</v>
      </c>
      <c r="F69" s="220">
        <f t="shared" si="12"/>
        <v>111193731</v>
      </c>
      <c r="G69" s="220">
        <f t="shared" si="12"/>
        <v>3349660</v>
      </c>
      <c r="H69" s="220">
        <f t="shared" si="12"/>
        <v>10828982</v>
      </c>
      <c r="I69" s="220">
        <f t="shared" si="12"/>
        <v>12166347</v>
      </c>
      <c r="J69" s="220">
        <f t="shared" si="12"/>
        <v>26344989</v>
      </c>
      <c r="K69" s="220">
        <f t="shared" si="12"/>
        <v>13867671</v>
      </c>
      <c r="L69" s="220">
        <f t="shared" si="12"/>
        <v>10830280</v>
      </c>
      <c r="M69" s="220">
        <f t="shared" si="12"/>
        <v>12254168</v>
      </c>
      <c r="N69" s="220">
        <f t="shared" si="12"/>
        <v>36952119</v>
      </c>
      <c r="O69" s="220">
        <f t="shared" si="12"/>
        <v>9823135</v>
      </c>
      <c r="P69" s="220">
        <f t="shared" si="12"/>
        <v>9802547</v>
      </c>
      <c r="Q69" s="220">
        <f t="shared" si="12"/>
        <v>11630973</v>
      </c>
      <c r="R69" s="220">
        <f t="shared" si="12"/>
        <v>31256655</v>
      </c>
      <c r="S69" s="220">
        <f t="shared" si="12"/>
        <v>13019887</v>
      </c>
      <c r="T69" s="220">
        <f t="shared" si="12"/>
        <v>13143949</v>
      </c>
      <c r="U69" s="220">
        <f t="shared" si="12"/>
        <v>10830280</v>
      </c>
      <c r="V69" s="220">
        <f t="shared" si="12"/>
        <v>36994116</v>
      </c>
      <c r="W69" s="220">
        <f t="shared" si="12"/>
        <v>131547879</v>
      </c>
      <c r="X69" s="220">
        <f t="shared" si="12"/>
        <v>111193731</v>
      </c>
      <c r="Y69" s="220">
        <f t="shared" si="12"/>
        <v>20354148</v>
      </c>
      <c r="Z69" s="221">
        <f>+IF(X69&lt;&gt;0,+(Y69/X69)*100,0)</f>
        <v>18.30512189576587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142720384</v>
      </c>
      <c r="D5" s="357">
        <f t="shared" si="0"/>
        <v>0</v>
      </c>
      <c r="E5" s="356">
        <f t="shared" si="0"/>
        <v>182947432</v>
      </c>
      <c r="F5" s="358">
        <f t="shared" si="0"/>
        <v>352030364</v>
      </c>
      <c r="G5" s="358">
        <f t="shared" si="0"/>
        <v>0</v>
      </c>
      <c r="H5" s="356">
        <f t="shared" si="0"/>
        <v>694572</v>
      </c>
      <c r="I5" s="356">
        <f t="shared" si="0"/>
        <v>16993810</v>
      </c>
      <c r="J5" s="358">
        <f t="shared" si="0"/>
        <v>17688382</v>
      </c>
      <c r="K5" s="358">
        <f t="shared" si="0"/>
        <v>28514649</v>
      </c>
      <c r="L5" s="356">
        <f t="shared" si="0"/>
        <v>18724497</v>
      </c>
      <c r="M5" s="356">
        <f t="shared" si="0"/>
        <v>10724497</v>
      </c>
      <c r="N5" s="358">
        <f t="shared" si="0"/>
        <v>57963643</v>
      </c>
      <c r="O5" s="358">
        <f t="shared" si="0"/>
        <v>4414795</v>
      </c>
      <c r="P5" s="356">
        <f t="shared" si="0"/>
        <v>10365579</v>
      </c>
      <c r="Q5" s="356">
        <f t="shared" si="0"/>
        <v>18037623</v>
      </c>
      <c r="R5" s="358">
        <f t="shared" si="0"/>
        <v>32817997</v>
      </c>
      <c r="S5" s="358">
        <f t="shared" si="0"/>
        <v>8353184</v>
      </c>
      <c r="T5" s="356">
        <f t="shared" si="0"/>
        <v>8135834</v>
      </c>
      <c r="U5" s="356">
        <f t="shared" si="0"/>
        <v>11935505</v>
      </c>
      <c r="V5" s="358">
        <f t="shared" si="0"/>
        <v>28424523</v>
      </c>
      <c r="W5" s="358">
        <f t="shared" si="0"/>
        <v>136894545</v>
      </c>
      <c r="X5" s="356">
        <f t="shared" si="0"/>
        <v>352030364</v>
      </c>
      <c r="Y5" s="358">
        <f t="shared" si="0"/>
        <v>-215135819</v>
      </c>
      <c r="Z5" s="359">
        <f>+IF(X5&lt;&gt;0,+(Y5/X5)*100,0)</f>
        <v>-61.112858719198435</v>
      </c>
      <c r="AA5" s="360">
        <f>+AA6+AA8+AA11+AA13+AA15</f>
        <v>352030364</v>
      </c>
    </row>
    <row r="6" spans="1:27" ht="13.5">
      <c r="A6" s="361" t="s">
        <v>204</v>
      </c>
      <c r="B6" s="142"/>
      <c r="C6" s="60">
        <f>+C7</f>
        <v>90842165</v>
      </c>
      <c r="D6" s="340">
        <f aca="true" t="shared" si="1" ref="D6:AA6">+D7</f>
        <v>0</v>
      </c>
      <c r="E6" s="60">
        <f t="shared" si="1"/>
        <v>71087517</v>
      </c>
      <c r="F6" s="59">
        <f t="shared" si="1"/>
        <v>167121860</v>
      </c>
      <c r="G6" s="59">
        <f t="shared" si="1"/>
        <v>0</v>
      </c>
      <c r="H6" s="60">
        <f t="shared" si="1"/>
        <v>694572</v>
      </c>
      <c r="I6" s="60">
        <f t="shared" si="1"/>
        <v>11443148</v>
      </c>
      <c r="J6" s="59">
        <f t="shared" si="1"/>
        <v>12137720</v>
      </c>
      <c r="K6" s="59">
        <f t="shared" si="1"/>
        <v>16449702</v>
      </c>
      <c r="L6" s="60">
        <f t="shared" si="1"/>
        <v>9409545</v>
      </c>
      <c r="M6" s="60">
        <f t="shared" si="1"/>
        <v>1409545</v>
      </c>
      <c r="N6" s="59">
        <f t="shared" si="1"/>
        <v>27268792</v>
      </c>
      <c r="O6" s="59">
        <f t="shared" si="1"/>
        <v>2644406</v>
      </c>
      <c r="P6" s="60">
        <f t="shared" si="1"/>
        <v>4034347</v>
      </c>
      <c r="Q6" s="60">
        <f t="shared" si="1"/>
        <v>10348814</v>
      </c>
      <c r="R6" s="59">
        <f t="shared" si="1"/>
        <v>17027567</v>
      </c>
      <c r="S6" s="59">
        <f t="shared" si="1"/>
        <v>6631414</v>
      </c>
      <c r="T6" s="60">
        <f t="shared" si="1"/>
        <v>1907209</v>
      </c>
      <c r="U6" s="60">
        <f t="shared" si="1"/>
        <v>6723990</v>
      </c>
      <c r="V6" s="59">
        <f t="shared" si="1"/>
        <v>15262613</v>
      </c>
      <c r="W6" s="59">
        <f t="shared" si="1"/>
        <v>71696692</v>
      </c>
      <c r="X6" s="60">
        <f t="shared" si="1"/>
        <v>167121860</v>
      </c>
      <c r="Y6" s="59">
        <f t="shared" si="1"/>
        <v>-95425168</v>
      </c>
      <c r="Z6" s="61">
        <f>+IF(X6&lt;&gt;0,+(Y6/X6)*100,0)</f>
        <v>-57.09915387490302</v>
      </c>
      <c r="AA6" s="62">
        <f t="shared" si="1"/>
        <v>167121860</v>
      </c>
    </row>
    <row r="7" spans="1:27" ht="13.5">
      <c r="A7" s="291" t="s">
        <v>228</v>
      </c>
      <c r="B7" s="142"/>
      <c r="C7" s="60">
        <v>90842165</v>
      </c>
      <c r="D7" s="340"/>
      <c r="E7" s="60">
        <v>71087517</v>
      </c>
      <c r="F7" s="59">
        <v>167121860</v>
      </c>
      <c r="G7" s="59"/>
      <c r="H7" s="60">
        <v>694572</v>
      </c>
      <c r="I7" s="60">
        <v>11443148</v>
      </c>
      <c r="J7" s="59">
        <v>12137720</v>
      </c>
      <c r="K7" s="59">
        <v>16449702</v>
      </c>
      <c r="L7" s="60">
        <v>9409545</v>
      </c>
      <c r="M7" s="60">
        <v>1409545</v>
      </c>
      <c r="N7" s="59">
        <v>27268792</v>
      </c>
      <c r="O7" s="59">
        <v>2644406</v>
      </c>
      <c r="P7" s="60">
        <v>4034347</v>
      </c>
      <c r="Q7" s="60">
        <v>10348814</v>
      </c>
      <c r="R7" s="59">
        <v>17027567</v>
      </c>
      <c r="S7" s="59">
        <v>6631414</v>
      </c>
      <c r="T7" s="60">
        <v>1907209</v>
      </c>
      <c r="U7" s="60">
        <v>6723990</v>
      </c>
      <c r="V7" s="59">
        <v>15262613</v>
      </c>
      <c r="W7" s="59">
        <v>71696692</v>
      </c>
      <c r="X7" s="60">
        <v>167121860</v>
      </c>
      <c r="Y7" s="59">
        <v>-95425168</v>
      </c>
      <c r="Z7" s="61">
        <v>-57.1</v>
      </c>
      <c r="AA7" s="62">
        <v>167121860</v>
      </c>
    </row>
    <row r="8" spans="1:27" ht="13.5">
      <c r="A8" s="361" t="s">
        <v>205</v>
      </c>
      <c r="B8" s="142"/>
      <c r="C8" s="60">
        <f aca="true" t="shared" si="2" ref="C8:Y8">SUM(C9:C10)</f>
        <v>2851377</v>
      </c>
      <c r="D8" s="340">
        <f t="shared" si="2"/>
        <v>0</v>
      </c>
      <c r="E8" s="60">
        <f t="shared" si="2"/>
        <v>9513509</v>
      </c>
      <c r="F8" s="59">
        <f t="shared" si="2"/>
        <v>27738108</v>
      </c>
      <c r="G8" s="59">
        <f t="shared" si="2"/>
        <v>0</v>
      </c>
      <c r="H8" s="60">
        <f t="shared" si="2"/>
        <v>0</v>
      </c>
      <c r="I8" s="60">
        <f t="shared" si="2"/>
        <v>216581</v>
      </c>
      <c r="J8" s="59">
        <f t="shared" si="2"/>
        <v>216581</v>
      </c>
      <c r="K8" s="59">
        <f t="shared" si="2"/>
        <v>346986</v>
      </c>
      <c r="L8" s="60">
        <f t="shared" si="2"/>
        <v>3166945</v>
      </c>
      <c r="M8" s="60">
        <f t="shared" si="2"/>
        <v>3166945</v>
      </c>
      <c r="N8" s="59">
        <f t="shared" si="2"/>
        <v>6680876</v>
      </c>
      <c r="O8" s="59">
        <f t="shared" si="2"/>
        <v>1577651</v>
      </c>
      <c r="P8" s="60">
        <f t="shared" si="2"/>
        <v>166990</v>
      </c>
      <c r="Q8" s="60">
        <f t="shared" si="2"/>
        <v>319284</v>
      </c>
      <c r="R8" s="59">
        <f t="shared" si="2"/>
        <v>2063925</v>
      </c>
      <c r="S8" s="59">
        <f t="shared" si="2"/>
        <v>1559907</v>
      </c>
      <c r="T8" s="60">
        <f t="shared" si="2"/>
        <v>2501966</v>
      </c>
      <c r="U8" s="60">
        <f t="shared" si="2"/>
        <v>2501966</v>
      </c>
      <c r="V8" s="59">
        <f t="shared" si="2"/>
        <v>6563839</v>
      </c>
      <c r="W8" s="59">
        <f t="shared" si="2"/>
        <v>15525221</v>
      </c>
      <c r="X8" s="60">
        <f t="shared" si="2"/>
        <v>27738108</v>
      </c>
      <c r="Y8" s="59">
        <f t="shared" si="2"/>
        <v>-12212887</v>
      </c>
      <c r="Z8" s="61">
        <f>+IF(X8&lt;&gt;0,+(Y8/X8)*100,0)</f>
        <v>-44.029271931596774</v>
      </c>
      <c r="AA8" s="62">
        <f>SUM(AA9:AA10)</f>
        <v>27738108</v>
      </c>
    </row>
    <row r="9" spans="1:27" ht="13.5">
      <c r="A9" s="291" t="s">
        <v>229</v>
      </c>
      <c r="B9" s="142"/>
      <c r="C9" s="60">
        <v>2851377</v>
      </c>
      <c r="D9" s="340"/>
      <c r="E9" s="60">
        <v>9513509</v>
      </c>
      <c r="F9" s="59">
        <v>27738108</v>
      </c>
      <c r="G9" s="59"/>
      <c r="H9" s="60"/>
      <c r="I9" s="60">
        <v>216581</v>
      </c>
      <c r="J9" s="59">
        <v>216581</v>
      </c>
      <c r="K9" s="59">
        <v>346986</v>
      </c>
      <c r="L9" s="60">
        <v>3166945</v>
      </c>
      <c r="M9" s="60">
        <v>3166945</v>
      </c>
      <c r="N9" s="59">
        <v>6680876</v>
      </c>
      <c r="O9" s="59">
        <v>1577651</v>
      </c>
      <c r="P9" s="60">
        <v>166990</v>
      </c>
      <c r="Q9" s="60">
        <v>319284</v>
      </c>
      <c r="R9" s="59">
        <v>2063925</v>
      </c>
      <c r="S9" s="59">
        <v>1559907</v>
      </c>
      <c r="T9" s="60">
        <v>2501966</v>
      </c>
      <c r="U9" s="60">
        <v>2501966</v>
      </c>
      <c r="V9" s="59">
        <v>6563839</v>
      </c>
      <c r="W9" s="59">
        <v>15525221</v>
      </c>
      <c r="X9" s="60">
        <v>27738108</v>
      </c>
      <c r="Y9" s="59">
        <v>-12212887</v>
      </c>
      <c r="Z9" s="61">
        <v>-44.03</v>
      </c>
      <c r="AA9" s="62">
        <v>27738108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27078927</v>
      </c>
      <c r="D11" s="363">
        <f aca="true" t="shared" si="3" ref="D11:AA11">+D12</f>
        <v>0</v>
      </c>
      <c r="E11" s="362">
        <f t="shared" si="3"/>
        <v>89083423</v>
      </c>
      <c r="F11" s="364">
        <f t="shared" si="3"/>
        <v>96354451</v>
      </c>
      <c r="G11" s="364">
        <f t="shared" si="3"/>
        <v>0</v>
      </c>
      <c r="H11" s="362">
        <f t="shared" si="3"/>
        <v>0</v>
      </c>
      <c r="I11" s="362">
        <f t="shared" si="3"/>
        <v>1971951</v>
      </c>
      <c r="J11" s="364">
        <f t="shared" si="3"/>
        <v>1971951</v>
      </c>
      <c r="K11" s="364">
        <f t="shared" si="3"/>
        <v>8738793</v>
      </c>
      <c r="L11" s="362">
        <f t="shared" si="3"/>
        <v>6008007</v>
      </c>
      <c r="M11" s="362">
        <f t="shared" si="3"/>
        <v>6008007</v>
      </c>
      <c r="N11" s="364">
        <f t="shared" si="3"/>
        <v>20754807</v>
      </c>
      <c r="O11" s="364">
        <f t="shared" si="3"/>
        <v>52738</v>
      </c>
      <c r="P11" s="362">
        <f t="shared" si="3"/>
        <v>3387350</v>
      </c>
      <c r="Q11" s="362">
        <f t="shared" si="3"/>
        <v>1834973</v>
      </c>
      <c r="R11" s="364">
        <f t="shared" si="3"/>
        <v>5275061</v>
      </c>
      <c r="S11" s="364">
        <f t="shared" si="3"/>
        <v>161863</v>
      </c>
      <c r="T11" s="362">
        <f t="shared" si="3"/>
        <v>3726659</v>
      </c>
      <c r="U11" s="362">
        <f t="shared" si="3"/>
        <v>2709549</v>
      </c>
      <c r="V11" s="364">
        <f t="shared" si="3"/>
        <v>6598071</v>
      </c>
      <c r="W11" s="364">
        <f t="shared" si="3"/>
        <v>34599890</v>
      </c>
      <c r="X11" s="362">
        <f t="shared" si="3"/>
        <v>96354451</v>
      </c>
      <c r="Y11" s="364">
        <f t="shared" si="3"/>
        <v>-61754561</v>
      </c>
      <c r="Z11" s="365">
        <f>+IF(X11&lt;&gt;0,+(Y11/X11)*100,0)</f>
        <v>-64.09103093742914</v>
      </c>
      <c r="AA11" s="366">
        <f t="shared" si="3"/>
        <v>96354451</v>
      </c>
    </row>
    <row r="12" spans="1:27" ht="13.5">
      <c r="A12" s="291" t="s">
        <v>231</v>
      </c>
      <c r="B12" s="136"/>
      <c r="C12" s="60">
        <v>27078927</v>
      </c>
      <c r="D12" s="340"/>
      <c r="E12" s="60">
        <v>89083423</v>
      </c>
      <c r="F12" s="59">
        <v>96354451</v>
      </c>
      <c r="G12" s="59"/>
      <c r="H12" s="60"/>
      <c r="I12" s="60">
        <v>1971951</v>
      </c>
      <c r="J12" s="59">
        <v>1971951</v>
      </c>
      <c r="K12" s="59">
        <v>8738793</v>
      </c>
      <c r="L12" s="60">
        <v>6008007</v>
      </c>
      <c r="M12" s="60">
        <v>6008007</v>
      </c>
      <c r="N12" s="59">
        <v>20754807</v>
      </c>
      <c r="O12" s="59">
        <v>52738</v>
      </c>
      <c r="P12" s="60">
        <v>3387350</v>
      </c>
      <c r="Q12" s="60">
        <v>1834973</v>
      </c>
      <c r="R12" s="59">
        <v>5275061</v>
      </c>
      <c r="S12" s="59">
        <v>161863</v>
      </c>
      <c r="T12" s="60">
        <v>3726659</v>
      </c>
      <c r="U12" s="60">
        <v>2709549</v>
      </c>
      <c r="V12" s="59">
        <v>6598071</v>
      </c>
      <c r="W12" s="59">
        <v>34599890</v>
      </c>
      <c r="X12" s="60">
        <v>96354451</v>
      </c>
      <c r="Y12" s="59">
        <v>-61754561</v>
      </c>
      <c r="Z12" s="61">
        <v>-64.09</v>
      </c>
      <c r="AA12" s="62">
        <v>96354451</v>
      </c>
    </row>
    <row r="13" spans="1:27" ht="13.5">
      <c r="A13" s="361" t="s">
        <v>207</v>
      </c>
      <c r="B13" s="136"/>
      <c r="C13" s="275">
        <f>+C14</f>
        <v>20145838</v>
      </c>
      <c r="D13" s="341">
        <f aca="true" t="shared" si="4" ref="D13:AA13">+D14</f>
        <v>0</v>
      </c>
      <c r="E13" s="275">
        <f t="shared" si="4"/>
        <v>7017544</v>
      </c>
      <c r="F13" s="342">
        <f t="shared" si="4"/>
        <v>49404018</v>
      </c>
      <c r="G13" s="342">
        <f t="shared" si="4"/>
        <v>0</v>
      </c>
      <c r="H13" s="275">
        <f t="shared" si="4"/>
        <v>0</v>
      </c>
      <c r="I13" s="275">
        <f t="shared" si="4"/>
        <v>3362130</v>
      </c>
      <c r="J13" s="342">
        <f t="shared" si="4"/>
        <v>3362130</v>
      </c>
      <c r="K13" s="342">
        <f t="shared" si="4"/>
        <v>2979168</v>
      </c>
      <c r="L13" s="275">
        <f t="shared" si="4"/>
        <v>140000</v>
      </c>
      <c r="M13" s="275">
        <f t="shared" si="4"/>
        <v>140000</v>
      </c>
      <c r="N13" s="342">
        <f t="shared" si="4"/>
        <v>3259168</v>
      </c>
      <c r="O13" s="342">
        <f t="shared" si="4"/>
        <v>140000</v>
      </c>
      <c r="P13" s="275">
        <f t="shared" si="4"/>
        <v>2776892</v>
      </c>
      <c r="Q13" s="275">
        <f t="shared" si="4"/>
        <v>4077717</v>
      </c>
      <c r="R13" s="342">
        <f t="shared" si="4"/>
        <v>6994609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13615907</v>
      </c>
      <c r="X13" s="275">
        <f t="shared" si="4"/>
        <v>49404018</v>
      </c>
      <c r="Y13" s="342">
        <f t="shared" si="4"/>
        <v>-35788111</v>
      </c>
      <c r="Z13" s="335">
        <f>+IF(X13&lt;&gt;0,+(Y13/X13)*100,0)</f>
        <v>-72.4396768700068</v>
      </c>
      <c r="AA13" s="273">
        <f t="shared" si="4"/>
        <v>49404018</v>
      </c>
    </row>
    <row r="14" spans="1:27" ht="13.5">
      <c r="A14" s="291" t="s">
        <v>232</v>
      </c>
      <c r="B14" s="136"/>
      <c r="C14" s="60">
        <v>20145838</v>
      </c>
      <c r="D14" s="340"/>
      <c r="E14" s="60">
        <v>7017544</v>
      </c>
      <c r="F14" s="59">
        <v>49404018</v>
      </c>
      <c r="G14" s="59"/>
      <c r="H14" s="60"/>
      <c r="I14" s="60">
        <v>3362130</v>
      </c>
      <c r="J14" s="59">
        <v>3362130</v>
      </c>
      <c r="K14" s="59">
        <v>2979168</v>
      </c>
      <c r="L14" s="60">
        <v>140000</v>
      </c>
      <c r="M14" s="60">
        <v>140000</v>
      </c>
      <c r="N14" s="59">
        <v>3259168</v>
      </c>
      <c r="O14" s="59">
        <v>140000</v>
      </c>
      <c r="P14" s="60">
        <v>2776892</v>
      </c>
      <c r="Q14" s="60">
        <v>4077717</v>
      </c>
      <c r="R14" s="59">
        <v>6994609</v>
      </c>
      <c r="S14" s="59"/>
      <c r="T14" s="60"/>
      <c r="U14" s="60"/>
      <c r="V14" s="59"/>
      <c r="W14" s="59">
        <v>13615907</v>
      </c>
      <c r="X14" s="60">
        <v>49404018</v>
      </c>
      <c r="Y14" s="59">
        <v>-35788111</v>
      </c>
      <c r="Z14" s="61">
        <v>-72.44</v>
      </c>
      <c r="AA14" s="62">
        <v>49404018</v>
      </c>
    </row>
    <row r="15" spans="1:27" ht="13.5">
      <c r="A15" s="361" t="s">
        <v>208</v>
      </c>
      <c r="B15" s="136"/>
      <c r="C15" s="60">
        <f aca="true" t="shared" si="5" ref="C15:Y15">SUM(C16:C20)</f>
        <v>1802077</v>
      </c>
      <c r="D15" s="340">
        <f t="shared" si="5"/>
        <v>0</v>
      </c>
      <c r="E15" s="60">
        <f t="shared" si="5"/>
        <v>6245439</v>
      </c>
      <c r="F15" s="59">
        <f t="shared" si="5"/>
        <v>11411927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1456835</v>
      </c>
      <c r="R15" s="59">
        <f t="shared" si="5"/>
        <v>1456835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1456835</v>
      </c>
      <c r="X15" s="60">
        <f t="shared" si="5"/>
        <v>11411927</v>
      </c>
      <c r="Y15" s="59">
        <f t="shared" si="5"/>
        <v>-9955092</v>
      </c>
      <c r="Z15" s="61">
        <f>+IF(X15&lt;&gt;0,+(Y15/X15)*100,0)</f>
        <v>-87.23410165522439</v>
      </c>
      <c r="AA15" s="62">
        <f>SUM(AA16:AA20)</f>
        <v>11411927</v>
      </c>
    </row>
    <row r="16" spans="1:27" ht="13.5">
      <c r="A16" s="291" t="s">
        <v>233</v>
      </c>
      <c r="B16" s="300"/>
      <c r="C16" s="60">
        <v>150750</v>
      </c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1651327</v>
      </c>
      <c r="D20" s="340"/>
      <c r="E20" s="60">
        <v>6245439</v>
      </c>
      <c r="F20" s="59">
        <v>11411927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>
        <v>1456835</v>
      </c>
      <c r="R20" s="59">
        <v>1456835</v>
      </c>
      <c r="S20" s="59"/>
      <c r="T20" s="60"/>
      <c r="U20" s="60"/>
      <c r="V20" s="59"/>
      <c r="W20" s="59">
        <v>1456835</v>
      </c>
      <c r="X20" s="60">
        <v>11411927</v>
      </c>
      <c r="Y20" s="59">
        <v>-9955092</v>
      </c>
      <c r="Z20" s="61">
        <v>-87.23</v>
      </c>
      <c r="AA20" s="62">
        <v>11411927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17360534</v>
      </c>
      <c r="D22" s="344">
        <f t="shared" si="6"/>
        <v>0</v>
      </c>
      <c r="E22" s="343">
        <f t="shared" si="6"/>
        <v>12668772</v>
      </c>
      <c r="F22" s="345">
        <f t="shared" si="6"/>
        <v>16897252</v>
      </c>
      <c r="G22" s="345">
        <f t="shared" si="6"/>
        <v>0</v>
      </c>
      <c r="H22" s="343">
        <f t="shared" si="6"/>
        <v>133601</v>
      </c>
      <c r="I22" s="343">
        <f t="shared" si="6"/>
        <v>442535</v>
      </c>
      <c r="J22" s="345">
        <f t="shared" si="6"/>
        <v>576136</v>
      </c>
      <c r="K22" s="345">
        <f t="shared" si="6"/>
        <v>628631</v>
      </c>
      <c r="L22" s="343">
        <f t="shared" si="6"/>
        <v>0</v>
      </c>
      <c r="M22" s="343">
        <f t="shared" si="6"/>
        <v>0</v>
      </c>
      <c r="N22" s="345">
        <f t="shared" si="6"/>
        <v>628631</v>
      </c>
      <c r="O22" s="345">
        <f t="shared" si="6"/>
        <v>399089</v>
      </c>
      <c r="P22" s="343">
        <f t="shared" si="6"/>
        <v>440955</v>
      </c>
      <c r="Q22" s="343">
        <f t="shared" si="6"/>
        <v>0</v>
      </c>
      <c r="R22" s="345">
        <f t="shared" si="6"/>
        <v>840044</v>
      </c>
      <c r="S22" s="345">
        <f t="shared" si="6"/>
        <v>1108695</v>
      </c>
      <c r="T22" s="343">
        <f t="shared" si="6"/>
        <v>2126835</v>
      </c>
      <c r="U22" s="343">
        <f t="shared" si="6"/>
        <v>1716504</v>
      </c>
      <c r="V22" s="345">
        <f t="shared" si="6"/>
        <v>4952034</v>
      </c>
      <c r="W22" s="345">
        <f t="shared" si="6"/>
        <v>6996845</v>
      </c>
      <c r="X22" s="343">
        <f t="shared" si="6"/>
        <v>16897252</v>
      </c>
      <c r="Y22" s="345">
        <f t="shared" si="6"/>
        <v>-9900407</v>
      </c>
      <c r="Z22" s="336">
        <f>+IF(X22&lt;&gt;0,+(Y22/X22)*100,0)</f>
        <v>-58.591817178319886</v>
      </c>
      <c r="AA22" s="350">
        <f>SUM(AA23:AA32)</f>
        <v>16897252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>
        <v>104130</v>
      </c>
      <c r="V23" s="59">
        <v>104130</v>
      </c>
      <c r="W23" s="59">
        <v>104130</v>
      </c>
      <c r="X23" s="60"/>
      <c r="Y23" s="59">
        <v>104130</v>
      </c>
      <c r="Z23" s="61"/>
      <c r="AA23" s="62"/>
    </row>
    <row r="24" spans="1:27" ht="13.5">
      <c r="A24" s="361" t="s">
        <v>237</v>
      </c>
      <c r="B24" s="142"/>
      <c r="C24" s="60">
        <v>11265275</v>
      </c>
      <c r="D24" s="340"/>
      <c r="E24" s="60"/>
      <c r="F24" s="59">
        <v>3689053</v>
      </c>
      <c r="G24" s="59"/>
      <c r="H24" s="60"/>
      <c r="I24" s="60"/>
      <c r="J24" s="59"/>
      <c r="K24" s="59">
        <v>541538</v>
      </c>
      <c r="L24" s="60"/>
      <c r="M24" s="60"/>
      <c r="N24" s="59">
        <v>541538</v>
      </c>
      <c r="O24" s="59"/>
      <c r="P24" s="60">
        <v>440955</v>
      </c>
      <c r="Q24" s="60"/>
      <c r="R24" s="59">
        <v>440955</v>
      </c>
      <c r="S24" s="59">
        <v>834859</v>
      </c>
      <c r="T24" s="60"/>
      <c r="U24" s="60"/>
      <c r="V24" s="59">
        <v>834859</v>
      </c>
      <c r="W24" s="59">
        <v>1817352</v>
      </c>
      <c r="X24" s="60">
        <v>3689053</v>
      </c>
      <c r="Y24" s="59">
        <v>-1871701</v>
      </c>
      <c r="Z24" s="61">
        <v>-50.74</v>
      </c>
      <c r="AA24" s="62">
        <v>3689053</v>
      </c>
    </row>
    <row r="25" spans="1:27" ht="13.5">
      <c r="A25" s="361" t="s">
        <v>238</v>
      </c>
      <c r="B25" s="142"/>
      <c r="C25" s="60">
        <v>3409100</v>
      </c>
      <c r="D25" s="340"/>
      <c r="E25" s="60">
        <v>5508772</v>
      </c>
      <c r="F25" s="59">
        <v>8641122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>
        <v>273836</v>
      </c>
      <c r="T25" s="60"/>
      <c r="U25" s="60"/>
      <c r="V25" s="59">
        <v>273836</v>
      </c>
      <c r="W25" s="59">
        <v>273836</v>
      </c>
      <c r="X25" s="60">
        <v>8641122</v>
      </c>
      <c r="Y25" s="59">
        <v>-8367286</v>
      </c>
      <c r="Z25" s="61">
        <v>-96.83</v>
      </c>
      <c r="AA25" s="62">
        <v>8641122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2113533</v>
      </c>
      <c r="D27" s="340"/>
      <c r="E27" s="60">
        <v>350000</v>
      </c>
      <c r="F27" s="59">
        <v>2664599</v>
      </c>
      <c r="G27" s="59"/>
      <c r="H27" s="60"/>
      <c r="I27" s="60">
        <v>434435</v>
      </c>
      <c r="J27" s="59">
        <v>434435</v>
      </c>
      <c r="K27" s="59"/>
      <c r="L27" s="60"/>
      <c r="M27" s="60"/>
      <c r="N27" s="59"/>
      <c r="O27" s="59">
        <v>399089</v>
      </c>
      <c r="P27" s="60"/>
      <c r="Q27" s="60"/>
      <c r="R27" s="59">
        <v>399089</v>
      </c>
      <c r="S27" s="59"/>
      <c r="T27" s="60">
        <v>2126835</v>
      </c>
      <c r="U27" s="60">
        <v>1612374</v>
      </c>
      <c r="V27" s="59">
        <v>3739209</v>
      </c>
      <c r="W27" s="59">
        <v>4572733</v>
      </c>
      <c r="X27" s="60">
        <v>2664599</v>
      </c>
      <c r="Y27" s="59">
        <v>1908134</v>
      </c>
      <c r="Z27" s="61">
        <v>71.61</v>
      </c>
      <c r="AA27" s="62">
        <v>2664599</v>
      </c>
    </row>
    <row r="28" spans="1:27" ht="13.5">
      <c r="A28" s="361" t="s">
        <v>241</v>
      </c>
      <c r="B28" s="147"/>
      <c r="C28" s="275">
        <v>182626</v>
      </c>
      <c r="D28" s="341"/>
      <c r="E28" s="275">
        <v>6680000</v>
      </c>
      <c r="F28" s="342">
        <v>800000</v>
      </c>
      <c r="G28" s="342"/>
      <c r="H28" s="275">
        <v>133601</v>
      </c>
      <c r="I28" s="275"/>
      <c r="J28" s="342">
        <v>133601</v>
      </c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>
        <v>133601</v>
      </c>
      <c r="X28" s="275">
        <v>800000</v>
      </c>
      <c r="Y28" s="342">
        <v>-666399</v>
      </c>
      <c r="Z28" s="335">
        <v>-83.3</v>
      </c>
      <c r="AA28" s="273">
        <v>800000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390000</v>
      </c>
      <c r="D32" s="340"/>
      <c r="E32" s="60">
        <v>130000</v>
      </c>
      <c r="F32" s="59">
        <v>1102478</v>
      </c>
      <c r="G32" s="59"/>
      <c r="H32" s="60"/>
      <c r="I32" s="60">
        <v>8100</v>
      </c>
      <c r="J32" s="59">
        <v>8100</v>
      </c>
      <c r="K32" s="59">
        <v>87093</v>
      </c>
      <c r="L32" s="60"/>
      <c r="M32" s="60"/>
      <c r="N32" s="59">
        <v>87093</v>
      </c>
      <c r="O32" s="59"/>
      <c r="P32" s="60"/>
      <c r="Q32" s="60"/>
      <c r="R32" s="59"/>
      <c r="S32" s="59"/>
      <c r="T32" s="60"/>
      <c r="U32" s="60"/>
      <c r="V32" s="59"/>
      <c r="W32" s="59">
        <v>95193</v>
      </c>
      <c r="X32" s="60">
        <v>1102478</v>
      </c>
      <c r="Y32" s="59">
        <v>-1007285</v>
      </c>
      <c r="Z32" s="61">
        <v>-91.37</v>
      </c>
      <c r="AA32" s="62">
        <v>1102478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366712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>
        <v>366712</v>
      </c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859050</v>
      </c>
      <c r="D40" s="344">
        <f t="shared" si="9"/>
        <v>0</v>
      </c>
      <c r="E40" s="343">
        <f t="shared" si="9"/>
        <v>44280082</v>
      </c>
      <c r="F40" s="345">
        <f t="shared" si="9"/>
        <v>19161844</v>
      </c>
      <c r="G40" s="345">
        <f t="shared" si="9"/>
        <v>0</v>
      </c>
      <c r="H40" s="343">
        <f t="shared" si="9"/>
        <v>2783326</v>
      </c>
      <c r="I40" s="343">
        <f t="shared" si="9"/>
        <v>77491</v>
      </c>
      <c r="J40" s="345">
        <f t="shared" si="9"/>
        <v>2860817</v>
      </c>
      <c r="K40" s="345">
        <f t="shared" si="9"/>
        <v>253772</v>
      </c>
      <c r="L40" s="343">
        <f t="shared" si="9"/>
        <v>1284028</v>
      </c>
      <c r="M40" s="343">
        <f t="shared" si="9"/>
        <v>1284028</v>
      </c>
      <c r="N40" s="345">
        <f t="shared" si="9"/>
        <v>2821828</v>
      </c>
      <c r="O40" s="345">
        <f t="shared" si="9"/>
        <v>455374</v>
      </c>
      <c r="P40" s="343">
        <f t="shared" si="9"/>
        <v>288238</v>
      </c>
      <c r="Q40" s="343">
        <f t="shared" si="9"/>
        <v>684679</v>
      </c>
      <c r="R40" s="345">
        <f t="shared" si="9"/>
        <v>1428291</v>
      </c>
      <c r="S40" s="345">
        <f t="shared" si="9"/>
        <v>275445</v>
      </c>
      <c r="T40" s="343">
        <f t="shared" si="9"/>
        <v>147015</v>
      </c>
      <c r="U40" s="343">
        <f t="shared" si="9"/>
        <v>147015</v>
      </c>
      <c r="V40" s="345">
        <f t="shared" si="9"/>
        <v>569475</v>
      </c>
      <c r="W40" s="345">
        <f t="shared" si="9"/>
        <v>7680411</v>
      </c>
      <c r="X40" s="343">
        <f t="shared" si="9"/>
        <v>19161844</v>
      </c>
      <c r="Y40" s="345">
        <f t="shared" si="9"/>
        <v>-11481433</v>
      </c>
      <c r="Z40" s="336">
        <f>+IF(X40&lt;&gt;0,+(Y40/X40)*100,0)</f>
        <v>-59.9182051581257</v>
      </c>
      <c r="AA40" s="350">
        <f>SUM(AA41:AA49)</f>
        <v>19161844</v>
      </c>
    </row>
    <row r="41" spans="1:27" ht="13.5">
      <c r="A41" s="361" t="s">
        <v>247</v>
      </c>
      <c r="B41" s="142"/>
      <c r="C41" s="362"/>
      <c r="D41" s="363"/>
      <c r="E41" s="362">
        <v>12450000</v>
      </c>
      <c r="F41" s="364">
        <v>10235350</v>
      </c>
      <c r="G41" s="364"/>
      <c r="H41" s="362">
        <v>2635350</v>
      </c>
      <c r="I41" s="362"/>
      <c r="J41" s="364">
        <v>2635350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2635350</v>
      </c>
      <c r="X41" s="362">
        <v>10235350</v>
      </c>
      <c r="Y41" s="364">
        <v>-7600000</v>
      </c>
      <c r="Z41" s="365">
        <v>-74.25</v>
      </c>
      <c r="AA41" s="366">
        <v>10235350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310000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195000</v>
      </c>
      <c r="D44" s="368"/>
      <c r="E44" s="54">
        <v>8089444</v>
      </c>
      <c r="F44" s="53">
        <v>2168526</v>
      </c>
      <c r="G44" s="53"/>
      <c r="H44" s="54">
        <v>12476</v>
      </c>
      <c r="I44" s="54">
        <v>77491</v>
      </c>
      <c r="J44" s="53">
        <v>89967</v>
      </c>
      <c r="K44" s="53">
        <v>155137</v>
      </c>
      <c r="L44" s="54">
        <v>100967</v>
      </c>
      <c r="M44" s="54">
        <v>100967</v>
      </c>
      <c r="N44" s="53">
        <v>357071</v>
      </c>
      <c r="O44" s="53">
        <v>368912</v>
      </c>
      <c r="P44" s="54">
        <v>237607</v>
      </c>
      <c r="Q44" s="54">
        <v>459805</v>
      </c>
      <c r="R44" s="53">
        <v>1066324</v>
      </c>
      <c r="S44" s="53">
        <v>224245</v>
      </c>
      <c r="T44" s="54">
        <v>667</v>
      </c>
      <c r="U44" s="54">
        <v>667</v>
      </c>
      <c r="V44" s="53">
        <v>225579</v>
      </c>
      <c r="W44" s="53">
        <v>1738941</v>
      </c>
      <c r="X44" s="54">
        <v>2168526</v>
      </c>
      <c r="Y44" s="53">
        <v>-429585</v>
      </c>
      <c r="Z44" s="94">
        <v>-19.81</v>
      </c>
      <c r="AA44" s="95">
        <v>2168526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389635</v>
      </c>
      <c r="D46" s="368"/>
      <c r="E46" s="54"/>
      <c r="F46" s="53">
        <v>705182</v>
      </c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>
        <v>194974</v>
      </c>
      <c r="R46" s="53">
        <v>194974</v>
      </c>
      <c r="S46" s="53"/>
      <c r="T46" s="54"/>
      <c r="U46" s="54"/>
      <c r="V46" s="53"/>
      <c r="W46" s="53">
        <v>194974</v>
      </c>
      <c r="X46" s="54">
        <v>705182</v>
      </c>
      <c r="Y46" s="53">
        <v>-510208</v>
      </c>
      <c r="Z46" s="94">
        <v>-72.35</v>
      </c>
      <c r="AA46" s="95">
        <v>705182</v>
      </c>
    </row>
    <row r="47" spans="1:27" ht="13.5">
      <c r="A47" s="361" t="s">
        <v>253</v>
      </c>
      <c r="B47" s="136"/>
      <c r="C47" s="60"/>
      <c r="D47" s="368"/>
      <c r="E47" s="54">
        <v>11500000</v>
      </c>
      <c r="F47" s="53">
        <v>1908512</v>
      </c>
      <c r="G47" s="53"/>
      <c r="H47" s="54"/>
      <c r="I47" s="54"/>
      <c r="J47" s="53"/>
      <c r="K47" s="53"/>
      <c r="L47" s="54">
        <v>1183061</v>
      </c>
      <c r="M47" s="54">
        <v>1183061</v>
      </c>
      <c r="N47" s="53">
        <v>2366122</v>
      </c>
      <c r="O47" s="53"/>
      <c r="P47" s="54"/>
      <c r="Q47" s="54"/>
      <c r="R47" s="53"/>
      <c r="S47" s="53">
        <v>51200</v>
      </c>
      <c r="T47" s="54">
        <v>146348</v>
      </c>
      <c r="U47" s="54">
        <v>146348</v>
      </c>
      <c r="V47" s="53">
        <v>343896</v>
      </c>
      <c r="W47" s="53">
        <v>2710018</v>
      </c>
      <c r="X47" s="54">
        <v>1908512</v>
      </c>
      <c r="Y47" s="53">
        <v>801506</v>
      </c>
      <c r="Z47" s="94">
        <v>42</v>
      </c>
      <c r="AA47" s="95">
        <v>1908512</v>
      </c>
    </row>
    <row r="48" spans="1:27" ht="13.5">
      <c r="A48" s="361" t="s">
        <v>254</v>
      </c>
      <c r="B48" s="136"/>
      <c r="C48" s="60"/>
      <c r="D48" s="368"/>
      <c r="E48" s="54">
        <v>7680638</v>
      </c>
      <c r="F48" s="53">
        <v>3195638</v>
      </c>
      <c r="G48" s="53"/>
      <c r="H48" s="54"/>
      <c r="I48" s="54"/>
      <c r="J48" s="53"/>
      <c r="K48" s="53"/>
      <c r="L48" s="54"/>
      <c r="M48" s="54"/>
      <c r="N48" s="53"/>
      <c r="O48" s="53"/>
      <c r="P48" s="54">
        <v>24333</v>
      </c>
      <c r="Q48" s="54"/>
      <c r="R48" s="53">
        <v>24333</v>
      </c>
      <c r="S48" s="53"/>
      <c r="T48" s="54"/>
      <c r="U48" s="54"/>
      <c r="V48" s="53"/>
      <c r="W48" s="53">
        <v>24333</v>
      </c>
      <c r="X48" s="54">
        <v>3195638</v>
      </c>
      <c r="Y48" s="53">
        <v>-3171305</v>
      </c>
      <c r="Z48" s="94">
        <v>-99.24</v>
      </c>
      <c r="AA48" s="95">
        <v>3195638</v>
      </c>
    </row>
    <row r="49" spans="1:27" ht="13.5">
      <c r="A49" s="361" t="s">
        <v>93</v>
      </c>
      <c r="B49" s="136"/>
      <c r="C49" s="54">
        <v>274415</v>
      </c>
      <c r="D49" s="368"/>
      <c r="E49" s="54">
        <v>4250000</v>
      </c>
      <c r="F49" s="53">
        <v>948636</v>
      </c>
      <c r="G49" s="53"/>
      <c r="H49" s="54">
        <v>135500</v>
      </c>
      <c r="I49" s="54"/>
      <c r="J49" s="53">
        <v>135500</v>
      </c>
      <c r="K49" s="53">
        <v>98635</v>
      </c>
      <c r="L49" s="54"/>
      <c r="M49" s="54"/>
      <c r="N49" s="53">
        <v>98635</v>
      </c>
      <c r="O49" s="53">
        <v>86462</v>
      </c>
      <c r="P49" s="54">
        <v>26298</v>
      </c>
      <c r="Q49" s="54">
        <v>29900</v>
      </c>
      <c r="R49" s="53">
        <v>142660</v>
      </c>
      <c r="S49" s="53"/>
      <c r="T49" s="54"/>
      <c r="U49" s="54"/>
      <c r="V49" s="53"/>
      <c r="W49" s="53">
        <v>376795</v>
      </c>
      <c r="X49" s="54">
        <v>948636</v>
      </c>
      <c r="Y49" s="53">
        <v>-571841</v>
      </c>
      <c r="Z49" s="94">
        <v>-60.28</v>
      </c>
      <c r="AA49" s="95">
        <v>948636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1716481</v>
      </c>
      <c r="D51" s="357">
        <f aca="true" t="shared" si="11" ref="D51:AA51">+D52</f>
        <v>0</v>
      </c>
      <c r="E51" s="356">
        <f t="shared" si="11"/>
        <v>1600000</v>
      </c>
      <c r="F51" s="358">
        <f t="shared" si="11"/>
        <v>541759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179012</v>
      </c>
      <c r="U51" s="356">
        <f t="shared" si="11"/>
        <v>179012</v>
      </c>
      <c r="V51" s="358">
        <f t="shared" si="11"/>
        <v>358024</v>
      </c>
      <c r="W51" s="358">
        <f t="shared" si="11"/>
        <v>358024</v>
      </c>
      <c r="X51" s="356">
        <f t="shared" si="11"/>
        <v>541759</v>
      </c>
      <c r="Y51" s="358">
        <f t="shared" si="11"/>
        <v>-183735</v>
      </c>
      <c r="Z51" s="359">
        <f>+IF(X51&lt;&gt;0,+(Y51/X51)*100,0)</f>
        <v>-33.914526569932384</v>
      </c>
      <c r="AA51" s="360">
        <f t="shared" si="11"/>
        <v>541759</v>
      </c>
    </row>
    <row r="52" spans="1:27" ht="13.5">
      <c r="A52" s="361" t="s">
        <v>255</v>
      </c>
      <c r="B52" s="142"/>
      <c r="C52" s="60">
        <v>1716481</v>
      </c>
      <c r="D52" s="340"/>
      <c r="E52" s="60">
        <v>1600000</v>
      </c>
      <c r="F52" s="59">
        <v>541759</v>
      </c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>
        <v>179012</v>
      </c>
      <c r="U52" s="60">
        <v>179012</v>
      </c>
      <c r="V52" s="59">
        <v>358024</v>
      </c>
      <c r="W52" s="59">
        <v>358024</v>
      </c>
      <c r="X52" s="60">
        <v>541759</v>
      </c>
      <c r="Y52" s="59">
        <v>-183735</v>
      </c>
      <c r="Z52" s="61">
        <v>-33.91</v>
      </c>
      <c r="AA52" s="62">
        <v>541759</v>
      </c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5750000</v>
      </c>
      <c r="F57" s="345">
        <f t="shared" si="13"/>
        <v>3587300</v>
      </c>
      <c r="G57" s="345">
        <f t="shared" si="13"/>
        <v>0</v>
      </c>
      <c r="H57" s="343">
        <f t="shared" si="13"/>
        <v>946876</v>
      </c>
      <c r="I57" s="343">
        <f t="shared" si="13"/>
        <v>181408</v>
      </c>
      <c r="J57" s="345">
        <f t="shared" si="13"/>
        <v>1128284</v>
      </c>
      <c r="K57" s="345">
        <f t="shared" si="13"/>
        <v>39298</v>
      </c>
      <c r="L57" s="343">
        <f t="shared" si="13"/>
        <v>173664</v>
      </c>
      <c r="M57" s="343">
        <f t="shared" si="13"/>
        <v>173664</v>
      </c>
      <c r="N57" s="345">
        <f t="shared" si="13"/>
        <v>386626</v>
      </c>
      <c r="O57" s="345">
        <f t="shared" si="13"/>
        <v>548580</v>
      </c>
      <c r="P57" s="343">
        <f t="shared" si="13"/>
        <v>0</v>
      </c>
      <c r="Q57" s="343">
        <f t="shared" si="13"/>
        <v>1193179</v>
      </c>
      <c r="R57" s="345">
        <f t="shared" si="13"/>
        <v>1741759</v>
      </c>
      <c r="S57" s="345">
        <f t="shared" si="13"/>
        <v>143817</v>
      </c>
      <c r="T57" s="343">
        <f t="shared" si="13"/>
        <v>0</v>
      </c>
      <c r="U57" s="343">
        <f t="shared" si="13"/>
        <v>0</v>
      </c>
      <c r="V57" s="345">
        <f t="shared" si="13"/>
        <v>143817</v>
      </c>
      <c r="W57" s="345">
        <f t="shared" si="13"/>
        <v>3400486</v>
      </c>
      <c r="X57" s="343">
        <f t="shared" si="13"/>
        <v>3587300</v>
      </c>
      <c r="Y57" s="345">
        <f t="shared" si="13"/>
        <v>-186814</v>
      </c>
      <c r="Z57" s="336">
        <f>+IF(X57&lt;&gt;0,+(Y57/X57)*100,0)</f>
        <v>-5.207649206924428</v>
      </c>
      <c r="AA57" s="350">
        <f t="shared" si="13"/>
        <v>3587300</v>
      </c>
    </row>
    <row r="58" spans="1:27" ht="13.5">
      <c r="A58" s="361" t="s">
        <v>216</v>
      </c>
      <c r="B58" s="136"/>
      <c r="C58" s="60"/>
      <c r="D58" s="340"/>
      <c r="E58" s="60">
        <v>5750000</v>
      </c>
      <c r="F58" s="59">
        <v>3587300</v>
      </c>
      <c r="G58" s="59"/>
      <c r="H58" s="60">
        <v>946876</v>
      </c>
      <c r="I58" s="60">
        <v>181408</v>
      </c>
      <c r="J58" s="59">
        <v>1128284</v>
      </c>
      <c r="K58" s="59">
        <v>39298</v>
      </c>
      <c r="L58" s="60">
        <v>173664</v>
      </c>
      <c r="M58" s="60">
        <v>173664</v>
      </c>
      <c r="N58" s="59">
        <v>386626</v>
      </c>
      <c r="O58" s="59">
        <v>548580</v>
      </c>
      <c r="P58" s="60"/>
      <c r="Q58" s="60">
        <v>1193179</v>
      </c>
      <c r="R58" s="59">
        <v>1741759</v>
      </c>
      <c r="S58" s="59">
        <v>143817</v>
      </c>
      <c r="T58" s="60"/>
      <c r="U58" s="60"/>
      <c r="V58" s="59">
        <v>143817</v>
      </c>
      <c r="W58" s="59">
        <v>3400486</v>
      </c>
      <c r="X58" s="60">
        <v>3587300</v>
      </c>
      <c r="Y58" s="59">
        <v>-186814</v>
      </c>
      <c r="Z58" s="61">
        <v>-5.21</v>
      </c>
      <c r="AA58" s="62">
        <v>3587300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163023161</v>
      </c>
      <c r="D60" s="346">
        <f t="shared" si="14"/>
        <v>0</v>
      </c>
      <c r="E60" s="219">
        <f t="shared" si="14"/>
        <v>247246286</v>
      </c>
      <c r="F60" s="264">
        <f t="shared" si="14"/>
        <v>392218519</v>
      </c>
      <c r="G60" s="264">
        <f t="shared" si="14"/>
        <v>0</v>
      </c>
      <c r="H60" s="219">
        <f t="shared" si="14"/>
        <v>4558375</v>
      </c>
      <c r="I60" s="219">
        <f t="shared" si="14"/>
        <v>17695244</v>
      </c>
      <c r="J60" s="264">
        <f t="shared" si="14"/>
        <v>22253619</v>
      </c>
      <c r="K60" s="264">
        <f t="shared" si="14"/>
        <v>29436350</v>
      </c>
      <c r="L60" s="219">
        <f t="shared" si="14"/>
        <v>20182189</v>
      </c>
      <c r="M60" s="219">
        <f t="shared" si="14"/>
        <v>12182189</v>
      </c>
      <c r="N60" s="264">
        <f t="shared" si="14"/>
        <v>61800728</v>
      </c>
      <c r="O60" s="264">
        <f t="shared" si="14"/>
        <v>5817838</v>
      </c>
      <c r="P60" s="219">
        <f t="shared" si="14"/>
        <v>11094772</v>
      </c>
      <c r="Q60" s="219">
        <f t="shared" si="14"/>
        <v>19915481</v>
      </c>
      <c r="R60" s="264">
        <f t="shared" si="14"/>
        <v>36828091</v>
      </c>
      <c r="S60" s="264">
        <f t="shared" si="14"/>
        <v>9881141</v>
      </c>
      <c r="T60" s="219">
        <f t="shared" si="14"/>
        <v>10588696</v>
      </c>
      <c r="U60" s="219">
        <f t="shared" si="14"/>
        <v>13978036</v>
      </c>
      <c r="V60" s="264">
        <f t="shared" si="14"/>
        <v>34447873</v>
      </c>
      <c r="W60" s="264">
        <f t="shared" si="14"/>
        <v>155330311</v>
      </c>
      <c r="X60" s="219">
        <f t="shared" si="14"/>
        <v>392218519</v>
      </c>
      <c r="Y60" s="264">
        <f t="shared" si="14"/>
        <v>-236888208</v>
      </c>
      <c r="Z60" s="337">
        <f>+IF(X60&lt;&gt;0,+(Y60/X60)*100,0)</f>
        <v>-60.3969972157281</v>
      </c>
      <c r="AA60" s="232">
        <f>+AA57+AA54+AA51+AA40+AA37+AA34+AA22+AA5</f>
        <v>392218519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68117125</v>
      </c>
      <c r="D5" s="357">
        <f t="shared" si="0"/>
        <v>0</v>
      </c>
      <c r="E5" s="356">
        <f t="shared" si="0"/>
        <v>281183579</v>
      </c>
      <c r="F5" s="358">
        <f t="shared" si="0"/>
        <v>186408271</v>
      </c>
      <c r="G5" s="358">
        <f t="shared" si="0"/>
        <v>673341</v>
      </c>
      <c r="H5" s="356">
        <f t="shared" si="0"/>
        <v>1300615</v>
      </c>
      <c r="I5" s="356">
        <f t="shared" si="0"/>
        <v>2415982</v>
      </c>
      <c r="J5" s="358">
        <f t="shared" si="0"/>
        <v>4389938</v>
      </c>
      <c r="K5" s="358">
        <f t="shared" si="0"/>
        <v>6241947</v>
      </c>
      <c r="L5" s="356">
        <f t="shared" si="0"/>
        <v>8280894</v>
      </c>
      <c r="M5" s="356">
        <f t="shared" si="0"/>
        <v>4033782</v>
      </c>
      <c r="N5" s="358">
        <f t="shared" si="0"/>
        <v>18556623</v>
      </c>
      <c r="O5" s="358">
        <f t="shared" si="0"/>
        <v>1180068</v>
      </c>
      <c r="P5" s="356">
        <f t="shared" si="0"/>
        <v>3129116</v>
      </c>
      <c r="Q5" s="356">
        <f t="shared" si="0"/>
        <v>3627130</v>
      </c>
      <c r="R5" s="358">
        <f t="shared" si="0"/>
        <v>7936314</v>
      </c>
      <c r="S5" s="358">
        <f t="shared" si="0"/>
        <v>10972466</v>
      </c>
      <c r="T5" s="356">
        <f t="shared" si="0"/>
        <v>3136696</v>
      </c>
      <c r="U5" s="356">
        <f t="shared" si="0"/>
        <v>3136696</v>
      </c>
      <c r="V5" s="358">
        <f t="shared" si="0"/>
        <v>17245858</v>
      </c>
      <c r="W5" s="358">
        <f t="shared" si="0"/>
        <v>48128733</v>
      </c>
      <c r="X5" s="356">
        <f t="shared" si="0"/>
        <v>186408271</v>
      </c>
      <c r="Y5" s="358">
        <f t="shared" si="0"/>
        <v>-138279538</v>
      </c>
      <c r="Z5" s="359">
        <f>+IF(X5&lt;&gt;0,+(Y5/X5)*100,0)</f>
        <v>-74.18100991881417</v>
      </c>
      <c r="AA5" s="360">
        <f>+AA6+AA8+AA11+AA13+AA15</f>
        <v>186408271</v>
      </c>
    </row>
    <row r="6" spans="1:27" ht="13.5">
      <c r="A6" s="361" t="s">
        <v>204</v>
      </c>
      <c r="B6" s="142"/>
      <c r="C6" s="60">
        <f>+C7</f>
        <v>37382689</v>
      </c>
      <c r="D6" s="340">
        <f aca="true" t="shared" si="1" ref="D6:AA6">+D7</f>
        <v>0</v>
      </c>
      <c r="E6" s="60">
        <f t="shared" si="1"/>
        <v>155215300</v>
      </c>
      <c r="F6" s="59">
        <f t="shared" si="1"/>
        <v>83283546</v>
      </c>
      <c r="G6" s="59">
        <f t="shared" si="1"/>
        <v>673341</v>
      </c>
      <c r="H6" s="60">
        <f t="shared" si="1"/>
        <v>1300615</v>
      </c>
      <c r="I6" s="60">
        <f t="shared" si="1"/>
        <v>1295986</v>
      </c>
      <c r="J6" s="59">
        <f t="shared" si="1"/>
        <v>3269942</v>
      </c>
      <c r="K6" s="59">
        <f t="shared" si="1"/>
        <v>4153429</v>
      </c>
      <c r="L6" s="60">
        <f t="shared" si="1"/>
        <v>4078476</v>
      </c>
      <c r="M6" s="60">
        <f t="shared" si="1"/>
        <v>3981879</v>
      </c>
      <c r="N6" s="59">
        <f t="shared" si="1"/>
        <v>12213784</v>
      </c>
      <c r="O6" s="59">
        <f t="shared" si="1"/>
        <v>1093439</v>
      </c>
      <c r="P6" s="60">
        <f t="shared" si="1"/>
        <v>1851977</v>
      </c>
      <c r="Q6" s="60">
        <f t="shared" si="1"/>
        <v>904527</v>
      </c>
      <c r="R6" s="59">
        <f t="shared" si="1"/>
        <v>3849943</v>
      </c>
      <c r="S6" s="59">
        <f t="shared" si="1"/>
        <v>1704305</v>
      </c>
      <c r="T6" s="60">
        <f t="shared" si="1"/>
        <v>587074</v>
      </c>
      <c r="U6" s="60">
        <f t="shared" si="1"/>
        <v>587074</v>
      </c>
      <c r="V6" s="59">
        <f t="shared" si="1"/>
        <v>2878453</v>
      </c>
      <c r="W6" s="59">
        <f t="shared" si="1"/>
        <v>22212122</v>
      </c>
      <c r="X6" s="60">
        <f t="shared" si="1"/>
        <v>83283546</v>
      </c>
      <c r="Y6" s="59">
        <f t="shared" si="1"/>
        <v>-61071424</v>
      </c>
      <c r="Z6" s="61">
        <f>+IF(X6&lt;&gt;0,+(Y6/X6)*100,0)</f>
        <v>-73.32951937469136</v>
      </c>
      <c r="AA6" s="62">
        <f t="shared" si="1"/>
        <v>83283546</v>
      </c>
    </row>
    <row r="7" spans="1:27" ht="13.5">
      <c r="A7" s="291" t="s">
        <v>228</v>
      </c>
      <c r="B7" s="142"/>
      <c r="C7" s="60">
        <v>37382689</v>
      </c>
      <c r="D7" s="340"/>
      <c r="E7" s="60">
        <v>155215300</v>
      </c>
      <c r="F7" s="59">
        <v>83283546</v>
      </c>
      <c r="G7" s="59">
        <v>673341</v>
      </c>
      <c r="H7" s="60">
        <v>1300615</v>
      </c>
      <c r="I7" s="60">
        <v>1295986</v>
      </c>
      <c r="J7" s="59">
        <v>3269942</v>
      </c>
      <c r="K7" s="59">
        <v>4153429</v>
      </c>
      <c r="L7" s="60">
        <v>4078476</v>
      </c>
      <c r="M7" s="60">
        <v>3981879</v>
      </c>
      <c r="N7" s="59">
        <v>12213784</v>
      </c>
      <c r="O7" s="59">
        <v>1093439</v>
      </c>
      <c r="P7" s="60">
        <v>1851977</v>
      </c>
      <c r="Q7" s="60">
        <v>904527</v>
      </c>
      <c r="R7" s="59">
        <v>3849943</v>
      </c>
      <c r="S7" s="59">
        <v>1704305</v>
      </c>
      <c r="T7" s="60">
        <v>587074</v>
      </c>
      <c r="U7" s="60">
        <v>587074</v>
      </c>
      <c r="V7" s="59">
        <v>2878453</v>
      </c>
      <c r="W7" s="59">
        <v>22212122</v>
      </c>
      <c r="X7" s="60">
        <v>83283546</v>
      </c>
      <c r="Y7" s="59">
        <v>-61071424</v>
      </c>
      <c r="Z7" s="61">
        <v>-73.33</v>
      </c>
      <c r="AA7" s="62">
        <v>83283546</v>
      </c>
    </row>
    <row r="8" spans="1:27" ht="13.5">
      <c r="A8" s="361" t="s">
        <v>205</v>
      </c>
      <c r="B8" s="142"/>
      <c r="C8" s="60">
        <f aca="true" t="shared" si="2" ref="C8:Y8">SUM(C9:C10)</f>
        <v>1288405</v>
      </c>
      <c r="D8" s="340">
        <f t="shared" si="2"/>
        <v>0</v>
      </c>
      <c r="E8" s="60">
        <f t="shared" si="2"/>
        <v>28493860</v>
      </c>
      <c r="F8" s="59">
        <f t="shared" si="2"/>
        <v>16846886</v>
      </c>
      <c r="G8" s="59">
        <f t="shared" si="2"/>
        <v>0</v>
      </c>
      <c r="H8" s="60">
        <f t="shared" si="2"/>
        <v>0</v>
      </c>
      <c r="I8" s="60">
        <f t="shared" si="2"/>
        <v>184392</v>
      </c>
      <c r="J8" s="59">
        <f t="shared" si="2"/>
        <v>184392</v>
      </c>
      <c r="K8" s="59">
        <f t="shared" si="2"/>
        <v>193304</v>
      </c>
      <c r="L8" s="60">
        <f t="shared" si="2"/>
        <v>0</v>
      </c>
      <c r="M8" s="60">
        <f t="shared" si="2"/>
        <v>0</v>
      </c>
      <c r="N8" s="59">
        <f t="shared" si="2"/>
        <v>193304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4469759</v>
      </c>
      <c r="T8" s="60">
        <f t="shared" si="2"/>
        <v>89702</v>
      </c>
      <c r="U8" s="60">
        <f t="shared" si="2"/>
        <v>89702</v>
      </c>
      <c r="V8" s="59">
        <f t="shared" si="2"/>
        <v>4649163</v>
      </c>
      <c r="W8" s="59">
        <f t="shared" si="2"/>
        <v>5026859</v>
      </c>
      <c r="X8" s="60">
        <f t="shared" si="2"/>
        <v>16846886</v>
      </c>
      <c r="Y8" s="59">
        <f t="shared" si="2"/>
        <v>-11820027</v>
      </c>
      <c r="Z8" s="61">
        <f>+IF(X8&lt;&gt;0,+(Y8/X8)*100,0)</f>
        <v>-70.16149453376725</v>
      </c>
      <c r="AA8" s="62">
        <f>SUM(AA9:AA10)</f>
        <v>16846886</v>
      </c>
    </row>
    <row r="9" spans="1:27" ht="13.5">
      <c r="A9" s="291" t="s">
        <v>229</v>
      </c>
      <c r="B9" s="142"/>
      <c r="C9" s="60">
        <v>1288405</v>
      </c>
      <c r="D9" s="340"/>
      <c r="E9" s="60">
        <v>26193860</v>
      </c>
      <c r="F9" s="59">
        <v>16846886</v>
      </c>
      <c r="G9" s="59"/>
      <c r="H9" s="60"/>
      <c r="I9" s="60">
        <v>184392</v>
      </c>
      <c r="J9" s="59">
        <v>184392</v>
      </c>
      <c r="K9" s="59">
        <v>193304</v>
      </c>
      <c r="L9" s="60"/>
      <c r="M9" s="60"/>
      <c r="N9" s="59">
        <v>193304</v>
      </c>
      <c r="O9" s="59"/>
      <c r="P9" s="60"/>
      <c r="Q9" s="60"/>
      <c r="R9" s="59"/>
      <c r="S9" s="59">
        <v>4469759</v>
      </c>
      <c r="T9" s="60">
        <v>89702</v>
      </c>
      <c r="U9" s="60">
        <v>89702</v>
      </c>
      <c r="V9" s="59">
        <v>4649163</v>
      </c>
      <c r="W9" s="59">
        <v>5026859</v>
      </c>
      <c r="X9" s="60">
        <v>16846886</v>
      </c>
      <c r="Y9" s="59">
        <v>-11820027</v>
      </c>
      <c r="Z9" s="61">
        <v>-70.16</v>
      </c>
      <c r="AA9" s="62">
        <v>16846886</v>
      </c>
    </row>
    <row r="10" spans="1:27" ht="13.5">
      <c r="A10" s="291" t="s">
        <v>230</v>
      </c>
      <c r="B10" s="142"/>
      <c r="C10" s="60"/>
      <c r="D10" s="340"/>
      <c r="E10" s="60">
        <v>2300000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27043765</v>
      </c>
      <c r="D11" s="363">
        <f aca="true" t="shared" si="3" ref="D11:AA11">+D12</f>
        <v>0</v>
      </c>
      <c r="E11" s="362">
        <f t="shared" si="3"/>
        <v>45612138</v>
      </c>
      <c r="F11" s="364">
        <f t="shared" si="3"/>
        <v>41215558</v>
      </c>
      <c r="G11" s="364">
        <f t="shared" si="3"/>
        <v>0</v>
      </c>
      <c r="H11" s="362">
        <f t="shared" si="3"/>
        <v>0</v>
      </c>
      <c r="I11" s="362">
        <f t="shared" si="3"/>
        <v>567954</v>
      </c>
      <c r="J11" s="364">
        <f t="shared" si="3"/>
        <v>567954</v>
      </c>
      <c r="K11" s="364">
        <f t="shared" si="3"/>
        <v>1345085</v>
      </c>
      <c r="L11" s="362">
        <f t="shared" si="3"/>
        <v>39600</v>
      </c>
      <c r="M11" s="362">
        <f t="shared" si="3"/>
        <v>39600</v>
      </c>
      <c r="N11" s="364">
        <f t="shared" si="3"/>
        <v>1424285</v>
      </c>
      <c r="O11" s="364">
        <f t="shared" si="3"/>
        <v>86629</v>
      </c>
      <c r="P11" s="362">
        <f t="shared" si="3"/>
        <v>68026</v>
      </c>
      <c r="Q11" s="362">
        <f t="shared" si="3"/>
        <v>2722603</v>
      </c>
      <c r="R11" s="364">
        <f t="shared" si="3"/>
        <v>2877258</v>
      </c>
      <c r="S11" s="364">
        <f t="shared" si="3"/>
        <v>1245172</v>
      </c>
      <c r="T11" s="362">
        <f t="shared" si="3"/>
        <v>352800</v>
      </c>
      <c r="U11" s="362">
        <f t="shared" si="3"/>
        <v>352800</v>
      </c>
      <c r="V11" s="364">
        <f t="shared" si="3"/>
        <v>1950772</v>
      </c>
      <c r="W11" s="364">
        <f t="shared" si="3"/>
        <v>6820269</v>
      </c>
      <c r="X11" s="362">
        <f t="shared" si="3"/>
        <v>41215558</v>
      </c>
      <c r="Y11" s="364">
        <f t="shared" si="3"/>
        <v>-34395289</v>
      </c>
      <c r="Z11" s="365">
        <f>+IF(X11&lt;&gt;0,+(Y11/X11)*100,0)</f>
        <v>-83.45219783267281</v>
      </c>
      <c r="AA11" s="366">
        <f t="shared" si="3"/>
        <v>41215558</v>
      </c>
    </row>
    <row r="12" spans="1:27" ht="13.5">
      <c r="A12" s="291" t="s">
        <v>231</v>
      </c>
      <c r="B12" s="136"/>
      <c r="C12" s="60">
        <v>27043765</v>
      </c>
      <c r="D12" s="340"/>
      <c r="E12" s="60">
        <v>45612138</v>
      </c>
      <c r="F12" s="59">
        <v>41215558</v>
      </c>
      <c r="G12" s="59"/>
      <c r="H12" s="60"/>
      <c r="I12" s="60">
        <v>567954</v>
      </c>
      <c r="J12" s="59">
        <v>567954</v>
      </c>
      <c r="K12" s="59">
        <v>1345085</v>
      </c>
      <c r="L12" s="60">
        <v>39600</v>
      </c>
      <c r="M12" s="60">
        <v>39600</v>
      </c>
      <c r="N12" s="59">
        <v>1424285</v>
      </c>
      <c r="O12" s="59">
        <v>86629</v>
      </c>
      <c r="P12" s="60">
        <v>68026</v>
      </c>
      <c r="Q12" s="60">
        <v>2722603</v>
      </c>
      <c r="R12" s="59">
        <v>2877258</v>
      </c>
      <c r="S12" s="59">
        <v>1245172</v>
      </c>
      <c r="T12" s="60">
        <v>352800</v>
      </c>
      <c r="U12" s="60">
        <v>352800</v>
      </c>
      <c r="V12" s="59">
        <v>1950772</v>
      </c>
      <c r="W12" s="59">
        <v>6820269</v>
      </c>
      <c r="X12" s="60">
        <v>41215558</v>
      </c>
      <c r="Y12" s="59">
        <v>-34395289</v>
      </c>
      <c r="Z12" s="61">
        <v>-83.45</v>
      </c>
      <c r="AA12" s="62">
        <v>41215558</v>
      </c>
    </row>
    <row r="13" spans="1:27" ht="13.5">
      <c r="A13" s="361" t="s">
        <v>207</v>
      </c>
      <c r="B13" s="136"/>
      <c r="C13" s="275">
        <f>+C14</f>
        <v>607098</v>
      </c>
      <c r="D13" s="341">
        <f aca="true" t="shared" si="4" ref="D13:AA13">+D14</f>
        <v>0</v>
      </c>
      <c r="E13" s="275">
        <f t="shared" si="4"/>
        <v>16212281</v>
      </c>
      <c r="F13" s="342">
        <f t="shared" si="4"/>
        <v>21712281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1209113</v>
      </c>
      <c r="Q13" s="275">
        <f t="shared" si="4"/>
        <v>0</v>
      </c>
      <c r="R13" s="342">
        <f t="shared" si="4"/>
        <v>1209113</v>
      </c>
      <c r="S13" s="342">
        <f t="shared" si="4"/>
        <v>266689</v>
      </c>
      <c r="T13" s="275">
        <f t="shared" si="4"/>
        <v>0</v>
      </c>
      <c r="U13" s="275">
        <f t="shared" si="4"/>
        <v>0</v>
      </c>
      <c r="V13" s="342">
        <f t="shared" si="4"/>
        <v>266689</v>
      </c>
      <c r="W13" s="342">
        <f t="shared" si="4"/>
        <v>1475802</v>
      </c>
      <c r="X13" s="275">
        <f t="shared" si="4"/>
        <v>21712281</v>
      </c>
      <c r="Y13" s="342">
        <f t="shared" si="4"/>
        <v>-20236479</v>
      </c>
      <c r="Z13" s="335">
        <f>+IF(X13&lt;&gt;0,+(Y13/X13)*100,0)</f>
        <v>-93.20291589815</v>
      </c>
      <c r="AA13" s="273">
        <f t="shared" si="4"/>
        <v>21712281</v>
      </c>
    </row>
    <row r="14" spans="1:27" ht="13.5">
      <c r="A14" s="291" t="s">
        <v>232</v>
      </c>
      <c r="B14" s="136"/>
      <c r="C14" s="60">
        <v>607098</v>
      </c>
      <c r="D14" s="340"/>
      <c r="E14" s="60">
        <v>16212281</v>
      </c>
      <c r="F14" s="59">
        <v>21712281</v>
      </c>
      <c r="G14" s="59"/>
      <c r="H14" s="60"/>
      <c r="I14" s="60"/>
      <c r="J14" s="59"/>
      <c r="K14" s="59"/>
      <c r="L14" s="60"/>
      <c r="M14" s="60"/>
      <c r="N14" s="59"/>
      <c r="O14" s="59"/>
      <c r="P14" s="60">
        <v>1209113</v>
      </c>
      <c r="Q14" s="60"/>
      <c r="R14" s="59">
        <v>1209113</v>
      </c>
      <c r="S14" s="59">
        <v>266689</v>
      </c>
      <c r="T14" s="60"/>
      <c r="U14" s="60"/>
      <c r="V14" s="59">
        <v>266689</v>
      </c>
      <c r="W14" s="59">
        <v>1475802</v>
      </c>
      <c r="X14" s="60">
        <v>21712281</v>
      </c>
      <c r="Y14" s="59">
        <v>-20236479</v>
      </c>
      <c r="Z14" s="61">
        <v>-93.2</v>
      </c>
      <c r="AA14" s="62">
        <v>21712281</v>
      </c>
    </row>
    <row r="15" spans="1:27" ht="13.5">
      <c r="A15" s="361" t="s">
        <v>208</v>
      </c>
      <c r="B15" s="136"/>
      <c r="C15" s="60">
        <f aca="true" t="shared" si="5" ref="C15:Y15">SUM(C16:C20)</f>
        <v>1795168</v>
      </c>
      <c r="D15" s="340">
        <f t="shared" si="5"/>
        <v>0</v>
      </c>
      <c r="E15" s="60">
        <f t="shared" si="5"/>
        <v>35650000</v>
      </c>
      <c r="F15" s="59">
        <f t="shared" si="5"/>
        <v>23350000</v>
      </c>
      <c r="G15" s="59">
        <f t="shared" si="5"/>
        <v>0</v>
      </c>
      <c r="H15" s="60">
        <f t="shared" si="5"/>
        <v>0</v>
      </c>
      <c r="I15" s="60">
        <f t="shared" si="5"/>
        <v>367650</v>
      </c>
      <c r="J15" s="59">
        <f t="shared" si="5"/>
        <v>367650</v>
      </c>
      <c r="K15" s="59">
        <f t="shared" si="5"/>
        <v>550129</v>
      </c>
      <c r="L15" s="60">
        <f t="shared" si="5"/>
        <v>4162818</v>
      </c>
      <c r="M15" s="60">
        <f t="shared" si="5"/>
        <v>12303</v>
      </c>
      <c r="N15" s="59">
        <f t="shared" si="5"/>
        <v>4725250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3286541</v>
      </c>
      <c r="T15" s="60">
        <f t="shared" si="5"/>
        <v>2107120</v>
      </c>
      <c r="U15" s="60">
        <f t="shared" si="5"/>
        <v>2107120</v>
      </c>
      <c r="V15" s="59">
        <f t="shared" si="5"/>
        <v>7500781</v>
      </c>
      <c r="W15" s="59">
        <f t="shared" si="5"/>
        <v>12593681</v>
      </c>
      <c r="X15" s="60">
        <f t="shared" si="5"/>
        <v>23350000</v>
      </c>
      <c r="Y15" s="59">
        <f t="shared" si="5"/>
        <v>-10756319</v>
      </c>
      <c r="Z15" s="61">
        <f>+IF(X15&lt;&gt;0,+(Y15/X15)*100,0)</f>
        <v>-46.06560599571735</v>
      </c>
      <c r="AA15" s="62">
        <f>SUM(AA16:AA20)</f>
        <v>23350000</v>
      </c>
    </row>
    <row r="16" spans="1:27" ht="13.5">
      <c r="A16" s="291" t="s">
        <v>233</v>
      </c>
      <c r="B16" s="300"/>
      <c r="C16" s="60"/>
      <c r="D16" s="340"/>
      <c r="E16" s="60">
        <v>13500000</v>
      </c>
      <c r="F16" s="59">
        <v>8500000</v>
      </c>
      <c r="G16" s="59"/>
      <c r="H16" s="60"/>
      <c r="I16" s="60">
        <v>367650</v>
      </c>
      <c r="J16" s="59">
        <v>367650</v>
      </c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>
        <v>367650</v>
      </c>
      <c r="X16" s="60">
        <v>8500000</v>
      </c>
      <c r="Y16" s="59">
        <v>-8132350</v>
      </c>
      <c r="Z16" s="61">
        <v>-95.67</v>
      </c>
      <c r="AA16" s="62">
        <v>8500000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1795168</v>
      </c>
      <c r="D20" s="340"/>
      <c r="E20" s="60">
        <v>22150000</v>
      </c>
      <c r="F20" s="59">
        <v>14850000</v>
      </c>
      <c r="G20" s="59"/>
      <c r="H20" s="60"/>
      <c r="I20" s="60"/>
      <c r="J20" s="59"/>
      <c r="K20" s="59">
        <v>550129</v>
      </c>
      <c r="L20" s="60">
        <v>4162818</v>
      </c>
      <c r="M20" s="60">
        <v>12303</v>
      </c>
      <c r="N20" s="59">
        <v>4725250</v>
      </c>
      <c r="O20" s="59"/>
      <c r="P20" s="60"/>
      <c r="Q20" s="60"/>
      <c r="R20" s="59"/>
      <c r="S20" s="59">
        <v>3286541</v>
      </c>
      <c r="T20" s="60">
        <v>2107120</v>
      </c>
      <c r="U20" s="60">
        <v>2107120</v>
      </c>
      <c r="V20" s="59">
        <v>7500781</v>
      </c>
      <c r="W20" s="59">
        <v>12226031</v>
      </c>
      <c r="X20" s="60">
        <v>14850000</v>
      </c>
      <c r="Y20" s="59">
        <v>-2623969</v>
      </c>
      <c r="Z20" s="61">
        <v>-17.67</v>
      </c>
      <c r="AA20" s="62">
        <v>14850000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1479618</v>
      </c>
      <c r="D22" s="344">
        <f t="shared" si="6"/>
        <v>0</v>
      </c>
      <c r="E22" s="343">
        <f t="shared" si="6"/>
        <v>7710000</v>
      </c>
      <c r="F22" s="345">
        <f t="shared" si="6"/>
        <v>964433</v>
      </c>
      <c r="G22" s="345">
        <f t="shared" si="6"/>
        <v>0</v>
      </c>
      <c r="H22" s="343">
        <f t="shared" si="6"/>
        <v>0</v>
      </c>
      <c r="I22" s="343">
        <f t="shared" si="6"/>
        <v>8442</v>
      </c>
      <c r="J22" s="345">
        <f t="shared" si="6"/>
        <v>8442</v>
      </c>
      <c r="K22" s="345">
        <f t="shared" si="6"/>
        <v>0</v>
      </c>
      <c r="L22" s="343">
        <f t="shared" si="6"/>
        <v>38005</v>
      </c>
      <c r="M22" s="343">
        <f t="shared" si="6"/>
        <v>38005</v>
      </c>
      <c r="N22" s="345">
        <f t="shared" si="6"/>
        <v>76010</v>
      </c>
      <c r="O22" s="345">
        <f t="shared" si="6"/>
        <v>844287</v>
      </c>
      <c r="P22" s="343">
        <f t="shared" si="6"/>
        <v>25740</v>
      </c>
      <c r="Q22" s="343">
        <f t="shared" si="6"/>
        <v>0</v>
      </c>
      <c r="R22" s="345">
        <f t="shared" si="6"/>
        <v>870027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954479</v>
      </c>
      <c r="X22" s="343">
        <f t="shared" si="6"/>
        <v>964433</v>
      </c>
      <c r="Y22" s="345">
        <f t="shared" si="6"/>
        <v>-9954</v>
      </c>
      <c r="Z22" s="336">
        <f>+IF(X22&lt;&gt;0,+(Y22/X22)*100,0)</f>
        <v>-1.0321090215701867</v>
      </c>
      <c r="AA22" s="350">
        <f>SUM(AA23:AA32)</f>
        <v>964433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2500000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>
        <v>700000</v>
      </c>
      <c r="D25" s="340"/>
      <c r="E25" s="60">
        <v>1250000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3150000</v>
      </c>
      <c r="F27" s="59">
        <v>930251</v>
      </c>
      <c r="G27" s="59"/>
      <c r="H27" s="60"/>
      <c r="I27" s="60"/>
      <c r="J27" s="59"/>
      <c r="K27" s="59"/>
      <c r="L27" s="60">
        <v>38005</v>
      </c>
      <c r="M27" s="60">
        <v>38005</v>
      </c>
      <c r="N27" s="59">
        <v>76010</v>
      </c>
      <c r="O27" s="59">
        <v>844287</v>
      </c>
      <c r="P27" s="60"/>
      <c r="Q27" s="60"/>
      <c r="R27" s="59">
        <v>844287</v>
      </c>
      <c r="S27" s="59"/>
      <c r="T27" s="60"/>
      <c r="U27" s="60"/>
      <c r="V27" s="59"/>
      <c r="W27" s="59">
        <v>920297</v>
      </c>
      <c r="X27" s="60">
        <v>930251</v>
      </c>
      <c r="Y27" s="59">
        <v>-9954</v>
      </c>
      <c r="Z27" s="61">
        <v>-1.07</v>
      </c>
      <c r="AA27" s="62">
        <v>930251</v>
      </c>
    </row>
    <row r="28" spans="1:27" ht="13.5">
      <c r="A28" s="361" t="s">
        <v>241</v>
      </c>
      <c r="B28" s="147"/>
      <c r="C28" s="275">
        <v>779618</v>
      </c>
      <c r="D28" s="341"/>
      <c r="E28" s="275">
        <v>800000</v>
      </c>
      <c r="F28" s="342">
        <v>25740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>
        <v>25740</v>
      </c>
      <c r="Q28" s="275"/>
      <c r="R28" s="342">
        <v>25740</v>
      </c>
      <c r="S28" s="342"/>
      <c r="T28" s="275"/>
      <c r="U28" s="275"/>
      <c r="V28" s="342"/>
      <c r="W28" s="342">
        <v>25740</v>
      </c>
      <c r="X28" s="275">
        <v>25740</v>
      </c>
      <c r="Y28" s="342"/>
      <c r="Z28" s="335"/>
      <c r="AA28" s="273">
        <v>25740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>
        <v>10000</v>
      </c>
      <c r="F32" s="59">
        <v>8442</v>
      </c>
      <c r="G32" s="59"/>
      <c r="H32" s="60"/>
      <c r="I32" s="60">
        <v>8442</v>
      </c>
      <c r="J32" s="59">
        <v>8442</v>
      </c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>
        <v>8442</v>
      </c>
      <c r="X32" s="60">
        <v>8442</v>
      </c>
      <c r="Y32" s="59"/>
      <c r="Z32" s="61"/>
      <c r="AA32" s="62">
        <v>8442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2500000</v>
      </c>
      <c r="F34" s="345">
        <f t="shared" si="7"/>
        <v>2500000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346325</v>
      </c>
      <c r="U34" s="343">
        <f t="shared" si="7"/>
        <v>346325</v>
      </c>
      <c r="V34" s="345">
        <f t="shared" si="7"/>
        <v>692650</v>
      </c>
      <c r="W34" s="345">
        <f t="shared" si="7"/>
        <v>692650</v>
      </c>
      <c r="X34" s="343">
        <f t="shared" si="7"/>
        <v>2500000</v>
      </c>
      <c r="Y34" s="345">
        <f t="shared" si="7"/>
        <v>-1807350</v>
      </c>
      <c r="Z34" s="336">
        <f>+IF(X34&lt;&gt;0,+(Y34/X34)*100,0)</f>
        <v>-72.294</v>
      </c>
      <c r="AA34" s="350">
        <f t="shared" si="7"/>
        <v>2500000</v>
      </c>
    </row>
    <row r="35" spans="1:27" ht="13.5">
      <c r="A35" s="361" t="s">
        <v>245</v>
      </c>
      <c r="B35" s="136"/>
      <c r="C35" s="54"/>
      <c r="D35" s="368"/>
      <c r="E35" s="54">
        <v>2500000</v>
      </c>
      <c r="F35" s="53">
        <v>2500000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>
        <v>346325</v>
      </c>
      <c r="U35" s="54">
        <v>346325</v>
      </c>
      <c r="V35" s="53">
        <v>692650</v>
      </c>
      <c r="W35" s="53">
        <v>692650</v>
      </c>
      <c r="X35" s="54">
        <v>2500000</v>
      </c>
      <c r="Y35" s="53">
        <v>-1807350</v>
      </c>
      <c r="Z35" s="94">
        <v>-72.29</v>
      </c>
      <c r="AA35" s="95">
        <v>2500000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3690760</v>
      </c>
      <c r="D40" s="344">
        <f t="shared" si="9"/>
        <v>0</v>
      </c>
      <c r="E40" s="343">
        <f t="shared" si="9"/>
        <v>30829406</v>
      </c>
      <c r="F40" s="345">
        <f t="shared" si="9"/>
        <v>20161079</v>
      </c>
      <c r="G40" s="345">
        <f t="shared" si="9"/>
        <v>0</v>
      </c>
      <c r="H40" s="343">
        <f t="shared" si="9"/>
        <v>27900</v>
      </c>
      <c r="I40" s="343">
        <f t="shared" si="9"/>
        <v>1401461</v>
      </c>
      <c r="J40" s="345">
        <f t="shared" si="9"/>
        <v>1429361</v>
      </c>
      <c r="K40" s="345">
        <f t="shared" si="9"/>
        <v>888154</v>
      </c>
      <c r="L40" s="343">
        <f t="shared" si="9"/>
        <v>2238108</v>
      </c>
      <c r="M40" s="343">
        <f t="shared" si="9"/>
        <v>1039760</v>
      </c>
      <c r="N40" s="345">
        <f t="shared" si="9"/>
        <v>4166022</v>
      </c>
      <c r="O40" s="345">
        <f t="shared" si="9"/>
        <v>837063</v>
      </c>
      <c r="P40" s="343">
        <f t="shared" si="9"/>
        <v>275000</v>
      </c>
      <c r="Q40" s="343">
        <f t="shared" si="9"/>
        <v>455507</v>
      </c>
      <c r="R40" s="345">
        <f t="shared" si="9"/>
        <v>1567570</v>
      </c>
      <c r="S40" s="345">
        <f t="shared" si="9"/>
        <v>1700421</v>
      </c>
      <c r="T40" s="343">
        <f t="shared" si="9"/>
        <v>331475</v>
      </c>
      <c r="U40" s="343">
        <f t="shared" si="9"/>
        <v>331475</v>
      </c>
      <c r="V40" s="345">
        <f t="shared" si="9"/>
        <v>2363371</v>
      </c>
      <c r="W40" s="345">
        <f t="shared" si="9"/>
        <v>9526324</v>
      </c>
      <c r="X40" s="343">
        <f t="shared" si="9"/>
        <v>20161079</v>
      </c>
      <c r="Y40" s="345">
        <f t="shared" si="9"/>
        <v>-10634755</v>
      </c>
      <c r="Z40" s="336">
        <f>+IF(X40&lt;&gt;0,+(Y40/X40)*100,0)</f>
        <v>-52.74893769326533</v>
      </c>
      <c r="AA40" s="350">
        <f>SUM(AA41:AA49)</f>
        <v>20161079</v>
      </c>
    </row>
    <row r="41" spans="1:27" ht="13.5">
      <c r="A41" s="361" t="s">
        <v>247</v>
      </c>
      <c r="B41" s="142"/>
      <c r="C41" s="362">
        <v>439225</v>
      </c>
      <c r="D41" s="363"/>
      <c r="E41" s="362">
        <v>5150000</v>
      </c>
      <c r="F41" s="364">
        <v>5175425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5175425</v>
      </c>
      <c r="Y41" s="364">
        <v>-5175425</v>
      </c>
      <c r="Z41" s="365">
        <v>-100</v>
      </c>
      <c r="AA41" s="366">
        <v>5175425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141571</v>
      </c>
      <c r="D43" s="369"/>
      <c r="E43" s="305">
        <v>1020000</v>
      </c>
      <c r="F43" s="370">
        <v>492323</v>
      </c>
      <c r="G43" s="370"/>
      <c r="H43" s="305"/>
      <c r="I43" s="305"/>
      <c r="J43" s="370"/>
      <c r="K43" s="370">
        <v>22233</v>
      </c>
      <c r="L43" s="305"/>
      <c r="M43" s="305"/>
      <c r="N43" s="370">
        <v>22233</v>
      </c>
      <c r="O43" s="370"/>
      <c r="P43" s="305">
        <v>13065</v>
      </c>
      <c r="Q43" s="305"/>
      <c r="R43" s="370">
        <v>13065</v>
      </c>
      <c r="S43" s="370">
        <v>185278</v>
      </c>
      <c r="T43" s="305">
        <v>29566</v>
      </c>
      <c r="U43" s="305">
        <v>29566</v>
      </c>
      <c r="V43" s="370">
        <v>244410</v>
      </c>
      <c r="W43" s="370">
        <v>279708</v>
      </c>
      <c r="X43" s="305">
        <v>492323</v>
      </c>
      <c r="Y43" s="370">
        <v>-212615</v>
      </c>
      <c r="Z43" s="371">
        <v>-43.19</v>
      </c>
      <c r="AA43" s="303">
        <v>492323</v>
      </c>
    </row>
    <row r="44" spans="1:27" ht="13.5">
      <c r="A44" s="361" t="s">
        <v>250</v>
      </c>
      <c r="B44" s="136"/>
      <c r="C44" s="60">
        <v>579280</v>
      </c>
      <c r="D44" s="368"/>
      <c r="E44" s="54"/>
      <c r="F44" s="53">
        <v>488744</v>
      </c>
      <c r="G44" s="53"/>
      <c r="H44" s="54"/>
      <c r="I44" s="54"/>
      <c r="J44" s="53"/>
      <c r="K44" s="53"/>
      <c r="L44" s="54">
        <v>488743</v>
      </c>
      <c r="M44" s="54">
        <v>560782</v>
      </c>
      <c r="N44" s="53">
        <v>1049525</v>
      </c>
      <c r="O44" s="53"/>
      <c r="P44" s="54"/>
      <c r="Q44" s="54"/>
      <c r="R44" s="53"/>
      <c r="S44" s="53"/>
      <c r="T44" s="54"/>
      <c r="U44" s="54"/>
      <c r="V44" s="53"/>
      <c r="W44" s="53">
        <v>1049525</v>
      </c>
      <c r="X44" s="54">
        <v>488744</v>
      </c>
      <c r="Y44" s="53">
        <v>560781</v>
      </c>
      <c r="Z44" s="94">
        <v>114.74</v>
      </c>
      <c r="AA44" s="95">
        <v>488744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>
        <v>347490</v>
      </c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375757</v>
      </c>
      <c r="D47" s="368"/>
      <c r="E47" s="54">
        <v>8500000</v>
      </c>
      <c r="F47" s="53">
        <v>7000000</v>
      </c>
      <c r="G47" s="53"/>
      <c r="H47" s="54">
        <v>27900</v>
      </c>
      <c r="I47" s="54">
        <v>1401461</v>
      </c>
      <c r="J47" s="53">
        <v>1429361</v>
      </c>
      <c r="K47" s="53">
        <v>865921</v>
      </c>
      <c r="L47" s="54">
        <v>1270387</v>
      </c>
      <c r="M47" s="54"/>
      <c r="N47" s="53">
        <v>2136308</v>
      </c>
      <c r="O47" s="53">
        <v>755289</v>
      </c>
      <c r="P47" s="54">
        <v>237065</v>
      </c>
      <c r="Q47" s="54">
        <v>105209</v>
      </c>
      <c r="R47" s="53">
        <v>1097563</v>
      </c>
      <c r="S47" s="53">
        <v>199354</v>
      </c>
      <c r="T47" s="54">
        <v>143102</v>
      </c>
      <c r="U47" s="54">
        <v>143102</v>
      </c>
      <c r="V47" s="53">
        <v>485558</v>
      </c>
      <c r="W47" s="53">
        <v>5148790</v>
      </c>
      <c r="X47" s="54">
        <v>7000000</v>
      </c>
      <c r="Y47" s="53">
        <v>-1851210</v>
      </c>
      <c r="Z47" s="94">
        <v>-26.45</v>
      </c>
      <c r="AA47" s="95">
        <v>7000000</v>
      </c>
    </row>
    <row r="48" spans="1:27" ht="13.5">
      <c r="A48" s="361" t="s">
        <v>254</v>
      </c>
      <c r="B48" s="136"/>
      <c r="C48" s="60">
        <v>994810</v>
      </c>
      <c r="D48" s="368"/>
      <c r="E48" s="54">
        <v>5659406</v>
      </c>
      <c r="F48" s="53">
        <v>3043939</v>
      </c>
      <c r="G48" s="53"/>
      <c r="H48" s="54"/>
      <c r="I48" s="54"/>
      <c r="J48" s="53"/>
      <c r="K48" s="53"/>
      <c r="L48" s="54"/>
      <c r="M48" s="54"/>
      <c r="N48" s="53"/>
      <c r="O48" s="53"/>
      <c r="P48" s="54">
        <v>24870</v>
      </c>
      <c r="Q48" s="54">
        <v>24870</v>
      </c>
      <c r="R48" s="53">
        <v>49740</v>
      </c>
      <c r="S48" s="53">
        <v>1315789</v>
      </c>
      <c r="T48" s="54"/>
      <c r="U48" s="54"/>
      <c r="V48" s="53">
        <v>1315789</v>
      </c>
      <c r="W48" s="53">
        <v>1365529</v>
      </c>
      <c r="X48" s="54">
        <v>3043939</v>
      </c>
      <c r="Y48" s="53">
        <v>-1678410</v>
      </c>
      <c r="Z48" s="94">
        <v>-55.14</v>
      </c>
      <c r="AA48" s="95">
        <v>3043939</v>
      </c>
    </row>
    <row r="49" spans="1:27" ht="13.5">
      <c r="A49" s="361" t="s">
        <v>93</v>
      </c>
      <c r="B49" s="136"/>
      <c r="C49" s="54">
        <v>812627</v>
      </c>
      <c r="D49" s="368"/>
      <c r="E49" s="54">
        <v>10500000</v>
      </c>
      <c r="F49" s="53">
        <v>3960648</v>
      </c>
      <c r="G49" s="53"/>
      <c r="H49" s="54"/>
      <c r="I49" s="54"/>
      <c r="J49" s="53"/>
      <c r="K49" s="53"/>
      <c r="L49" s="54">
        <v>478978</v>
      </c>
      <c r="M49" s="54">
        <v>478978</v>
      </c>
      <c r="N49" s="53">
        <v>957956</v>
      </c>
      <c r="O49" s="53">
        <v>81774</v>
      </c>
      <c r="P49" s="54"/>
      <c r="Q49" s="54">
        <v>325428</v>
      </c>
      <c r="R49" s="53">
        <v>407202</v>
      </c>
      <c r="S49" s="53"/>
      <c r="T49" s="54">
        <v>158807</v>
      </c>
      <c r="U49" s="54">
        <v>158807</v>
      </c>
      <c r="V49" s="53">
        <v>317614</v>
      </c>
      <c r="W49" s="53">
        <v>1682772</v>
      </c>
      <c r="X49" s="54">
        <v>3960648</v>
      </c>
      <c r="Y49" s="53">
        <v>-2277876</v>
      </c>
      <c r="Z49" s="94">
        <v>-57.51</v>
      </c>
      <c r="AA49" s="95">
        <v>3960648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421665</v>
      </c>
      <c r="D57" s="344">
        <f aca="true" t="shared" si="13" ref="D57:AA57">+D58</f>
        <v>0</v>
      </c>
      <c r="E57" s="343">
        <f t="shared" si="13"/>
        <v>6450000</v>
      </c>
      <c r="F57" s="345">
        <f t="shared" si="13"/>
        <v>3200000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3200000</v>
      </c>
      <c r="Y57" s="345">
        <f t="shared" si="13"/>
        <v>-3200000</v>
      </c>
      <c r="Z57" s="336">
        <f>+IF(X57&lt;&gt;0,+(Y57/X57)*100,0)</f>
        <v>-100</v>
      </c>
      <c r="AA57" s="350">
        <f t="shared" si="13"/>
        <v>3200000</v>
      </c>
    </row>
    <row r="58" spans="1:27" ht="13.5">
      <c r="A58" s="361" t="s">
        <v>216</v>
      </c>
      <c r="B58" s="136"/>
      <c r="C58" s="60">
        <v>421665</v>
      </c>
      <c r="D58" s="340"/>
      <c r="E58" s="60">
        <v>6450000</v>
      </c>
      <c r="F58" s="59">
        <v>3200000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3200000</v>
      </c>
      <c r="Y58" s="59">
        <v>-3200000</v>
      </c>
      <c r="Z58" s="61">
        <v>-100</v>
      </c>
      <c r="AA58" s="62">
        <v>3200000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73709168</v>
      </c>
      <c r="D60" s="346">
        <f t="shared" si="14"/>
        <v>0</v>
      </c>
      <c r="E60" s="219">
        <f t="shared" si="14"/>
        <v>328672985</v>
      </c>
      <c r="F60" s="264">
        <f t="shared" si="14"/>
        <v>213233783</v>
      </c>
      <c r="G60" s="264">
        <f t="shared" si="14"/>
        <v>673341</v>
      </c>
      <c r="H60" s="219">
        <f t="shared" si="14"/>
        <v>1328515</v>
      </c>
      <c r="I60" s="219">
        <f t="shared" si="14"/>
        <v>3825885</v>
      </c>
      <c r="J60" s="264">
        <f t="shared" si="14"/>
        <v>5827741</v>
      </c>
      <c r="K60" s="264">
        <f t="shared" si="14"/>
        <v>7130101</v>
      </c>
      <c r="L60" s="219">
        <f t="shared" si="14"/>
        <v>10557007</v>
      </c>
      <c r="M60" s="219">
        <f t="shared" si="14"/>
        <v>5111547</v>
      </c>
      <c r="N60" s="264">
        <f t="shared" si="14"/>
        <v>22798655</v>
      </c>
      <c r="O60" s="264">
        <f t="shared" si="14"/>
        <v>2861418</v>
      </c>
      <c r="P60" s="219">
        <f t="shared" si="14"/>
        <v>3429856</v>
      </c>
      <c r="Q60" s="219">
        <f t="shared" si="14"/>
        <v>4082637</v>
      </c>
      <c r="R60" s="264">
        <f t="shared" si="14"/>
        <v>10373911</v>
      </c>
      <c r="S60" s="264">
        <f t="shared" si="14"/>
        <v>12672887</v>
      </c>
      <c r="T60" s="219">
        <f t="shared" si="14"/>
        <v>3814496</v>
      </c>
      <c r="U60" s="219">
        <f t="shared" si="14"/>
        <v>3814496</v>
      </c>
      <c r="V60" s="264">
        <f t="shared" si="14"/>
        <v>20301879</v>
      </c>
      <c r="W60" s="264">
        <f t="shared" si="14"/>
        <v>59302186</v>
      </c>
      <c r="X60" s="219">
        <f t="shared" si="14"/>
        <v>213233783</v>
      </c>
      <c r="Y60" s="264">
        <f t="shared" si="14"/>
        <v>-153931597</v>
      </c>
      <c r="Z60" s="337">
        <f>+IF(X60&lt;&gt;0,+(Y60/X60)*100,0)</f>
        <v>-72.18912258382623</v>
      </c>
      <c r="AA60" s="232">
        <f>+AA57+AA54+AA51+AA40+AA37+AA34+AA22+AA5</f>
        <v>213233783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2014-08-06T09:07:17Z</dcterms:created>
  <dcterms:modified xsi:type="dcterms:W3CDTF">2014-08-06T09:07:22Z</dcterms:modified>
  <cp:category/>
  <cp:version/>
  <cp:contentType/>
  <cp:contentStatus/>
</cp:coreProperties>
</file>