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<sst xmlns="http://schemas.openxmlformats.org/spreadsheetml/2006/main" count="855" uniqueCount="302">
  <si>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Nkomazi(MP324)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</si>
  <si>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</si>
  <si>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</si>
  <si>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</si>
  <si>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</si>
  <si>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</si>
  <si>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</si>
  <si>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</si>
  <si>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</si>
  <si>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</si>
  <si>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</si>
  <si>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</si>
  <si>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</si>
  <si>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</si>
  <si>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</si>
  <si>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</si>
  <si>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</si>
  <si>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</si>
  <si>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</si>
  <si>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</si>
  <si>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</si>
  <si>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</si>
  <si>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</si>
  <si>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</si>
  <si>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</si>
  <si>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</si>
  <si>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</si>
  <si>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</si>
  <si>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</si>
  <si>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</si>
  <si>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</si>
  <si>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</si>
  <si>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</si>
  <si>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</si>
  <si>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</si>
  <si>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</si>
  <si>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</si>
  <si>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</si>
  <si>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</si>
  <si>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</si>
  <si>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</si>
  <si>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</si>
  <si>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</si>
  <si>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</si>
  <si>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</si>
  <si>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</si>
  <si>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</si>
  <si>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</si>
  <si>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</si>
  <si>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</si>
  <si>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</si>
  <si>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</si>
  <si>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</si>
  <si>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</si>
  <si>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</si>
  <si>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</si>
  <si>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</si>
  <si>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</si>
  <si>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</si>
  <si>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</si>
  <si>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</si>
  <si>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</si>
  <si>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</si>
  <si>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</si>
  <si>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</si>
  <si>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</si>
  <si>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</si>
  <si>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</si>
  <si>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</si>
  <si>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</si>
  <si>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Nkomazi(MP324)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</si>
  <si>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</si>
  <si>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</si>
  <si>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</si>
  <si>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</si>
  <si>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</si>
  <si>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</si>
  <si>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</si>
  <si>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</si>
  <si>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</si>
  <si>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</si>
  <si>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</si>
  <si>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</si>
  <si>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</si>
  <si>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</si>
  <si>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</si>
  <si>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</si>
  <si>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</si>
  <si>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</si>
  <si>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</si>
  <si>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</si>
  <si>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</si>
  <si>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</si>
  <si>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</si>
  <si>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</si>
  <si>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</si>
  <si>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</si>
  <si>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</si>
  <si>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</si>
  <si>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</si>
  <si>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Nkomazi(MP324)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</si>
  <si>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</si>
  <si>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</si>
  <si>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</si>
  <si>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</si>
  <si>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</si>
  <si>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</si>
  <si>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</si>
  <si>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</si>
  <si>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</si>
  <si>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</si>
  <si>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</si>
  <si>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</si>
  <si>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</si>
  <si>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</si>
  <si>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</si>
  <si>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</si>
  <si>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</si>
  <si>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</si>
  <si>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</si>
  <si>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</si>
  <si>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</si>
  <si>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</si>
  <si>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</si>
  <si>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</si>
  <si>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</si>
  <si>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</si>
  <si>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</si>
  <si>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</si>
  <si>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Nkomazi(MP324)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</si>
  <si>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</si>
  <si>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</si>
  <si>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</si>
  <si>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</si>
  <si>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</si>
  <si>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</si>
  <si>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</si>
  <si>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</si>
  <si>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</si>
  <si>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</si>
  <si>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Nkomazi(MP324)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</si>
  <si>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</si>
  <si>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</si>
  <si>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</si>
  <si>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</si>
  <si>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</si>
  <si>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</si>
  <si>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</si>
  <si>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</si>
  <si>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</si>
  <si>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</si>
  <si>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</si>
  <si>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</si>
  <si>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</si>
  <si>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</si>
  <si>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</si>
  <si>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</si>
  <si>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</si>
  <si>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</si>
  <si>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</si>
  <si>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</si>
  <si>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</si>
  <si>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</si>
  <si>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</si>
  <si>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</si>
  <si>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</si>
  <si>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</si>
  <si>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</si>
  <si>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</si>
  <si>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</si>
  <si>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</si>
  <si>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</si>
  <si>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</si>
  <si>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</si>
  <si>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Nkomazi(MP324)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</si>
  <si>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</si>
  <si>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</si>
  <si>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</si>
  <si>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</si>
  <si>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</si>
  <si>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</si>
  <si>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</si>
  <si>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</si>
  <si>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</si>
  <si>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</si>
  <si>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</si>
  <si>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</si>
  <si>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</si>
  <si>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</si>
  <si>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</si>
  <si>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</si>
  <si>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</si>
  <si>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</si>
  <si>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</si>
  <si>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</si>
  <si>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</si>
  <si>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</si>
  <si>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</si>
  <si>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</si>
  <si>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</si>
  <si>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</si>
  <si>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Nkomazi(MP324)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</si>
  <si>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</si>
  <si>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</si>
  <si>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</si>
  <si>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</si>
  <si>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</si>
  <si>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</si>
  <si>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</si>
  <si>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</si>
  <si>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</si>
  <si>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</si>
  <si>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</si>
  <si>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</si>
  <si>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</si>
  <si>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</si>
  <si>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</si>
  <si>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</si>
  <si>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</si>
  <si>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</si>
  <si>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</si>
  <si>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</si>
  <si>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</si>
  <si>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</si>
  <si>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</si>
  <si>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</si>
  <si>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Nkomazi(MP324)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</si>
  <si>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</si>
  <si>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</si>
  <si>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</si>
  <si>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</si>
  <si>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</si>
  <si>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</si>
  <si>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</si>
  <si>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</si>
  <si>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</si>
  <si>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</si>
  <si>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</si>
  <si>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</si>
  <si>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</si>
  <si>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</si>
  <si>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</si>
  <si>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</si>
  <si>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</si>
  <si>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</si>
  <si>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</si>
  <si>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</si>
  <si>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</si>
  <si>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</si>
  <si>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</si>
  <si>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</si>
  <si>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</si>
  <si>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</si>
  <si>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</si>
  <si>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</si>
  <si>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</si>
  <si>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</si>
  <si>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</si>
  <si>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</si>
  <si>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</si>
  <si>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</si>
  <si>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</si>
  <si>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Nkomazi(MP324)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</si>
  <si>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</si>
  <si>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</si>
  <si>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Mpumalanga: Nkomazi(MP324)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</si>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</sst>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56328220</v>
      </c>
      <c r="E5" s="60">
        <v>56328220</v>
      </c>
      <c r="F5" s="60">
        <v>5732617</v>
      </c>
      <c r="G5" s="60">
        <v>6359863</v>
      </c>
      <c r="H5" s="60">
        <v>452268</v>
      </c>
      <c r="I5" s="60">
        <v>12544748</v>
      </c>
      <c r="J5" s="60">
        <v>6041739</v>
      </c>
      <c r="K5" s="60">
        <v>4978437</v>
      </c>
      <c r="L5" s="60">
        <v>6034376</v>
      </c>
      <c r="M5" s="60">
        <v>17054552</v>
      </c>
      <c r="N5" s="60">
        <v>5274134</v>
      </c>
      <c r="O5" s="60">
        <v>5788833</v>
      </c>
      <c r="P5" s="60">
        <v>6029080</v>
      </c>
      <c r="Q5" s="60">
        <v>17092047</v>
      </c>
      <c r="R5" s="60">
        <v>6143071</v>
      </c>
      <c r="S5" s="60">
        <v>5436965</v>
      </c>
      <c r="T5" s="60">
        <v>5845941</v>
      </c>
      <c r="U5" s="60">
        <v>17425977</v>
      </c>
      <c r="V5" s="60">
        <v>64117324</v>
      </c>
      <c r="W5" s="60">
        <v>56328220</v>
      </c>
      <c r="X5" s="60">
        <v>7789104</v>
      </c>
      <c r="Y5" s="61">
        <v>13.83</v>
      </c>
      <c r="Z5" s="62">
        <v>56328220</v>
      </c>
    </row>
    <row r="6" spans="1:26" ht="13.5">
      <c r="A6" s="58" t="s">
        <v>32</v>
      </c>
      <c r="B6" s="19">
        <v>0</v>
      </c>
      <c r="C6" s="19">
        <v>0</v>
      </c>
      <c r="D6" s="59">
        <v>78182281</v>
      </c>
      <c r="E6" s="60">
        <v>78182281</v>
      </c>
      <c r="F6" s="60">
        <v>6296319</v>
      </c>
      <c r="G6" s="60">
        <v>6331989</v>
      </c>
      <c r="H6" s="60">
        <v>4574296</v>
      </c>
      <c r="I6" s="60">
        <v>17202604</v>
      </c>
      <c r="J6" s="60">
        <v>7247256</v>
      </c>
      <c r="K6" s="60">
        <v>5902127</v>
      </c>
      <c r="L6" s="60">
        <v>6984144</v>
      </c>
      <c r="M6" s="60">
        <v>20133527</v>
      </c>
      <c r="N6" s="60">
        <v>7766414</v>
      </c>
      <c r="O6" s="60">
        <v>7562960</v>
      </c>
      <c r="P6" s="60">
        <v>5976172</v>
      </c>
      <c r="Q6" s="60">
        <v>21305546</v>
      </c>
      <c r="R6" s="60">
        <v>6456452</v>
      </c>
      <c r="S6" s="60">
        <v>5997275</v>
      </c>
      <c r="T6" s="60">
        <v>5756502</v>
      </c>
      <c r="U6" s="60">
        <v>18210229</v>
      </c>
      <c r="V6" s="60">
        <v>76851906</v>
      </c>
      <c r="W6" s="60">
        <v>78182281</v>
      </c>
      <c r="X6" s="60">
        <v>-1330375</v>
      </c>
      <c r="Y6" s="61">
        <v>-1.7</v>
      </c>
      <c r="Z6" s="62">
        <v>78182281</v>
      </c>
    </row>
    <row r="7" spans="1:26" ht="13.5">
      <c r="A7" s="58" t="s">
        <v>33</v>
      </c>
      <c r="B7" s="19">
        <v>0</v>
      </c>
      <c r="C7" s="19">
        <v>0</v>
      </c>
      <c r="D7" s="59">
        <v>2200000</v>
      </c>
      <c r="E7" s="60">
        <v>2200000</v>
      </c>
      <c r="F7" s="60">
        <v>119445</v>
      </c>
      <c r="G7" s="60">
        <v>-4857</v>
      </c>
      <c r="H7" s="60">
        <v>0</v>
      </c>
      <c r="I7" s="60">
        <v>114588</v>
      </c>
      <c r="J7" s="60">
        <v>0</v>
      </c>
      <c r="K7" s="60">
        <v>0</v>
      </c>
      <c r="L7" s="60">
        <v>0</v>
      </c>
      <c r="M7" s="60">
        <v>0</v>
      </c>
      <c r="N7" s="60">
        <v>71723</v>
      </c>
      <c r="O7" s="60">
        <v>512473</v>
      </c>
      <c r="P7" s="60">
        <v>199613</v>
      </c>
      <c r="Q7" s="60">
        <v>783809</v>
      </c>
      <c r="R7" s="60">
        <v>0</v>
      </c>
      <c r="S7" s="60">
        <v>42028</v>
      </c>
      <c r="T7" s="60">
        <v>515245</v>
      </c>
      <c r="U7" s="60">
        <v>557273</v>
      </c>
      <c r="V7" s="60">
        <v>1455670</v>
      </c>
      <c r="W7" s="60">
        <v>2200000</v>
      </c>
      <c r="X7" s="60">
        <v>-744330</v>
      </c>
      <c r="Y7" s="61">
        <v>-33.83</v>
      </c>
      <c r="Z7" s="62">
        <v>2200000</v>
      </c>
    </row>
    <row r="8" spans="1:26" ht="13.5">
      <c r="A8" s="58" t="s">
        <v>34</v>
      </c>
      <c r="B8" s="19">
        <v>0</v>
      </c>
      <c r="C8" s="19">
        <v>0</v>
      </c>
      <c r="D8" s="59">
        <v>311163683</v>
      </c>
      <c r="E8" s="60">
        <v>311163683</v>
      </c>
      <c r="F8" s="60">
        <v>121173111</v>
      </c>
      <c r="G8" s="60">
        <v>3308000</v>
      </c>
      <c r="H8" s="60">
        <v>0</v>
      </c>
      <c r="I8" s="60">
        <v>124481111</v>
      </c>
      <c r="J8" s="60">
        <v>5797000</v>
      </c>
      <c r="K8" s="60">
        <v>96941000</v>
      </c>
      <c r="L8" s="60">
        <v>0</v>
      </c>
      <c r="M8" s="60">
        <v>102738000</v>
      </c>
      <c r="N8" s="60">
        <v>203000</v>
      </c>
      <c r="O8" s="60">
        <v>0</v>
      </c>
      <c r="P8" s="60">
        <v>72705000</v>
      </c>
      <c r="Q8" s="60">
        <v>72908000</v>
      </c>
      <c r="R8" s="60">
        <v>0</v>
      </c>
      <c r="S8" s="60">
        <v>166572</v>
      </c>
      <c r="T8" s="60">
        <v>0</v>
      </c>
      <c r="U8" s="60">
        <v>166572</v>
      </c>
      <c r="V8" s="60">
        <v>300293683</v>
      </c>
      <c r="W8" s="60">
        <v>311163683</v>
      </c>
      <c r="X8" s="60">
        <v>-10870000</v>
      </c>
      <c r="Y8" s="61">
        <v>-3.49</v>
      </c>
      <c r="Z8" s="62">
        <v>311163683</v>
      </c>
    </row>
    <row r="9" spans="1:26" ht="13.5">
      <c r="A9" s="58" t="s">
        <v>35</v>
      </c>
      <c r="B9" s="19">
        <v>0</v>
      </c>
      <c r="C9" s="19">
        <v>0</v>
      </c>
      <c r="D9" s="59">
        <v>36041767</v>
      </c>
      <c r="E9" s="60">
        <v>36041767</v>
      </c>
      <c r="F9" s="60">
        <v>3355859</v>
      </c>
      <c r="G9" s="60">
        <v>-344048</v>
      </c>
      <c r="H9" s="60">
        <v>4543763</v>
      </c>
      <c r="I9" s="60">
        <v>7555574</v>
      </c>
      <c r="J9" s="60">
        <v>3414448</v>
      </c>
      <c r="K9" s="60">
        <v>2728320</v>
      </c>
      <c r="L9" s="60">
        <v>-1702815</v>
      </c>
      <c r="M9" s="60">
        <v>4439953</v>
      </c>
      <c r="N9" s="60">
        <v>3903083</v>
      </c>
      <c r="O9" s="60">
        <v>4410666</v>
      </c>
      <c r="P9" s="60">
        <v>4078677</v>
      </c>
      <c r="Q9" s="60">
        <v>12392426</v>
      </c>
      <c r="R9" s="60">
        <v>2854806</v>
      </c>
      <c r="S9" s="60">
        <v>2852534</v>
      </c>
      <c r="T9" s="60">
        <v>-2397643</v>
      </c>
      <c r="U9" s="60">
        <v>3309697</v>
      </c>
      <c r="V9" s="60">
        <v>27697650</v>
      </c>
      <c r="W9" s="60">
        <v>36041767</v>
      </c>
      <c r="X9" s="60">
        <v>-8344117</v>
      </c>
      <c r="Y9" s="61">
        <v>-23.15</v>
      </c>
      <c r="Z9" s="62">
        <v>36041767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483915951</v>
      </c>
      <c r="E10" s="66">
        <f t="shared" si="0"/>
        <v>483915951</v>
      </c>
      <c r="F10" s="66">
        <f t="shared" si="0"/>
        <v>136677351</v>
      </c>
      <c r="G10" s="66">
        <f t="shared" si="0"/>
        <v>15650947</v>
      </c>
      <c r="H10" s="66">
        <f t="shared" si="0"/>
        <v>9570327</v>
      </c>
      <c r="I10" s="66">
        <f t="shared" si="0"/>
        <v>161898625</v>
      </c>
      <c r="J10" s="66">
        <f t="shared" si="0"/>
        <v>22500443</v>
      </c>
      <c r="K10" s="66">
        <f t="shared" si="0"/>
        <v>110549884</v>
      </c>
      <c r="L10" s="66">
        <f t="shared" si="0"/>
        <v>11315705</v>
      </c>
      <c r="M10" s="66">
        <f t="shared" si="0"/>
        <v>144366032</v>
      </c>
      <c r="N10" s="66">
        <f t="shared" si="0"/>
        <v>17218354</v>
      </c>
      <c r="O10" s="66">
        <f t="shared" si="0"/>
        <v>18274932</v>
      </c>
      <c r="P10" s="66">
        <f t="shared" si="0"/>
        <v>88988542</v>
      </c>
      <c r="Q10" s="66">
        <f t="shared" si="0"/>
        <v>124481828</v>
      </c>
      <c r="R10" s="66">
        <f t="shared" si="0"/>
        <v>15454329</v>
      </c>
      <c r="S10" s="66">
        <f t="shared" si="0"/>
        <v>14495374</v>
      </c>
      <c r="T10" s="66">
        <f t="shared" si="0"/>
        <v>9720045</v>
      </c>
      <c r="U10" s="66">
        <f t="shared" si="0"/>
        <v>39669748</v>
      </c>
      <c r="V10" s="66">
        <f t="shared" si="0"/>
        <v>470416233</v>
      </c>
      <c r="W10" s="66">
        <f t="shared" si="0"/>
        <v>483915951</v>
      </c>
      <c r="X10" s="66">
        <f t="shared" si="0"/>
        <v>-13499718</v>
      </c>
      <c r="Y10" s="67">
        <f>+IF(W10&lt;&gt;0,(X10/W10)*100,0)</f>
        <v>-2.789682376062036</v>
      </c>
      <c r="Z10" s="68">
        <f t="shared" si="0"/>
        <v>483915951</v>
      </c>
    </row>
    <row r="11" spans="1:26" ht="13.5">
      <c r="A11" s="58" t="s">
        <v>37</v>
      </c>
      <c r="B11" s="19">
        <v>0</v>
      </c>
      <c r="C11" s="19">
        <v>0</v>
      </c>
      <c r="D11" s="59">
        <v>210919427</v>
      </c>
      <c r="E11" s="60">
        <v>210919427</v>
      </c>
      <c r="F11" s="60">
        <v>18468764</v>
      </c>
      <c r="G11" s="60">
        <v>20127659</v>
      </c>
      <c r="H11" s="60">
        <v>15288711</v>
      </c>
      <c r="I11" s="60">
        <v>53885134</v>
      </c>
      <c r="J11" s="60">
        <v>17154934</v>
      </c>
      <c r="K11" s="60">
        <v>27364119</v>
      </c>
      <c r="L11" s="60">
        <v>17894051</v>
      </c>
      <c r="M11" s="60">
        <v>62413104</v>
      </c>
      <c r="N11" s="60">
        <v>17768913</v>
      </c>
      <c r="O11" s="60">
        <v>17729553</v>
      </c>
      <c r="P11" s="60">
        <v>17551836</v>
      </c>
      <c r="Q11" s="60">
        <v>53050302</v>
      </c>
      <c r="R11" s="60">
        <v>17175812</v>
      </c>
      <c r="S11" s="60">
        <v>17545236</v>
      </c>
      <c r="T11" s="60">
        <v>18823138</v>
      </c>
      <c r="U11" s="60">
        <v>53544186</v>
      </c>
      <c r="V11" s="60">
        <v>222892726</v>
      </c>
      <c r="W11" s="60">
        <v>210919427</v>
      </c>
      <c r="X11" s="60">
        <v>11973299</v>
      </c>
      <c r="Y11" s="61">
        <v>5.68</v>
      </c>
      <c r="Z11" s="62">
        <v>210919427</v>
      </c>
    </row>
    <row r="12" spans="1:26" ht="13.5">
      <c r="A12" s="58" t="s">
        <v>38</v>
      </c>
      <c r="B12" s="19">
        <v>0</v>
      </c>
      <c r="C12" s="19">
        <v>0</v>
      </c>
      <c r="D12" s="59">
        <v>18097767</v>
      </c>
      <c r="E12" s="60">
        <v>18097767</v>
      </c>
      <c r="F12" s="60">
        <v>1345842</v>
      </c>
      <c r="G12" s="60">
        <v>1345842</v>
      </c>
      <c r="H12" s="60">
        <v>1345842</v>
      </c>
      <c r="I12" s="60">
        <v>4037526</v>
      </c>
      <c r="J12" s="60">
        <v>1427713</v>
      </c>
      <c r="K12" s="60">
        <v>1351302</v>
      </c>
      <c r="L12" s="60">
        <v>1431153</v>
      </c>
      <c r="M12" s="60">
        <v>4210168</v>
      </c>
      <c r="N12" s="60">
        <v>1434702</v>
      </c>
      <c r="O12" s="60">
        <v>2541825</v>
      </c>
      <c r="P12" s="60">
        <v>1628187</v>
      </c>
      <c r="Q12" s="60">
        <v>5604714</v>
      </c>
      <c r="R12" s="60">
        <v>1631016</v>
      </c>
      <c r="S12" s="60">
        <v>1628187</v>
      </c>
      <c r="T12" s="60">
        <v>1629705</v>
      </c>
      <c r="U12" s="60">
        <v>4888908</v>
      </c>
      <c r="V12" s="60">
        <v>18741316</v>
      </c>
      <c r="W12" s="60">
        <v>18097767</v>
      </c>
      <c r="X12" s="60">
        <v>643549</v>
      </c>
      <c r="Y12" s="61">
        <v>3.56</v>
      </c>
      <c r="Z12" s="62">
        <v>18097767</v>
      </c>
    </row>
    <row r="13" spans="1:26" ht="13.5">
      <c r="A13" s="58" t="s">
        <v>278</v>
      </c>
      <c r="B13" s="19">
        <v>0</v>
      </c>
      <c r="C13" s="19">
        <v>0</v>
      </c>
      <c r="D13" s="59">
        <v>69168000</v>
      </c>
      <c r="E13" s="60">
        <v>69168000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69168000</v>
      </c>
      <c r="X13" s="60">
        <v>-69168000</v>
      </c>
      <c r="Y13" s="61">
        <v>-100</v>
      </c>
      <c r="Z13" s="62">
        <v>69168000</v>
      </c>
    </row>
    <row r="14" spans="1:26" ht="13.5">
      <c r="A14" s="58" t="s">
        <v>40</v>
      </c>
      <c r="B14" s="19">
        <v>0</v>
      </c>
      <c r="C14" s="19">
        <v>0</v>
      </c>
      <c r="D14" s="59">
        <v>731015</v>
      </c>
      <c r="E14" s="60">
        <v>731015</v>
      </c>
      <c r="F14" s="60">
        <v>63354</v>
      </c>
      <c r="G14" s="60">
        <v>63807</v>
      </c>
      <c r="H14" s="60">
        <v>55138</v>
      </c>
      <c r="I14" s="60">
        <v>182299</v>
      </c>
      <c r="J14" s="60">
        <v>211724</v>
      </c>
      <c r="K14" s="60">
        <v>109313</v>
      </c>
      <c r="L14" s="60">
        <v>48754</v>
      </c>
      <c r="M14" s="60">
        <v>369791</v>
      </c>
      <c r="N14" s="60">
        <v>93816</v>
      </c>
      <c r="O14" s="60">
        <v>84681</v>
      </c>
      <c r="P14" s="60">
        <v>583585</v>
      </c>
      <c r="Q14" s="60">
        <v>762082</v>
      </c>
      <c r="R14" s="60">
        <v>101256</v>
      </c>
      <c r="S14" s="60">
        <v>65110</v>
      </c>
      <c r="T14" s="60">
        <v>176173</v>
      </c>
      <c r="U14" s="60">
        <v>342539</v>
      </c>
      <c r="V14" s="60">
        <v>1656711</v>
      </c>
      <c r="W14" s="60">
        <v>731015</v>
      </c>
      <c r="X14" s="60">
        <v>925696</v>
      </c>
      <c r="Y14" s="61">
        <v>126.63</v>
      </c>
      <c r="Z14" s="62">
        <v>731015</v>
      </c>
    </row>
    <row r="15" spans="1:26" ht="13.5">
      <c r="A15" s="58" t="s">
        <v>41</v>
      </c>
      <c r="B15" s="19">
        <v>0</v>
      </c>
      <c r="C15" s="19">
        <v>0</v>
      </c>
      <c r="D15" s="59">
        <v>67552081</v>
      </c>
      <c r="E15" s="60">
        <v>67552081</v>
      </c>
      <c r="F15" s="60">
        <v>8544599</v>
      </c>
      <c r="G15" s="60">
        <v>9066839</v>
      </c>
      <c r="H15" s="60">
        <v>6240077</v>
      </c>
      <c r="I15" s="60">
        <v>23851515</v>
      </c>
      <c r="J15" s="60">
        <v>4176624</v>
      </c>
      <c r="K15" s="60">
        <v>9766803</v>
      </c>
      <c r="L15" s="60">
        <v>2560920</v>
      </c>
      <c r="M15" s="60">
        <v>16504347</v>
      </c>
      <c r="N15" s="60">
        <v>7456378</v>
      </c>
      <c r="O15" s="60">
        <v>3063123</v>
      </c>
      <c r="P15" s="60">
        <v>17610400</v>
      </c>
      <c r="Q15" s="60">
        <v>28129901</v>
      </c>
      <c r="R15" s="60">
        <v>2384331</v>
      </c>
      <c r="S15" s="60">
        <v>3923077</v>
      </c>
      <c r="T15" s="60">
        <v>12821782</v>
      </c>
      <c r="U15" s="60">
        <v>19129190</v>
      </c>
      <c r="V15" s="60">
        <v>87614953</v>
      </c>
      <c r="W15" s="60">
        <v>67552081</v>
      </c>
      <c r="X15" s="60">
        <v>20062872</v>
      </c>
      <c r="Y15" s="61">
        <v>29.7</v>
      </c>
      <c r="Z15" s="62">
        <v>67552081</v>
      </c>
    </row>
    <row r="16" spans="1:26" ht="13.5">
      <c r="A16" s="69" t="s">
        <v>42</v>
      </c>
      <c r="B16" s="19">
        <v>0</v>
      </c>
      <c r="C16" s="19">
        <v>0</v>
      </c>
      <c r="D16" s="59">
        <v>200000</v>
      </c>
      <c r="E16" s="60">
        <v>200000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200000</v>
      </c>
      <c r="X16" s="60">
        <v>-200000</v>
      </c>
      <c r="Y16" s="61">
        <v>-100</v>
      </c>
      <c r="Z16" s="62">
        <v>200000</v>
      </c>
    </row>
    <row r="17" spans="1:26" ht="13.5">
      <c r="A17" s="58" t="s">
        <v>43</v>
      </c>
      <c r="B17" s="19">
        <v>0</v>
      </c>
      <c r="C17" s="19">
        <v>0</v>
      </c>
      <c r="D17" s="59">
        <v>186100185</v>
      </c>
      <c r="E17" s="60">
        <v>186100185</v>
      </c>
      <c r="F17" s="60">
        <v>10495731</v>
      </c>
      <c r="G17" s="60">
        <v>6871613</v>
      </c>
      <c r="H17" s="60">
        <v>12659073</v>
      </c>
      <c r="I17" s="60">
        <v>30026417</v>
      </c>
      <c r="J17" s="60">
        <v>11503798</v>
      </c>
      <c r="K17" s="60">
        <v>6991269</v>
      </c>
      <c r="L17" s="60">
        <v>16854461</v>
      </c>
      <c r="M17" s="60">
        <v>35349528</v>
      </c>
      <c r="N17" s="60">
        <v>23297429</v>
      </c>
      <c r="O17" s="60">
        <v>13393335</v>
      </c>
      <c r="P17" s="60">
        <v>20429952</v>
      </c>
      <c r="Q17" s="60">
        <v>57120716</v>
      </c>
      <c r="R17" s="60">
        <v>8550502</v>
      </c>
      <c r="S17" s="60">
        <v>15416329</v>
      </c>
      <c r="T17" s="60">
        <v>42952084</v>
      </c>
      <c r="U17" s="60">
        <v>66918915</v>
      </c>
      <c r="V17" s="60">
        <v>189415576</v>
      </c>
      <c r="W17" s="60">
        <v>186100185</v>
      </c>
      <c r="X17" s="60">
        <v>3315391</v>
      </c>
      <c r="Y17" s="61">
        <v>1.78</v>
      </c>
      <c r="Z17" s="62">
        <v>186100185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552768475</v>
      </c>
      <c r="E18" s="73">
        <f t="shared" si="1"/>
        <v>552768475</v>
      </c>
      <c r="F18" s="73">
        <f t="shared" si="1"/>
        <v>38918290</v>
      </c>
      <c r="G18" s="73">
        <f t="shared" si="1"/>
        <v>37475760</v>
      </c>
      <c r="H18" s="73">
        <f t="shared" si="1"/>
        <v>35588841</v>
      </c>
      <c r="I18" s="73">
        <f t="shared" si="1"/>
        <v>111982891</v>
      </c>
      <c r="J18" s="73">
        <f t="shared" si="1"/>
        <v>34474793</v>
      </c>
      <c r="K18" s="73">
        <f t="shared" si="1"/>
        <v>45582806</v>
      </c>
      <c r="L18" s="73">
        <f t="shared" si="1"/>
        <v>38789339</v>
      </c>
      <c r="M18" s="73">
        <f t="shared" si="1"/>
        <v>118846938</v>
      </c>
      <c r="N18" s="73">
        <f t="shared" si="1"/>
        <v>50051238</v>
      </c>
      <c r="O18" s="73">
        <f t="shared" si="1"/>
        <v>36812517</v>
      </c>
      <c r="P18" s="73">
        <f t="shared" si="1"/>
        <v>57803960</v>
      </c>
      <c r="Q18" s="73">
        <f t="shared" si="1"/>
        <v>144667715</v>
      </c>
      <c r="R18" s="73">
        <f t="shared" si="1"/>
        <v>29842917</v>
      </c>
      <c r="S18" s="73">
        <f t="shared" si="1"/>
        <v>38577939</v>
      </c>
      <c r="T18" s="73">
        <f t="shared" si="1"/>
        <v>76402882</v>
      </c>
      <c r="U18" s="73">
        <f t="shared" si="1"/>
        <v>144823738</v>
      </c>
      <c r="V18" s="73">
        <f t="shared" si="1"/>
        <v>520321282</v>
      </c>
      <c r="W18" s="73">
        <f t="shared" si="1"/>
        <v>552768475</v>
      </c>
      <c r="X18" s="73">
        <f t="shared" si="1"/>
        <v>-32447193</v>
      </c>
      <c r="Y18" s="67">
        <f>+IF(W18&lt;&gt;0,(X18/W18)*100,0)</f>
        <v>-5.869942745920885</v>
      </c>
      <c r="Z18" s="74">
        <f t="shared" si="1"/>
        <v>552768475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-68852524</v>
      </c>
      <c r="E19" s="77">
        <f t="shared" si="2"/>
        <v>-68852524</v>
      </c>
      <c r="F19" s="77">
        <f t="shared" si="2"/>
        <v>97759061</v>
      </c>
      <c r="G19" s="77">
        <f t="shared" si="2"/>
        <v>-21824813</v>
      </c>
      <c r="H19" s="77">
        <f t="shared" si="2"/>
        <v>-26018514</v>
      </c>
      <c r="I19" s="77">
        <f t="shared" si="2"/>
        <v>49915734</v>
      </c>
      <c r="J19" s="77">
        <f t="shared" si="2"/>
        <v>-11974350</v>
      </c>
      <c r="K19" s="77">
        <f t="shared" si="2"/>
        <v>64967078</v>
      </c>
      <c r="L19" s="77">
        <f t="shared" si="2"/>
        <v>-27473634</v>
      </c>
      <c r="M19" s="77">
        <f t="shared" si="2"/>
        <v>25519094</v>
      </c>
      <c r="N19" s="77">
        <f t="shared" si="2"/>
        <v>-32832884</v>
      </c>
      <c r="O19" s="77">
        <f t="shared" si="2"/>
        <v>-18537585</v>
      </c>
      <c r="P19" s="77">
        <f t="shared" si="2"/>
        <v>31184582</v>
      </c>
      <c r="Q19" s="77">
        <f t="shared" si="2"/>
        <v>-20185887</v>
      </c>
      <c r="R19" s="77">
        <f t="shared" si="2"/>
        <v>-14388588</v>
      </c>
      <c r="S19" s="77">
        <f t="shared" si="2"/>
        <v>-24082565</v>
      </c>
      <c r="T19" s="77">
        <f t="shared" si="2"/>
        <v>-66682837</v>
      </c>
      <c r="U19" s="77">
        <f t="shared" si="2"/>
        <v>-105153990</v>
      </c>
      <c r="V19" s="77">
        <f t="shared" si="2"/>
        <v>-49905049</v>
      </c>
      <c r="W19" s="77">
        <f>IF(E10=E18,0,W10-W18)</f>
        <v>-68852524</v>
      </c>
      <c r="X19" s="77">
        <f t="shared" si="2"/>
        <v>18947475</v>
      </c>
      <c r="Y19" s="78">
        <f>+IF(W19&lt;&gt;0,(X19/W19)*100,0)</f>
        <v>-27.518925813090018</v>
      </c>
      <c r="Z19" s="79">
        <f t="shared" si="2"/>
        <v>-68852524</v>
      </c>
    </row>
    <row r="20" spans="1:26" ht="13.5">
      <c r="A20" s="58" t="s">
        <v>46</v>
      </c>
      <c r="B20" s="19">
        <v>0</v>
      </c>
      <c r="C20" s="19">
        <v>0</v>
      </c>
      <c r="D20" s="59">
        <v>212935317</v>
      </c>
      <c r="E20" s="60">
        <v>212935317</v>
      </c>
      <c r="F20" s="60">
        <v>0</v>
      </c>
      <c r="G20" s="60">
        <v>7275000</v>
      </c>
      <c r="H20" s="60">
        <v>0</v>
      </c>
      <c r="I20" s="60">
        <v>7275000</v>
      </c>
      <c r="J20" s="60">
        <v>4000000</v>
      </c>
      <c r="K20" s="60">
        <v>0</v>
      </c>
      <c r="L20" s="60">
        <v>3100000</v>
      </c>
      <c r="M20" s="60">
        <v>7100000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14375000</v>
      </c>
      <c r="W20" s="60">
        <v>212935317</v>
      </c>
      <c r="X20" s="60">
        <v>-198560317</v>
      </c>
      <c r="Y20" s="61">
        <v>-93.25</v>
      </c>
      <c r="Z20" s="62">
        <v>212935317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144082793</v>
      </c>
      <c r="E22" s="88">
        <f t="shared" si="3"/>
        <v>144082793</v>
      </c>
      <c r="F22" s="88">
        <f t="shared" si="3"/>
        <v>97759061</v>
      </c>
      <c r="G22" s="88">
        <f t="shared" si="3"/>
        <v>-14549813</v>
      </c>
      <c r="H22" s="88">
        <f t="shared" si="3"/>
        <v>-26018514</v>
      </c>
      <c r="I22" s="88">
        <f t="shared" si="3"/>
        <v>57190734</v>
      </c>
      <c r="J22" s="88">
        <f t="shared" si="3"/>
        <v>-7974350</v>
      </c>
      <c r="K22" s="88">
        <f t="shared" si="3"/>
        <v>64967078</v>
      </c>
      <c r="L22" s="88">
        <f t="shared" si="3"/>
        <v>-24373634</v>
      </c>
      <c r="M22" s="88">
        <f t="shared" si="3"/>
        <v>32619094</v>
      </c>
      <c r="N22" s="88">
        <f t="shared" si="3"/>
        <v>-32832884</v>
      </c>
      <c r="O22" s="88">
        <f t="shared" si="3"/>
        <v>-18537585</v>
      </c>
      <c r="P22" s="88">
        <f t="shared" si="3"/>
        <v>31184582</v>
      </c>
      <c r="Q22" s="88">
        <f t="shared" si="3"/>
        <v>-20185887</v>
      </c>
      <c r="R22" s="88">
        <f t="shared" si="3"/>
        <v>-14388588</v>
      </c>
      <c r="S22" s="88">
        <f t="shared" si="3"/>
        <v>-24082565</v>
      </c>
      <c r="T22" s="88">
        <f t="shared" si="3"/>
        <v>-66682837</v>
      </c>
      <c r="U22" s="88">
        <f t="shared" si="3"/>
        <v>-105153990</v>
      </c>
      <c r="V22" s="88">
        <f t="shared" si="3"/>
        <v>-35530049</v>
      </c>
      <c r="W22" s="88">
        <f t="shared" si="3"/>
        <v>144082793</v>
      </c>
      <c r="X22" s="88">
        <f t="shared" si="3"/>
        <v>-179612842</v>
      </c>
      <c r="Y22" s="89">
        <f>+IF(W22&lt;&gt;0,(X22/W22)*100,0)</f>
        <v>-124.65946714400518</v>
      </c>
      <c r="Z22" s="90">
        <f t="shared" si="3"/>
        <v>144082793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144082793</v>
      </c>
      <c r="E24" s="77">
        <f t="shared" si="4"/>
        <v>144082793</v>
      </c>
      <c r="F24" s="77">
        <f t="shared" si="4"/>
        <v>97759061</v>
      </c>
      <c r="G24" s="77">
        <f t="shared" si="4"/>
        <v>-14549813</v>
      </c>
      <c r="H24" s="77">
        <f t="shared" si="4"/>
        <v>-26018514</v>
      </c>
      <c r="I24" s="77">
        <f t="shared" si="4"/>
        <v>57190734</v>
      </c>
      <c r="J24" s="77">
        <f t="shared" si="4"/>
        <v>-7974350</v>
      </c>
      <c r="K24" s="77">
        <f t="shared" si="4"/>
        <v>64967078</v>
      </c>
      <c r="L24" s="77">
        <f t="shared" si="4"/>
        <v>-24373634</v>
      </c>
      <c r="M24" s="77">
        <f t="shared" si="4"/>
        <v>32619094</v>
      </c>
      <c r="N24" s="77">
        <f t="shared" si="4"/>
        <v>-32832884</v>
      </c>
      <c r="O24" s="77">
        <f t="shared" si="4"/>
        <v>-18537585</v>
      </c>
      <c r="P24" s="77">
        <f t="shared" si="4"/>
        <v>31184582</v>
      </c>
      <c r="Q24" s="77">
        <f t="shared" si="4"/>
        <v>-20185887</v>
      </c>
      <c r="R24" s="77">
        <f t="shared" si="4"/>
        <v>-14388588</v>
      </c>
      <c r="S24" s="77">
        <f t="shared" si="4"/>
        <v>-24082565</v>
      </c>
      <c r="T24" s="77">
        <f t="shared" si="4"/>
        <v>-66682837</v>
      </c>
      <c r="U24" s="77">
        <f t="shared" si="4"/>
        <v>-105153990</v>
      </c>
      <c r="V24" s="77">
        <f t="shared" si="4"/>
        <v>-35530049</v>
      </c>
      <c r="W24" s="77">
        <f t="shared" si="4"/>
        <v>144082793</v>
      </c>
      <c r="X24" s="77">
        <f t="shared" si="4"/>
        <v>-179612842</v>
      </c>
      <c r="Y24" s="78">
        <f>+IF(W24&lt;&gt;0,(X24/W24)*100,0)</f>
        <v>-124.65946714400518</v>
      </c>
      <c r="Z24" s="79">
        <f t="shared" si="4"/>
        <v>144082793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229757317</v>
      </c>
      <c r="E27" s="100">
        <v>229757317</v>
      </c>
      <c r="F27" s="100">
        <v>4766159</v>
      </c>
      <c r="G27" s="100">
        <v>5045995</v>
      </c>
      <c r="H27" s="100">
        <v>6581526</v>
      </c>
      <c r="I27" s="100">
        <v>16393680</v>
      </c>
      <c r="J27" s="100">
        <v>5609616</v>
      </c>
      <c r="K27" s="100">
        <v>22625093</v>
      </c>
      <c r="L27" s="100">
        <v>3248057</v>
      </c>
      <c r="M27" s="100">
        <v>31482766</v>
      </c>
      <c r="N27" s="100">
        <v>578658</v>
      </c>
      <c r="O27" s="100">
        <v>17607314</v>
      </c>
      <c r="P27" s="100">
        <v>17815965</v>
      </c>
      <c r="Q27" s="100">
        <v>36001937</v>
      </c>
      <c r="R27" s="100">
        <v>0</v>
      </c>
      <c r="S27" s="100">
        <v>16924300</v>
      </c>
      <c r="T27" s="100">
        <v>53610101</v>
      </c>
      <c r="U27" s="100">
        <v>70534401</v>
      </c>
      <c r="V27" s="100">
        <v>154412784</v>
      </c>
      <c r="W27" s="100">
        <v>229757317</v>
      </c>
      <c r="X27" s="100">
        <v>-75344533</v>
      </c>
      <c r="Y27" s="101">
        <v>-32.79</v>
      </c>
      <c r="Z27" s="102">
        <v>229757317</v>
      </c>
    </row>
    <row r="28" spans="1:26" ht="13.5">
      <c r="A28" s="103" t="s">
        <v>46</v>
      </c>
      <c r="B28" s="19">
        <v>0</v>
      </c>
      <c r="C28" s="19">
        <v>0</v>
      </c>
      <c r="D28" s="59">
        <v>212935317</v>
      </c>
      <c r="E28" s="60">
        <v>212935317</v>
      </c>
      <c r="F28" s="60">
        <v>4766159</v>
      </c>
      <c r="G28" s="60">
        <v>4210838</v>
      </c>
      <c r="H28" s="60">
        <v>3457175</v>
      </c>
      <c r="I28" s="60">
        <v>12434172</v>
      </c>
      <c r="J28" s="60">
        <v>5048185</v>
      </c>
      <c r="K28" s="60">
        <v>21966761</v>
      </c>
      <c r="L28" s="60">
        <v>1632149</v>
      </c>
      <c r="M28" s="60">
        <v>28647095</v>
      </c>
      <c r="N28" s="60">
        <v>1173734</v>
      </c>
      <c r="O28" s="60">
        <v>16091664</v>
      </c>
      <c r="P28" s="60">
        <v>16779577</v>
      </c>
      <c r="Q28" s="60">
        <v>34044975</v>
      </c>
      <c r="R28" s="60">
        <v>0</v>
      </c>
      <c r="S28" s="60">
        <v>16783741</v>
      </c>
      <c r="T28" s="60">
        <v>50665900</v>
      </c>
      <c r="U28" s="60">
        <v>67449641</v>
      </c>
      <c r="V28" s="60">
        <v>142575883</v>
      </c>
      <c r="W28" s="60">
        <v>212935317</v>
      </c>
      <c r="X28" s="60">
        <v>-70359434</v>
      </c>
      <c r="Y28" s="61">
        <v>-33.04</v>
      </c>
      <c r="Z28" s="62">
        <v>212935317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16822000</v>
      </c>
      <c r="E31" s="60">
        <v>16822000</v>
      </c>
      <c r="F31" s="60">
        <v>0</v>
      </c>
      <c r="G31" s="60">
        <v>835157</v>
      </c>
      <c r="H31" s="60">
        <v>3124351</v>
      </c>
      <c r="I31" s="60">
        <v>3959508</v>
      </c>
      <c r="J31" s="60">
        <v>561431</v>
      </c>
      <c r="K31" s="60">
        <v>658332</v>
      </c>
      <c r="L31" s="60">
        <v>1615908</v>
      </c>
      <c r="M31" s="60">
        <v>2835671</v>
      </c>
      <c r="N31" s="60">
        <v>-595076</v>
      </c>
      <c r="O31" s="60">
        <v>1515651</v>
      </c>
      <c r="P31" s="60">
        <v>1036387</v>
      </c>
      <c r="Q31" s="60">
        <v>1956962</v>
      </c>
      <c r="R31" s="60">
        <v>0</v>
      </c>
      <c r="S31" s="60">
        <v>140560</v>
      </c>
      <c r="T31" s="60">
        <v>2944202</v>
      </c>
      <c r="U31" s="60">
        <v>3084762</v>
      </c>
      <c r="V31" s="60">
        <v>11836903</v>
      </c>
      <c r="W31" s="60">
        <v>16822000</v>
      </c>
      <c r="X31" s="60">
        <v>-4985097</v>
      </c>
      <c r="Y31" s="61">
        <v>-29.63</v>
      </c>
      <c r="Z31" s="62">
        <v>16822000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229757317</v>
      </c>
      <c r="E32" s="100">
        <f t="shared" si="5"/>
        <v>229757317</v>
      </c>
      <c r="F32" s="100">
        <f t="shared" si="5"/>
        <v>4766159</v>
      </c>
      <c r="G32" s="100">
        <f t="shared" si="5"/>
        <v>5045995</v>
      </c>
      <c r="H32" s="100">
        <f t="shared" si="5"/>
        <v>6581526</v>
      </c>
      <c r="I32" s="100">
        <f t="shared" si="5"/>
        <v>16393680</v>
      </c>
      <c r="J32" s="100">
        <f t="shared" si="5"/>
        <v>5609616</v>
      </c>
      <c r="K32" s="100">
        <f t="shared" si="5"/>
        <v>22625093</v>
      </c>
      <c r="L32" s="100">
        <f t="shared" si="5"/>
        <v>3248057</v>
      </c>
      <c r="M32" s="100">
        <f t="shared" si="5"/>
        <v>31482766</v>
      </c>
      <c r="N32" s="100">
        <f t="shared" si="5"/>
        <v>578658</v>
      </c>
      <c r="O32" s="100">
        <f t="shared" si="5"/>
        <v>17607315</v>
      </c>
      <c r="P32" s="100">
        <f t="shared" si="5"/>
        <v>17815964</v>
      </c>
      <c r="Q32" s="100">
        <f t="shared" si="5"/>
        <v>36001937</v>
      </c>
      <c r="R32" s="100">
        <f t="shared" si="5"/>
        <v>0</v>
      </c>
      <c r="S32" s="100">
        <f t="shared" si="5"/>
        <v>16924301</v>
      </c>
      <c r="T32" s="100">
        <f t="shared" si="5"/>
        <v>53610102</v>
      </c>
      <c r="U32" s="100">
        <f t="shared" si="5"/>
        <v>70534403</v>
      </c>
      <c r="V32" s="100">
        <f t="shared" si="5"/>
        <v>154412786</v>
      </c>
      <c r="W32" s="100">
        <f t="shared" si="5"/>
        <v>229757317</v>
      </c>
      <c r="X32" s="100">
        <f t="shared" si="5"/>
        <v>-75344531</v>
      </c>
      <c r="Y32" s="101">
        <f>+IF(W32&lt;&gt;0,(X32/W32)*100,0)</f>
        <v>-32.79309315750758</v>
      </c>
      <c r="Z32" s="102">
        <f t="shared" si="5"/>
        <v>229757317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68251564</v>
      </c>
      <c r="C35" s="19">
        <v>0</v>
      </c>
      <c r="D35" s="59">
        <v>48264154</v>
      </c>
      <c r="E35" s="60">
        <v>48264154</v>
      </c>
      <c r="F35" s="60">
        <v>174047620</v>
      </c>
      <c r="G35" s="60">
        <v>157712060</v>
      </c>
      <c r="H35" s="60">
        <v>144909301</v>
      </c>
      <c r="I35" s="60">
        <v>144909301</v>
      </c>
      <c r="J35" s="60">
        <v>143881944</v>
      </c>
      <c r="K35" s="60">
        <v>222933808</v>
      </c>
      <c r="L35" s="60">
        <v>184399647</v>
      </c>
      <c r="M35" s="60">
        <v>184399647</v>
      </c>
      <c r="N35" s="60">
        <v>164446994</v>
      </c>
      <c r="O35" s="60">
        <v>0</v>
      </c>
      <c r="P35" s="60">
        <v>93604432</v>
      </c>
      <c r="Q35" s="60">
        <v>93604432</v>
      </c>
      <c r="R35" s="60">
        <v>161322650</v>
      </c>
      <c r="S35" s="60">
        <v>124856711</v>
      </c>
      <c r="T35" s="60">
        <v>93548726</v>
      </c>
      <c r="U35" s="60">
        <v>93548726</v>
      </c>
      <c r="V35" s="60">
        <v>93548726</v>
      </c>
      <c r="W35" s="60">
        <v>48264154</v>
      </c>
      <c r="X35" s="60">
        <v>45284572</v>
      </c>
      <c r="Y35" s="61">
        <v>93.83</v>
      </c>
      <c r="Z35" s="62">
        <v>48264154</v>
      </c>
    </row>
    <row r="36" spans="1:26" ht="13.5">
      <c r="A36" s="58" t="s">
        <v>57</v>
      </c>
      <c r="B36" s="19">
        <v>1408983323</v>
      </c>
      <c r="C36" s="19">
        <v>0</v>
      </c>
      <c r="D36" s="59">
        <v>1550952952</v>
      </c>
      <c r="E36" s="60">
        <v>1550952952</v>
      </c>
      <c r="F36" s="60">
        <v>1350953229</v>
      </c>
      <c r="G36" s="60">
        <v>1355999224</v>
      </c>
      <c r="H36" s="60">
        <v>1362580749</v>
      </c>
      <c r="I36" s="60">
        <v>1362580749</v>
      </c>
      <c r="J36" s="60">
        <v>1368190366</v>
      </c>
      <c r="K36" s="60">
        <v>1390815459</v>
      </c>
      <c r="L36" s="60">
        <v>1456843879</v>
      </c>
      <c r="M36" s="60">
        <v>1456843879</v>
      </c>
      <c r="N36" s="60">
        <v>1456265221</v>
      </c>
      <c r="O36" s="60">
        <v>0</v>
      </c>
      <c r="P36" s="60">
        <v>1491688500</v>
      </c>
      <c r="Q36" s="60">
        <v>1491688500</v>
      </c>
      <c r="R36" s="60">
        <v>1499286241</v>
      </c>
      <c r="S36" s="60">
        <v>1516210542</v>
      </c>
      <c r="T36" s="60">
        <v>1569820643</v>
      </c>
      <c r="U36" s="60">
        <v>1569820643</v>
      </c>
      <c r="V36" s="60">
        <v>1569820643</v>
      </c>
      <c r="W36" s="60">
        <v>1550952952</v>
      </c>
      <c r="X36" s="60">
        <v>18867691</v>
      </c>
      <c r="Y36" s="61">
        <v>1.22</v>
      </c>
      <c r="Z36" s="62">
        <v>1550952952</v>
      </c>
    </row>
    <row r="37" spans="1:26" ht="13.5">
      <c r="A37" s="58" t="s">
        <v>58</v>
      </c>
      <c r="B37" s="19">
        <v>133329073</v>
      </c>
      <c r="C37" s="19">
        <v>0</v>
      </c>
      <c r="D37" s="59">
        <v>45800247</v>
      </c>
      <c r="E37" s="60">
        <v>45800247</v>
      </c>
      <c r="F37" s="60">
        <v>107951552</v>
      </c>
      <c r="G37" s="60">
        <v>123479357</v>
      </c>
      <c r="H37" s="60">
        <v>144833006</v>
      </c>
      <c r="I37" s="60">
        <v>144833006</v>
      </c>
      <c r="J37" s="60">
        <v>168300402</v>
      </c>
      <c r="K37" s="60">
        <v>205010283</v>
      </c>
      <c r="L37" s="60">
        <v>235651217</v>
      </c>
      <c r="M37" s="60">
        <v>235651217</v>
      </c>
      <c r="N37" s="60">
        <v>248224953</v>
      </c>
      <c r="O37" s="60">
        <v>0</v>
      </c>
      <c r="P37" s="60">
        <v>200158681</v>
      </c>
      <c r="Q37" s="60">
        <v>200158681</v>
      </c>
      <c r="R37" s="60">
        <v>289863229</v>
      </c>
      <c r="S37" s="60">
        <v>294404156</v>
      </c>
      <c r="T37" s="60">
        <v>378851166</v>
      </c>
      <c r="U37" s="60">
        <v>378851166</v>
      </c>
      <c r="V37" s="60">
        <v>378851166</v>
      </c>
      <c r="W37" s="60">
        <v>45800247</v>
      </c>
      <c r="X37" s="60">
        <v>333050919</v>
      </c>
      <c r="Y37" s="61">
        <v>727.18</v>
      </c>
      <c r="Z37" s="62">
        <v>45800247</v>
      </c>
    </row>
    <row r="38" spans="1:26" ht="13.5">
      <c r="A38" s="58" t="s">
        <v>59</v>
      </c>
      <c r="B38" s="19">
        <v>3260202</v>
      </c>
      <c r="C38" s="19">
        <v>0</v>
      </c>
      <c r="D38" s="59">
        <v>2708914</v>
      </c>
      <c r="E38" s="60">
        <v>2708914</v>
      </c>
      <c r="F38" s="60">
        <v>3260201</v>
      </c>
      <c r="G38" s="60">
        <v>3260201</v>
      </c>
      <c r="H38" s="60">
        <v>3260201</v>
      </c>
      <c r="I38" s="60">
        <v>3260201</v>
      </c>
      <c r="J38" s="60">
        <v>3260201</v>
      </c>
      <c r="K38" s="60">
        <v>3260201</v>
      </c>
      <c r="L38" s="60">
        <v>3244309</v>
      </c>
      <c r="M38" s="60">
        <v>3244309</v>
      </c>
      <c r="N38" s="60">
        <v>3006692</v>
      </c>
      <c r="O38" s="60">
        <v>0</v>
      </c>
      <c r="P38" s="60">
        <v>3006692</v>
      </c>
      <c r="Q38" s="60">
        <v>3006692</v>
      </c>
      <c r="R38" s="60">
        <v>3006692</v>
      </c>
      <c r="S38" s="60">
        <v>3006692</v>
      </c>
      <c r="T38" s="60">
        <v>3006692</v>
      </c>
      <c r="U38" s="60">
        <v>3006692</v>
      </c>
      <c r="V38" s="60">
        <v>3006692</v>
      </c>
      <c r="W38" s="60">
        <v>2708914</v>
      </c>
      <c r="X38" s="60">
        <v>297778</v>
      </c>
      <c r="Y38" s="61">
        <v>10.99</v>
      </c>
      <c r="Z38" s="62">
        <v>2708914</v>
      </c>
    </row>
    <row r="39" spans="1:26" ht="13.5">
      <c r="A39" s="58" t="s">
        <v>60</v>
      </c>
      <c r="B39" s="19">
        <v>1340645612</v>
      </c>
      <c r="C39" s="19">
        <v>0</v>
      </c>
      <c r="D39" s="59">
        <v>1550707944</v>
      </c>
      <c r="E39" s="60">
        <v>1550707944</v>
      </c>
      <c r="F39" s="60">
        <v>1413789096</v>
      </c>
      <c r="G39" s="60">
        <v>1386971727</v>
      </c>
      <c r="H39" s="60">
        <v>1359396843</v>
      </c>
      <c r="I39" s="60">
        <v>1359396843</v>
      </c>
      <c r="J39" s="60">
        <v>1340511707</v>
      </c>
      <c r="K39" s="60">
        <v>1405478783</v>
      </c>
      <c r="L39" s="60">
        <v>1402347999</v>
      </c>
      <c r="M39" s="60">
        <v>1402347999</v>
      </c>
      <c r="N39" s="60">
        <v>1369480570</v>
      </c>
      <c r="O39" s="60">
        <v>0</v>
      </c>
      <c r="P39" s="60">
        <v>1382127560</v>
      </c>
      <c r="Q39" s="60">
        <v>1382127560</v>
      </c>
      <c r="R39" s="60">
        <v>1367738971</v>
      </c>
      <c r="S39" s="60">
        <v>1343656404</v>
      </c>
      <c r="T39" s="60">
        <v>1281511512</v>
      </c>
      <c r="U39" s="60">
        <v>1281511512</v>
      </c>
      <c r="V39" s="60">
        <v>1281511512</v>
      </c>
      <c r="W39" s="60">
        <v>1550707944</v>
      </c>
      <c r="X39" s="60">
        <v>-269196432</v>
      </c>
      <c r="Y39" s="61">
        <v>-17.36</v>
      </c>
      <c r="Z39" s="62">
        <v>1550707944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217953534</v>
      </c>
      <c r="E42" s="60">
        <v>217953534</v>
      </c>
      <c r="F42" s="60">
        <v>100850747</v>
      </c>
      <c r="G42" s="60">
        <v>-26627604</v>
      </c>
      <c r="H42" s="60">
        <v>-13336121</v>
      </c>
      <c r="I42" s="60">
        <v>60887022</v>
      </c>
      <c r="J42" s="60">
        <v>-14490540</v>
      </c>
      <c r="K42" s="60">
        <v>80312052</v>
      </c>
      <c r="L42" s="60">
        <v>-38651538</v>
      </c>
      <c r="M42" s="60">
        <v>27169974</v>
      </c>
      <c r="N42" s="60">
        <v>41153322</v>
      </c>
      <c r="O42" s="60">
        <v>-23681803</v>
      </c>
      <c r="P42" s="60">
        <v>108662844</v>
      </c>
      <c r="Q42" s="60">
        <v>126134363</v>
      </c>
      <c r="R42" s="60">
        <v>-49540929</v>
      </c>
      <c r="S42" s="60">
        <v>-2507124</v>
      </c>
      <c r="T42" s="60">
        <v>-3771107</v>
      </c>
      <c r="U42" s="60">
        <v>-55819160</v>
      </c>
      <c r="V42" s="60">
        <v>158372199</v>
      </c>
      <c r="W42" s="60">
        <v>217953534</v>
      </c>
      <c r="X42" s="60">
        <v>-59581335</v>
      </c>
      <c r="Y42" s="61">
        <v>-27.34</v>
      </c>
      <c r="Z42" s="62">
        <v>217953534</v>
      </c>
    </row>
    <row r="43" spans="1:26" ht="13.5">
      <c r="A43" s="58" t="s">
        <v>63</v>
      </c>
      <c r="B43" s="19">
        <v>0</v>
      </c>
      <c r="C43" s="19">
        <v>0</v>
      </c>
      <c r="D43" s="59">
        <v>-229757320</v>
      </c>
      <c r="E43" s="60">
        <v>-229757320</v>
      </c>
      <c r="F43" s="60">
        <v>-24574139</v>
      </c>
      <c r="G43" s="60">
        <v>-6599225</v>
      </c>
      <c r="H43" s="60">
        <v>-8575761</v>
      </c>
      <c r="I43" s="60">
        <v>-39749125</v>
      </c>
      <c r="J43" s="60">
        <v>-6126412</v>
      </c>
      <c r="K43" s="60">
        <v>-2482177</v>
      </c>
      <c r="L43" s="60">
        <v>-19648988</v>
      </c>
      <c r="M43" s="60">
        <v>-28257577</v>
      </c>
      <c r="N43" s="60">
        <v>-1026825</v>
      </c>
      <c r="O43" s="60">
        <v>-19701792</v>
      </c>
      <c r="P43" s="60">
        <v>-29811790</v>
      </c>
      <c r="Q43" s="60">
        <v>-50540407</v>
      </c>
      <c r="R43" s="60">
        <v>-14669572</v>
      </c>
      <c r="S43" s="60">
        <v>-19120322</v>
      </c>
      <c r="T43" s="60">
        <v>-1887999</v>
      </c>
      <c r="U43" s="60">
        <v>-35677893</v>
      </c>
      <c r="V43" s="60">
        <v>-154225002</v>
      </c>
      <c r="W43" s="60">
        <v>-229757320</v>
      </c>
      <c r="X43" s="60">
        <v>75532318</v>
      </c>
      <c r="Y43" s="61">
        <v>-32.87</v>
      </c>
      <c r="Z43" s="62">
        <v>-229757320</v>
      </c>
    </row>
    <row r="44" spans="1:26" ht="13.5">
      <c r="A44" s="58" t="s">
        <v>64</v>
      </c>
      <c r="B44" s="19">
        <v>0</v>
      </c>
      <c r="C44" s="19">
        <v>0</v>
      </c>
      <c r="D44" s="59">
        <v>-116164</v>
      </c>
      <c r="E44" s="60">
        <v>-116164</v>
      </c>
      <c r="F44" s="60">
        <v>-475735</v>
      </c>
      <c r="G44" s="60">
        <v>0</v>
      </c>
      <c r="H44" s="60">
        <v>0</v>
      </c>
      <c r="I44" s="60">
        <v>-475735</v>
      </c>
      <c r="J44" s="60">
        <v>-471780</v>
      </c>
      <c r="K44" s="60">
        <v>0</v>
      </c>
      <c r="L44" s="60">
        <v>0</v>
      </c>
      <c r="M44" s="60">
        <v>-471780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-947515</v>
      </c>
      <c r="W44" s="60">
        <v>-116164</v>
      </c>
      <c r="X44" s="60">
        <v>-831351</v>
      </c>
      <c r="Y44" s="61">
        <v>715.67</v>
      </c>
      <c r="Z44" s="62">
        <v>-116164</v>
      </c>
    </row>
    <row r="45" spans="1:26" ht="13.5">
      <c r="A45" s="70" t="s">
        <v>65</v>
      </c>
      <c r="B45" s="22">
        <v>0</v>
      </c>
      <c r="C45" s="22">
        <v>0</v>
      </c>
      <c r="D45" s="99">
        <v>3080051</v>
      </c>
      <c r="E45" s="100">
        <v>3080051</v>
      </c>
      <c r="F45" s="100">
        <v>80497187</v>
      </c>
      <c r="G45" s="100">
        <v>47270358</v>
      </c>
      <c r="H45" s="100">
        <v>25358476</v>
      </c>
      <c r="I45" s="100">
        <v>25358476</v>
      </c>
      <c r="J45" s="100">
        <v>4269744</v>
      </c>
      <c r="K45" s="100">
        <v>82099619</v>
      </c>
      <c r="L45" s="100">
        <v>23799093</v>
      </c>
      <c r="M45" s="100">
        <v>23799093</v>
      </c>
      <c r="N45" s="100">
        <v>63925590</v>
      </c>
      <c r="O45" s="100">
        <v>20541995</v>
      </c>
      <c r="P45" s="100">
        <v>99393049</v>
      </c>
      <c r="Q45" s="100">
        <v>63925590</v>
      </c>
      <c r="R45" s="100">
        <v>35182548</v>
      </c>
      <c r="S45" s="100">
        <v>13555102</v>
      </c>
      <c r="T45" s="100">
        <v>7895996</v>
      </c>
      <c r="U45" s="100">
        <v>7895996</v>
      </c>
      <c r="V45" s="100">
        <v>7895996</v>
      </c>
      <c r="W45" s="100">
        <v>3080051</v>
      </c>
      <c r="X45" s="100">
        <v>4815945</v>
      </c>
      <c r="Y45" s="101">
        <v>156.36</v>
      </c>
      <c r="Z45" s="102">
        <v>3080051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11145942</v>
      </c>
      <c r="C49" s="52">
        <v>0</v>
      </c>
      <c r="D49" s="129">
        <v>5718943</v>
      </c>
      <c r="E49" s="54">
        <v>4755386</v>
      </c>
      <c r="F49" s="54">
        <v>0</v>
      </c>
      <c r="G49" s="54">
        <v>0</v>
      </c>
      <c r="H49" s="54">
        <v>0</v>
      </c>
      <c r="I49" s="54">
        <v>62268065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83888336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130624514</v>
      </c>
      <c r="C51" s="52">
        <v>0</v>
      </c>
      <c r="D51" s="129">
        <v>3545863</v>
      </c>
      <c r="E51" s="54">
        <v>631905</v>
      </c>
      <c r="F51" s="54">
        <v>0</v>
      </c>
      <c r="G51" s="54">
        <v>0</v>
      </c>
      <c r="H51" s="54">
        <v>0</v>
      </c>
      <c r="I51" s="54">
        <v>303247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135105529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86.93361006361162</v>
      </c>
      <c r="E58" s="7">
        <f t="shared" si="6"/>
        <v>86.93361006361162</v>
      </c>
      <c r="F58" s="7">
        <f t="shared" si="6"/>
        <v>70.94113536971133</v>
      </c>
      <c r="G58" s="7">
        <f t="shared" si="6"/>
        <v>14.551204322206255</v>
      </c>
      <c r="H58" s="7">
        <f t="shared" si="6"/>
        <v>161.11735426847878</v>
      </c>
      <c r="I58" s="7">
        <f t="shared" si="6"/>
        <v>62.67648781416586</v>
      </c>
      <c r="J58" s="7">
        <f t="shared" si="6"/>
        <v>63.65317366926274</v>
      </c>
      <c r="K58" s="7">
        <f t="shared" si="6"/>
        <v>80.2517955012213</v>
      </c>
      <c r="L58" s="7">
        <f t="shared" si="6"/>
        <v>50.23049875723036</v>
      </c>
      <c r="M58" s="7">
        <f t="shared" si="6"/>
        <v>63.76580463394684</v>
      </c>
      <c r="N58" s="7">
        <f t="shared" si="6"/>
        <v>73.02413956703873</v>
      </c>
      <c r="O58" s="7">
        <f t="shared" si="6"/>
        <v>68.87274184075089</v>
      </c>
      <c r="P58" s="7">
        <f t="shared" si="6"/>
        <v>64.77866536553276</v>
      </c>
      <c r="Q58" s="7">
        <f t="shared" si="6"/>
        <v>68.99548735618039</v>
      </c>
      <c r="R58" s="7">
        <f t="shared" si="6"/>
        <v>76.53179021084128</v>
      </c>
      <c r="S58" s="7">
        <f t="shared" si="6"/>
        <v>75.92018258143528</v>
      </c>
      <c r="T58" s="7">
        <f t="shared" si="6"/>
        <v>93.99039713190803</v>
      </c>
      <c r="U58" s="7">
        <f t="shared" si="6"/>
        <v>81.94555067291034</v>
      </c>
      <c r="V58" s="7">
        <f t="shared" si="6"/>
        <v>69.62476315806215</v>
      </c>
      <c r="W58" s="7">
        <f t="shared" si="6"/>
        <v>86.93361006361162</v>
      </c>
      <c r="X58" s="7">
        <f t="shared" si="6"/>
        <v>0</v>
      </c>
      <c r="Y58" s="7">
        <f t="shared" si="6"/>
        <v>0</v>
      </c>
      <c r="Z58" s="8">
        <f t="shared" si="6"/>
        <v>86.93361006361162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87.99999893481456</v>
      </c>
      <c r="E59" s="10">
        <f t="shared" si="7"/>
        <v>87.99999893481456</v>
      </c>
      <c r="F59" s="10">
        <f t="shared" si="7"/>
        <v>49.76999161116119</v>
      </c>
      <c r="G59" s="10">
        <f t="shared" si="7"/>
        <v>8.735581253872923</v>
      </c>
      <c r="H59" s="10">
        <f t="shared" si="7"/>
        <v>1467.9597053074726</v>
      </c>
      <c r="I59" s="10">
        <f t="shared" si="7"/>
        <v>80.0957181443581</v>
      </c>
      <c r="J59" s="10">
        <f t="shared" si="7"/>
        <v>49.20803430932716</v>
      </c>
      <c r="K59" s="10">
        <f t="shared" si="7"/>
        <v>57.23471041212333</v>
      </c>
      <c r="L59" s="10">
        <f t="shared" si="7"/>
        <v>43.98012321406555</v>
      </c>
      <c r="M59" s="10">
        <f t="shared" si="7"/>
        <v>49.701340732960915</v>
      </c>
      <c r="N59" s="10">
        <f t="shared" si="7"/>
        <v>58.36404611638613</v>
      </c>
      <c r="O59" s="10">
        <f t="shared" si="7"/>
        <v>50.829450426364</v>
      </c>
      <c r="P59" s="10">
        <f t="shared" si="7"/>
        <v>47.62607230290526</v>
      </c>
      <c r="Q59" s="10">
        <f t="shared" si="7"/>
        <v>52.024453244248626</v>
      </c>
      <c r="R59" s="10">
        <f t="shared" si="7"/>
        <v>46.76771601695634</v>
      </c>
      <c r="S59" s="10">
        <f t="shared" si="7"/>
        <v>50.02761651031412</v>
      </c>
      <c r="T59" s="10">
        <f t="shared" si="7"/>
        <v>86.99164086671418</v>
      </c>
      <c r="U59" s="10">
        <f t="shared" si="7"/>
        <v>61.27884823903991</v>
      </c>
      <c r="V59" s="10">
        <f t="shared" si="7"/>
        <v>59.41394091868213</v>
      </c>
      <c r="W59" s="10">
        <f t="shared" si="7"/>
        <v>87.99999893481456</v>
      </c>
      <c r="X59" s="10">
        <f t="shared" si="7"/>
        <v>0</v>
      </c>
      <c r="Y59" s="10">
        <f t="shared" si="7"/>
        <v>0</v>
      </c>
      <c r="Z59" s="11">
        <f t="shared" si="7"/>
        <v>87.99999893481456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87.9999983628004</v>
      </c>
      <c r="E60" s="13">
        <f t="shared" si="7"/>
        <v>87.9999983628004</v>
      </c>
      <c r="F60" s="13">
        <f t="shared" si="7"/>
        <v>92.58269792238926</v>
      </c>
      <c r="G60" s="13">
        <f t="shared" si="7"/>
        <v>15.282022757778005</v>
      </c>
      <c r="H60" s="13">
        <f t="shared" si="7"/>
        <v>35.845668929164184</v>
      </c>
      <c r="I60" s="13">
        <f t="shared" si="7"/>
        <v>49.04283677052614</v>
      </c>
      <c r="J60" s="13">
        <f t="shared" si="7"/>
        <v>78.84121935253839</v>
      </c>
      <c r="K60" s="13">
        <f t="shared" si="7"/>
        <v>100.8901028391968</v>
      </c>
      <c r="L60" s="13">
        <f t="shared" si="7"/>
        <v>52.789805021202305</v>
      </c>
      <c r="M60" s="13">
        <f t="shared" si="7"/>
        <v>76.26782431116018</v>
      </c>
      <c r="N60" s="13">
        <f t="shared" si="7"/>
        <v>81.54462278214888</v>
      </c>
      <c r="O60" s="13">
        <f t="shared" si="7"/>
        <v>82.75070871722183</v>
      </c>
      <c r="P60" s="13">
        <f t="shared" si="7"/>
        <v>79.44585597603282</v>
      </c>
      <c r="Q60" s="13">
        <f t="shared" si="7"/>
        <v>81.38405371070988</v>
      </c>
      <c r="R60" s="13">
        <f t="shared" si="7"/>
        <v>101.36237363802907</v>
      </c>
      <c r="S60" s="13">
        <f t="shared" si="7"/>
        <v>97.41449241530529</v>
      </c>
      <c r="T60" s="13">
        <f t="shared" si="7"/>
        <v>100.61919547669748</v>
      </c>
      <c r="U60" s="13">
        <f t="shared" si="7"/>
        <v>99.82726741107977</v>
      </c>
      <c r="V60" s="13">
        <f t="shared" si="7"/>
        <v>77.17458432325674</v>
      </c>
      <c r="W60" s="13">
        <f t="shared" si="7"/>
        <v>87.9999983628004</v>
      </c>
      <c r="X60" s="13">
        <f t="shared" si="7"/>
        <v>0</v>
      </c>
      <c r="Y60" s="13">
        <f t="shared" si="7"/>
        <v>0</v>
      </c>
      <c r="Z60" s="14">
        <f t="shared" si="7"/>
        <v>87.9999983628004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87.99999816304702</v>
      </c>
      <c r="E61" s="13">
        <f t="shared" si="7"/>
        <v>87.99999816304702</v>
      </c>
      <c r="F61" s="13">
        <f t="shared" si="7"/>
        <v>95.37084546840785</v>
      </c>
      <c r="G61" s="13">
        <f t="shared" si="7"/>
        <v>16.23145714082174</v>
      </c>
      <c r="H61" s="13">
        <f t="shared" si="7"/>
        <v>45.500034315599876</v>
      </c>
      <c r="I61" s="13">
        <f t="shared" si="7"/>
        <v>52.95661130922558</v>
      </c>
      <c r="J61" s="13">
        <f t="shared" si="7"/>
        <v>79.44203445351877</v>
      </c>
      <c r="K61" s="13">
        <f t="shared" si="7"/>
        <v>104.25304234011541</v>
      </c>
      <c r="L61" s="13">
        <f t="shared" si="7"/>
        <v>48.28923954201076</v>
      </c>
      <c r="M61" s="13">
        <f t="shared" si="7"/>
        <v>75.77825065648423</v>
      </c>
      <c r="N61" s="13">
        <f t="shared" si="7"/>
        <v>80.20796497823768</v>
      </c>
      <c r="O61" s="13">
        <f t="shared" si="7"/>
        <v>83.51789958545696</v>
      </c>
      <c r="P61" s="13">
        <f t="shared" si="7"/>
        <v>82.87629945374539</v>
      </c>
      <c r="Q61" s="13">
        <f t="shared" si="7"/>
        <v>82.12016262369617</v>
      </c>
      <c r="R61" s="13">
        <f t="shared" si="7"/>
        <v>107.26443594161401</v>
      </c>
      <c r="S61" s="13">
        <f t="shared" si="7"/>
        <v>109.95023152657468</v>
      </c>
      <c r="T61" s="13">
        <f t="shared" si="7"/>
        <v>111.70152213832121</v>
      </c>
      <c r="U61" s="13">
        <f t="shared" si="7"/>
        <v>109.50457890167684</v>
      </c>
      <c r="V61" s="13">
        <f t="shared" si="7"/>
        <v>80.704122427124</v>
      </c>
      <c r="W61" s="13">
        <f t="shared" si="7"/>
        <v>87.99999816304702</v>
      </c>
      <c r="X61" s="13">
        <f t="shared" si="7"/>
        <v>0</v>
      </c>
      <c r="Y61" s="13">
        <f t="shared" si="7"/>
        <v>0</v>
      </c>
      <c r="Z61" s="14">
        <f t="shared" si="7"/>
        <v>87.99999816304702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87.9999822862621</v>
      </c>
      <c r="E62" s="13">
        <f t="shared" si="7"/>
        <v>87.9999822862621</v>
      </c>
      <c r="F62" s="13">
        <f t="shared" si="7"/>
        <v>98.247882821779</v>
      </c>
      <c r="G62" s="13">
        <f t="shared" si="7"/>
        <v>15.929405933196414</v>
      </c>
      <c r="H62" s="13">
        <f t="shared" si="7"/>
        <v>22.435669197400138</v>
      </c>
      <c r="I62" s="13">
        <f t="shared" si="7"/>
        <v>46.69703180701929</v>
      </c>
      <c r="J62" s="13">
        <f t="shared" si="7"/>
        <v>78.65500237991641</v>
      </c>
      <c r="K62" s="13">
        <f t="shared" si="7"/>
        <v>101.61152469182713</v>
      </c>
      <c r="L62" s="13">
        <f t="shared" si="7"/>
        <v>62.53947828161884</v>
      </c>
      <c r="M62" s="13">
        <f t="shared" si="7"/>
        <v>79.60444586573297</v>
      </c>
      <c r="N62" s="13">
        <f t="shared" si="7"/>
        <v>87.49673768737021</v>
      </c>
      <c r="O62" s="13">
        <f t="shared" si="7"/>
        <v>101.22952079790544</v>
      </c>
      <c r="P62" s="13">
        <f t="shared" si="7"/>
        <v>72.49244769783068</v>
      </c>
      <c r="Q62" s="13">
        <f t="shared" si="7"/>
        <v>86.40448476993768</v>
      </c>
      <c r="R62" s="13">
        <f t="shared" si="7"/>
        <v>98.38461690578126</v>
      </c>
      <c r="S62" s="13">
        <f t="shared" si="7"/>
        <v>66.58326544862096</v>
      </c>
      <c r="T62" s="13">
        <f t="shared" si="7"/>
        <v>64.04353884441343</v>
      </c>
      <c r="U62" s="13">
        <f t="shared" si="7"/>
        <v>74.51176575406717</v>
      </c>
      <c r="V62" s="13">
        <f t="shared" si="7"/>
        <v>71.32310023619249</v>
      </c>
      <c r="W62" s="13">
        <f t="shared" si="7"/>
        <v>87.9999822862621</v>
      </c>
      <c r="X62" s="13">
        <f t="shared" si="7"/>
        <v>0</v>
      </c>
      <c r="Y62" s="13">
        <f t="shared" si="7"/>
        <v>0</v>
      </c>
      <c r="Z62" s="14">
        <f t="shared" si="7"/>
        <v>87.9999822862621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88.00001955140523</v>
      </c>
      <c r="E63" s="13">
        <f t="shared" si="7"/>
        <v>88.00001955140523</v>
      </c>
      <c r="F63" s="13">
        <f t="shared" si="7"/>
        <v>96.42574792992968</v>
      </c>
      <c r="G63" s="13">
        <f t="shared" si="7"/>
        <v>7.7711934555454345</v>
      </c>
      <c r="H63" s="13">
        <f t="shared" si="7"/>
        <v>16.969949771451414</v>
      </c>
      <c r="I63" s="13">
        <f t="shared" si="7"/>
        <v>40.39550701075607</v>
      </c>
      <c r="J63" s="13">
        <f t="shared" si="7"/>
        <v>81.96738845416029</v>
      </c>
      <c r="K63" s="13">
        <f t="shared" si="7"/>
        <v>93.25804326304497</v>
      </c>
      <c r="L63" s="13">
        <f t="shared" si="7"/>
        <v>80.79894862472663</v>
      </c>
      <c r="M63" s="13">
        <f t="shared" si="7"/>
        <v>85.34168618617065</v>
      </c>
      <c r="N63" s="13">
        <f t="shared" si="7"/>
        <v>101.63033535269852</v>
      </c>
      <c r="O63" s="13">
        <f t="shared" si="7"/>
        <v>61.4197306906882</v>
      </c>
      <c r="P63" s="13">
        <f t="shared" si="7"/>
        <v>80.75945541221888</v>
      </c>
      <c r="Q63" s="13">
        <f t="shared" si="7"/>
        <v>81.27555276711045</v>
      </c>
      <c r="R63" s="13">
        <f t="shared" si="7"/>
        <v>89.33213619725119</v>
      </c>
      <c r="S63" s="13">
        <f t="shared" si="7"/>
        <v>87.08005919930547</v>
      </c>
      <c r="T63" s="13">
        <f t="shared" si="7"/>
        <v>102.67181538505261</v>
      </c>
      <c r="U63" s="13">
        <f t="shared" si="7"/>
        <v>92.91711293413381</v>
      </c>
      <c r="V63" s="13">
        <f t="shared" si="7"/>
        <v>75.00072080176221</v>
      </c>
      <c r="W63" s="13">
        <f t="shared" si="7"/>
        <v>88.00001955140523</v>
      </c>
      <c r="X63" s="13">
        <f t="shared" si="7"/>
        <v>0</v>
      </c>
      <c r="Y63" s="13">
        <f t="shared" si="7"/>
        <v>0</v>
      </c>
      <c r="Z63" s="14">
        <f t="shared" si="7"/>
        <v>88.00001955140523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88.0000376296818</v>
      </c>
      <c r="E64" s="13">
        <f t="shared" si="7"/>
        <v>88.0000376296818</v>
      </c>
      <c r="F64" s="13">
        <f t="shared" si="7"/>
        <v>47.61585153647634</v>
      </c>
      <c r="G64" s="13">
        <f t="shared" si="7"/>
        <v>8.368488416430479</v>
      </c>
      <c r="H64" s="13">
        <f t="shared" si="7"/>
        <v>15.152008204400003</v>
      </c>
      <c r="I64" s="13">
        <f t="shared" si="7"/>
        <v>24.337223358565716</v>
      </c>
      <c r="J64" s="13">
        <f t="shared" si="7"/>
        <v>69.20486633804619</v>
      </c>
      <c r="K64" s="13">
        <f t="shared" si="7"/>
        <v>69.00042681602731</v>
      </c>
      <c r="L64" s="13">
        <f t="shared" si="7"/>
        <v>61.47913417753104</v>
      </c>
      <c r="M64" s="13">
        <f t="shared" si="7"/>
        <v>66.57383829319417</v>
      </c>
      <c r="N64" s="13">
        <f t="shared" si="7"/>
        <v>71.40714871102499</v>
      </c>
      <c r="O64" s="13">
        <f t="shared" si="7"/>
        <v>55.39903625292008</v>
      </c>
      <c r="P64" s="13">
        <f t="shared" si="7"/>
        <v>59.8180716453232</v>
      </c>
      <c r="Q64" s="13">
        <f t="shared" si="7"/>
        <v>61.61351004831237</v>
      </c>
      <c r="R64" s="13">
        <f t="shared" si="7"/>
        <v>56.553565973214546</v>
      </c>
      <c r="S64" s="13">
        <f t="shared" si="7"/>
        <v>63.15044110443433</v>
      </c>
      <c r="T64" s="13">
        <f t="shared" si="7"/>
        <v>74.81849337213062</v>
      </c>
      <c r="U64" s="13">
        <f t="shared" si="7"/>
        <v>64.04156881236777</v>
      </c>
      <c r="V64" s="13">
        <f t="shared" si="7"/>
        <v>54.210976423420036</v>
      </c>
      <c r="W64" s="13">
        <f t="shared" si="7"/>
        <v>88.0000376296818</v>
      </c>
      <c r="X64" s="13">
        <f t="shared" si="7"/>
        <v>0</v>
      </c>
      <c r="Y64" s="13">
        <f t="shared" si="7"/>
        <v>0</v>
      </c>
      <c r="Z64" s="14">
        <f t="shared" si="7"/>
        <v>88.0000376296818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28.145038957457082</v>
      </c>
      <c r="G66" s="16">
        <f t="shared" si="7"/>
        <v>100</v>
      </c>
      <c r="H66" s="16">
        <f t="shared" si="7"/>
        <v>105.55241946678264</v>
      </c>
      <c r="I66" s="16">
        <f t="shared" si="7"/>
        <v>77.914553499215</v>
      </c>
      <c r="J66" s="16">
        <f t="shared" si="7"/>
        <v>0</v>
      </c>
      <c r="K66" s="16">
        <f t="shared" si="7"/>
        <v>48.644129375664804</v>
      </c>
      <c r="L66" s="16">
        <f t="shared" si="7"/>
        <v>100</v>
      </c>
      <c r="M66" s="16">
        <f t="shared" si="7"/>
        <v>51.74241701495386</v>
      </c>
      <c r="N66" s="16">
        <f t="shared" si="7"/>
        <v>100</v>
      </c>
      <c r="O66" s="16">
        <f t="shared" si="7"/>
        <v>67.63708234288615</v>
      </c>
      <c r="P66" s="16">
        <f t="shared" si="7"/>
        <v>100</v>
      </c>
      <c r="Q66" s="16">
        <f t="shared" si="7"/>
        <v>89.52557956777996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83.89140696239875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136160501</v>
      </c>
      <c r="E67" s="26">
        <v>136160501</v>
      </c>
      <c r="F67" s="26">
        <v>12377008</v>
      </c>
      <c r="G67" s="26">
        <v>13070547</v>
      </c>
      <c r="H67" s="26">
        <v>5350747</v>
      </c>
      <c r="I67" s="26">
        <v>30798302</v>
      </c>
      <c r="J67" s="26">
        <v>13647153</v>
      </c>
      <c r="K67" s="26">
        <v>11109015</v>
      </c>
      <c r="L67" s="26">
        <v>13417209</v>
      </c>
      <c r="M67" s="26">
        <v>38173377</v>
      </c>
      <c r="N67" s="26">
        <v>13453721</v>
      </c>
      <c r="O67" s="26">
        <v>13763644</v>
      </c>
      <c r="P67" s="26">
        <v>12452728</v>
      </c>
      <c r="Q67" s="26">
        <v>39670093</v>
      </c>
      <c r="R67" s="26">
        <v>13559347</v>
      </c>
      <c r="S67" s="26">
        <v>11927171</v>
      </c>
      <c r="T67" s="26">
        <v>12060980</v>
      </c>
      <c r="U67" s="26">
        <v>37547498</v>
      </c>
      <c r="V67" s="26">
        <v>146189270</v>
      </c>
      <c r="W67" s="26">
        <v>136160501</v>
      </c>
      <c r="X67" s="26"/>
      <c r="Y67" s="25"/>
      <c r="Z67" s="27">
        <v>136160501</v>
      </c>
    </row>
    <row r="68" spans="1:26" ht="13.5" hidden="1">
      <c r="A68" s="37" t="s">
        <v>31</v>
      </c>
      <c r="B68" s="19"/>
      <c r="C68" s="19"/>
      <c r="D68" s="20">
        <v>56328220</v>
      </c>
      <c r="E68" s="21">
        <v>56328220</v>
      </c>
      <c r="F68" s="21">
        <v>5732617</v>
      </c>
      <c r="G68" s="21">
        <v>6359863</v>
      </c>
      <c r="H68" s="21">
        <v>452268</v>
      </c>
      <c r="I68" s="21">
        <v>12544748</v>
      </c>
      <c r="J68" s="21">
        <v>6041739</v>
      </c>
      <c r="K68" s="21">
        <v>4978437</v>
      </c>
      <c r="L68" s="21">
        <v>6034376</v>
      </c>
      <c r="M68" s="21">
        <v>17054552</v>
      </c>
      <c r="N68" s="21">
        <v>5274134</v>
      </c>
      <c r="O68" s="21">
        <v>5788833</v>
      </c>
      <c r="P68" s="21">
        <v>6029080</v>
      </c>
      <c r="Q68" s="21">
        <v>17092047</v>
      </c>
      <c r="R68" s="21">
        <v>6143071</v>
      </c>
      <c r="S68" s="21">
        <v>5436965</v>
      </c>
      <c r="T68" s="21">
        <v>5845941</v>
      </c>
      <c r="U68" s="21">
        <v>17425977</v>
      </c>
      <c r="V68" s="21">
        <v>64117324</v>
      </c>
      <c r="W68" s="21">
        <v>56328220</v>
      </c>
      <c r="X68" s="21"/>
      <c r="Y68" s="20"/>
      <c r="Z68" s="23">
        <v>56328220</v>
      </c>
    </row>
    <row r="69" spans="1:26" ht="13.5" hidden="1">
      <c r="A69" s="38" t="s">
        <v>32</v>
      </c>
      <c r="B69" s="19"/>
      <c r="C69" s="19"/>
      <c r="D69" s="20">
        <v>78182281</v>
      </c>
      <c r="E69" s="21">
        <v>78182281</v>
      </c>
      <c r="F69" s="21">
        <v>6296319</v>
      </c>
      <c r="G69" s="21">
        <v>6331989</v>
      </c>
      <c r="H69" s="21">
        <v>4574296</v>
      </c>
      <c r="I69" s="21">
        <v>17202604</v>
      </c>
      <c r="J69" s="21">
        <v>7247256</v>
      </c>
      <c r="K69" s="21">
        <v>5902127</v>
      </c>
      <c r="L69" s="21">
        <v>6984144</v>
      </c>
      <c r="M69" s="21">
        <v>20133527</v>
      </c>
      <c r="N69" s="21">
        <v>7766414</v>
      </c>
      <c r="O69" s="21">
        <v>7562960</v>
      </c>
      <c r="P69" s="21">
        <v>5976172</v>
      </c>
      <c r="Q69" s="21">
        <v>21305546</v>
      </c>
      <c r="R69" s="21">
        <v>6456452</v>
      </c>
      <c r="S69" s="21">
        <v>5997275</v>
      </c>
      <c r="T69" s="21">
        <v>5756502</v>
      </c>
      <c r="U69" s="21">
        <v>18210229</v>
      </c>
      <c r="V69" s="21">
        <v>76851906</v>
      </c>
      <c r="W69" s="21">
        <v>78182281</v>
      </c>
      <c r="X69" s="21"/>
      <c r="Y69" s="20"/>
      <c r="Z69" s="23">
        <v>78182281</v>
      </c>
    </row>
    <row r="70" spans="1:26" ht="13.5" hidden="1">
      <c r="A70" s="39" t="s">
        <v>103</v>
      </c>
      <c r="B70" s="19"/>
      <c r="C70" s="19"/>
      <c r="D70" s="20">
        <v>54437975</v>
      </c>
      <c r="E70" s="21">
        <v>54437975</v>
      </c>
      <c r="F70" s="21">
        <v>4427936</v>
      </c>
      <c r="G70" s="21">
        <v>4534023</v>
      </c>
      <c r="H70" s="21">
        <v>2855844</v>
      </c>
      <c r="I70" s="21">
        <v>11817803</v>
      </c>
      <c r="J70" s="21">
        <v>5376461</v>
      </c>
      <c r="K70" s="21">
        <v>4251004</v>
      </c>
      <c r="L70" s="21">
        <v>5120033</v>
      </c>
      <c r="M70" s="21">
        <v>14747498</v>
      </c>
      <c r="N70" s="21">
        <v>6017744</v>
      </c>
      <c r="O70" s="21">
        <v>5916394</v>
      </c>
      <c r="P70" s="21">
        <v>4281703</v>
      </c>
      <c r="Q70" s="21">
        <v>16215841</v>
      </c>
      <c r="R70" s="21">
        <v>4850411</v>
      </c>
      <c r="S70" s="21">
        <v>4158054</v>
      </c>
      <c r="T70" s="21">
        <v>4102321</v>
      </c>
      <c r="U70" s="21">
        <v>13110786</v>
      </c>
      <c r="V70" s="21">
        <v>55891928</v>
      </c>
      <c r="W70" s="21">
        <v>54437975</v>
      </c>
      <c r="X70" s="21"/>
      <c r="Y70" s="20"/>
      <c r="Z70" s="23">
        <v>54437975</v>
      </c>
    </row>
    <row r="71" spans="1:26" ht="13.5" hidden="1">
      <c r="A71" s="39" t="s">
        <v>104</v>
      </c>
      <c r="B71" s="19"/>
      <c r="C71" s="19"/>
      <c r="D71" s="20">
        <v>15581127</v>
      </c>
      <c r="E71" s="21">
        <v>15581127</v>
      </c>
      <c r="F71" s="21">
        <v>1137481</v>
      </c>
      <c r="G71" s="21">
        <v>1097486</v>
      </c>
      <c r="H71" s="21">
        <v>1025131</v>
      </c>
      <c r="I71" s="21">
        <v>3260098</v>
      </c>
      <c r="J71" s="21">
        <v>1174411</v>
      </c>
      <c r="K71" s="21">
        <v>960581</v>
      </c>
      <c r="L71" s="21">
        <v>1173430</v>
      </c>
      <c r="M71" s="21">
        <v>3308422</v>
      </c>
      <c r="N71" s="21">
        <v>1057532</v>
      </c>
      <c r="O71" s="21">
        <v>845614</v>
      </c>
      <c r="P71" s="21">
        <v>984137</v>
      </c>
      <c r="Q71" s="21">
        <v>2887283</v>
      </c>
      <c r="R71" s="21">
        <v>809096</v>
      </c>
      <c r="S71" s="21">
        <v>1134276</v>
      </c>
      <c r="T71" s="21">
        <v>986062</v>
      </c>
      <c r="U71" s="21">
        <v>2929434</v>
      </c>
      <c r="V71" s="21">
        <v>12385237</v>
      </c>
      <c r="W71" s="21">
        <v>15581127</v>
      </c>
      <c r="X71" s="21"/>
      <c r="Y71" s="20"/>
      <c r="Z71" s="23">
        <v>15581127</v>
      </c>
    </row>
    <row r="72" spans="1:26" ht="13.5" hidden="1">
      <c r="A72" s="39" t="s">
        <v>105</v>
      </c>
      <c r="B72" s="19"/>
      <c r="C72" s="19"/>
      <c r="D72" s="20">
        <v>3273422</v>
      </c>
      <c r="E72" s="21">
        <v>3273422</v>
      </c>
      <c r="F72" s="21">
        <v>288396</v>
      </c>
      <c r="G72" s="21">
        <v>288733</v>
      </c>
      <c r="H72" s="21">
        <v>287685</v>
      </c>
      <c r="I72" s="21">
        <v>864814</v>
      </c>
      <c r="J72" s="21">
        <v>289836</v>
      </c>
      <c r="K72" s="21">
        <v>289901</v>
      </c>
      <c r="L72" s="21">
        <v>289906</v>
      </c>
      <c r="M72" s="21">
        <v>869643</v>
      </c>
      <c r="N72" s="21">
        <v>289695</v>
      </c>
      <c r="O72" s="21">
        <v>289407</v>
      </c>
      <c r="P72" s="21">
        <v>291156</v>
      </c>
      <c r="Q72" s="21">
        <v>870258</v>
      </c>
      <c r="R72" s="21">
        <v>289580</v>
      </c>
      <c r="S72" s="21">
        <v>292571</v>
      </c>
      <c r="T72" s="21">
        <v>281494</v>
      </c>
      <c r="U72" s="21">
        <v>863645</v>
      </c>
      <c r="V72" s="21">
        <v>3468360</v>
      </c>
      <c r="W72" s="21">
        <v>3273422</v>
      </c>
      <c r="X72" s="21"/>
      <c r="Y72" s="20"/>
      <c r="Z72" s="23">
        <v>3273422</v>
      </c>
    </row>
    <row r="73" spans="1:26" ht="13.5" hidden="1">
      <c r="A73" s="39" t="s">
        <v>106</v>
      </c>
      <c r="B73" s="19"/>
      <c r="C73" s="19"/>
      <c r="D73" s="20">
        <v>4889757</v>
      </c>
      <c r="E73" s="21">
        <v>4889757</v>
      </c>
      <c r="F73" s="21">
        <v>442506</v>
      </c>
      <c r="G73" s="21">
        <v>411747</v>
      </c>
      <c r="H73" s="21">
        <v>405636</v>
      </c>
      <c r="I73" s="21">
        <v>1259889</v>
      </c>
      <c r="J73" s="21">
        <v>406548</v>
      </c>
      <c r="K73" s="21">
        <v>400641</v>
      </c>
      <c r="L73" s="21">
        <v>400775</v>
      </c>
      <c r="M73" s="21">
        <v>1207964</v>
      </c>
      <c r="N73" s="21">
        <v>401443</v>
      </c>
      <c r="O73" s="21">
        <v>511545</v>
      </c>
      <c r="P73" s="21">
        <v>419176</v>
      </c>
      <c r="Q73" s="21">
        <v>1332164</v>
      </c>
      <c r="R73" s="21">
        <v>507365</v>
      </c>
      <c r="S73" s="21">
        <v>412374</v>
      </c>
      <c r="T73" s="21">
        <v>386625</v>
      </c>
      <c r="U73" s="21">
        <v>1306364</v>
      </c>
      <c r="V73" s="21">
        <v>5106381</v>
      </c>
      <c r="W73" s="21">
        <v>4889757</v>
      </c>
      <c r="X73" s="21"/>
      <c r="Y73" s="20"/>
      <c r="Z73" s="23">
        <v>4889757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1650000</v>
      </c>
      <c r="E75" s="30">
        <v>1650000</v>
      </c>
      <c r="F75" s="30">
        <v>348072</v>
      </c>
      <c r="G75" s="30">
        <v>378695</v>
      </c>
      <c r="H75" s="30">
        <v>324183</v>
      </c>
      <c r="I75" s="30">
        <v>1050950</v>
      </c>
      <c r="J75" s="30">
        <v>358158</v>
      </c>
      <c r="K75" s="30">
        <v>228451</v>
      </c>
      <c r="L75" s="30">
        <v>398689</v>
      </c>
      <c r="M75" s="30">
        <v>985298</v>
      </c>
      <c r="N75" s="30">
        <v>413173</v>
      </c>
      <c r="O75" s="30">
        <v>411851</v>
      </c>
      <c r="P75" s="30">
        <v>447476</v>
      </c>
      <c r="Q75" s="30">
        <v>1272500</v>
      </c>
      <c r="R75" s="30">
        <v>959824</v>
      </c>
      <c r="S75" s="30">
        <v>492931</v>
      </c>
      <c r="T75" s="30">
        <v>458537</v>
      </c>
      <c r="U75" s="30">
        <v>1911292</v>
      </c>
      <c r="V75" s="30">
        <v>5220040</v>
      </c>
      <c r="W75" s="30">
        <v>1650000</v>
      </c>
      <c r="X75" s="30"/>
      <c r="Y75" s="29"/>
      <c r="Z75" s="31">
        <v>1650000</v>
      </c>
    </row>
    <row r="76" spans="1:26" ht="13.5" hidden="1">
      <c r="A76" s="42" t="s">
        <v>286</v>
      </c>
      <c r="B76" s="32"/>
      <c r="C76" s="32"/>
      <c r="D76" s="33">
        <v>118369239</v>
      </c>
      <c r="E76" s="34">
        <v>118369239</v>
      </c>
      <c r="F76" s="34">
        <v>8780390</v>
      </c>
      <c r="G76" s="34">
        <v>1901922</v>
      </c>
      <c r="H76" s="34">
        <v>8620982</v>
      </c>
      <c r="I76" s="34">
        <v>19303294</v>
      </c>
      <c r="J76" s="34">
        <v>8686846</v>
      </c>
      <c r="K76" s="34">
        <v>8915184</v>
      </c>
      <c r="L76" s="34">
        <v>6739531</v>
      </c>
      <c r="M76" s="34">
        <v>24341561</v>
      </c>
      <c r="N76" s="34">
        <v>9824464</v>
      </c>
      <c r="O76" s="34">
        <v>9479399</v>
      </c>
      <c r="P76" s="34">
        <v>8066711</v>
      </c>
      <c r="Q76" s="34">
        <v>27370574</v>
      </c>
      <c r="R76" s="34">
        <v>10377211</v>
      </c>
      <c r="S76" s="34">
        <v>9055130</v>
      </c>
      <c r="T76" s="34">
        <v>11336163</v>
      </c>
      <c r="U76" s="34">
        <v>30768504</v>
      </c>
      <c r="V76" s="34">
        <v>101783933</v>
      </c>
      <c r="W76" s="34">
        <v>118369239</v>
      </c>
      <c r="X76" s="34"/>
      <c r="Y76" s="33"/>
      <c r="Z76" s="35">
        <v>118369239</v>
      </c>
    </row>
    <row r="77" spans="1:26" ht="13.5" hidden="1">
      <c r="A77" s="37" t="s">
        <v>31</v>
      </c>
      <c r="B77" s="19"/>
      <c r="C77" s="19"/>
      <c r="D77" s="20">
        <v>49568833</v>
      </c>
      <c r="E77" s="21">
        <v>49568833</v>
      </c>
      <c r="F77" s="21">
        <v>2853123</v>
      </c>
      <c r="G77" s="21">
        <v>555571</v>
      </c>
      <c r="H77" s="21">
        <v>6639112</v>
      </c>
      <c r="I77" s="21">
        <v>10047806</v>
      </c>
      <c r="J77" s="21">
        <v>2973021</v>
      </c>
      <c r="K77" s="21">
        <v>2849394</v>
      </c>
      <c r="L77" s="21">
        <v>2653926</v>
      </c>
      <c r="M77" s="21">
        <v>8476341</v>
      </c>
      <c r="N77" s="21">
        <v>3078198</v>
      </c>
      <c r="O77" s="21">
        <v>2942432</v>
      </c>
      <c r="P77" s="21">
        <v>2871414</v>
      </c>
      <c r="Q77" s="21">
        <v>8892044</v>
      </c>
      <c r="R77" s="21">
        <v>2872974</v>
      </c>
      <c r="S77" s="21">
        <v>2719984</v>
      </c>
      <c r="T77" s="21">
        <v>5085480</v>
      </c>
      <c r="U77" s="21">
        <v>10678438</v>
      </c>
      <c r="V77" s="21">
        <v>38094629</v>
      </c>
      <c r="W77" s="21">
        <v>49568833</v>
      </c>
      <c r="X77" s="21"/>
      <c r="Y77" s="20"/>
      <c r="Z77" s="23">
        <v>49568833</v>
      </c>
    </row>
    <row r="78" spans="1:26" ht="13.5" hidden="1">
      <c r="A78" s="38" t="s">
        <v>32</v>
      </c>
      <c r="B78" s="19"/>
      <c r="C78" s="19"/>
      <c r="D78" s="20">
        <v>68800406</v>
      </c>
      <c r="E78" s="21">
        <v>68800406</v>
      </c>
      <c r="F78" s="21">
        <v>5829302</v>
      </c>
      <c r="G78" s="21">
        <v>967656</v>
      </c>
      <c r="H78" s="21">
        <v>1639687</v>
      </c>
      <c r="I78" s="21">
        <v>8436645</v>
      </c>
      <c r="J78" s="21">
        <v>5713825</v>
      </c>
      <c r="K78" s="21">
        <v>5954662</v>
      </c>
      <c r="L78" s="21">
        <v>3686916</v>
      </c>
      <c r="M78" s="21">
        <v>15355403</v>
      </c>
      <c r="N78" s="21">
        <v>6333093</v>
      </c>
      <c r="O78" s="21">
        <v>6258403</v>
      </c>
      <c r="P78" s="21">
        <v>4747821</v>
      </c>
      <c r="Q78" s="21">
        <v>17339317</v>
      </c>
      <c r="R78" s="21">
        <v>6544413</v>
      </c>
      <c r="S78" s="21">
        <v>5842215</v>
      </c>
      <c r="T78" s="21">
        <v>5792146</v>
      </c>
      <c r="U78" s="21">
        <v>18178774</v>
      </c>
      <c r="V78" s="21">
        <v>59310139</v>
      </c>
      <c r="W78" s="21">
        <v>68800406</v>
      </c>
      <c r="X78" s="21"/>
      <c r="Y78" s="20"/>
      <c r="Z78" s="23">
        <v>68800406</v>
      </c>
    </row>
    <row r="79" spans="1:26" ht="13.5" hidden="1">
      <c r="A79" s="39" t="s">
        <v>103</v>
      </c>
      <c r="B79" s="19"/>
      <c r="C79" s="19"/>
      <c r="D79" s="20">
        <v>47905417</v>
      </c>
      <c r="E79" s="21">
        <v>47905417</v>
      </c>
      <c r="F79" s="21">
        <v>4222960</v>
      </c>
      <c r="G79" s="21">
        <v>735938</v>
      </c>
      <c r="H79" s="21">
        <v>1299410</v>
      </c>
      <c r="I79" s="21">
        <v>6258308</v>
      </c>
      <c r="J79" s="21">
        <v>4271170</v>
      </c>
      <c r="K79" s="21">
        <v>4431801</v>
      </c>
      <c r="L79" s="21">
        <v>2472425</v>
      </c>
      <c r="M79" s="21">
        <v>11175396</v>
      </c>
      <c r="N79" s="21">
        <v>4826710</v>
      </c>
      <c r="O79" s="21">
        <v>4941248</v>
      </c>
      <c r="P79" s="21">
        <v>3548517</v>
      </c>
      <c r="Q79" s="21">
        <v>13316475</v>
      </c>
      <c r="R79" s="21">
        <v>5202766</v>
      </c>
      <c r="S79" s="21">
        <v>4571790</v>
      </c>
      <c r="T79" s="21">
        <v>4582355</v>
      </c>
      <c r="U79" s="21">
        <v>14356911</v>
      </c>
      <c r="V79" s="21">
        <v>45107090</v>
      </c>
      <c r="W79" s="21">
        <v>47905417</v>
      </c>
      <c r="X79" s="21"/>
      <c r="Y79" s="20"/>
      <c r="Z79" s="23">
        <v>47905417</v>
      </c>
    </row>
    <row r="80" spans="1:26" ht="13.5" hidden="1">
      <c r="A80" s="39" t="s">
        <v>104</v>
      </c>
      <c r="B80" s="19"/>
      <c r="C80" s="19"/>
      <c r="D80" s="20">
        <v>13711389</v>
      </c>
      <c r="E80" s="21">
        <v>13711389</v>
      </c>
      <c r="F80" s="21">
        <v>1117551</v>
      </c>
      <c r="G80" s="21">
        <v>174823</v>
      </c>
      <c r="H80" s="21">
        <v>229995</v>
      </c>
      <c r="I80" s="21">
        <v>1522369</v>
      </c>
      <c r="J80" s="21">
        <v>923733</v>
      </c>
      <c r="K80" s="21">
        <v>976061</v>
      </c>
      <c r="L80" s="21">
        <v>733857</v>
      </c>
      <c r="M80" s="21">
        <v>2633651</v>
      </c>
      <c r="N80" s="21">
        <v>925306</v>
      </c>
      <c r="O80" s="21">
        <v>856011</v>
      </c>
      <c r="P80" s="21">
        <v>713425</v>
      </c>
      <c r="Q80" s="21">
        <v>2494742</v>
      </c>
      <c r="R80" s="21">
        <v>796026</v>
      </c>
      <c r="S80" s="21">
        <v>755238</v>
      </c>
      <c r="T80" s="21">
        <v>631509</v>
      </c>
      <c r="U80" s="21">
        <v>2182773</v>
      </c>
      <c r="V80" s="21">
        <v>8833535</v>
      </c>
      <c r="W80" s="21">
        <v>13711389</v>
      </c>
      <c r="X80" s="21"/>
      <c r="Y80" s="20"/>
      <c r="Z80" s="23">
        <v>13711389</v>
      </c>
    </row>
    <row r="81" spans="1:26" ht="13.5" hidden="1">
      <c r="A81" s="39" t="s">
        <v>105</v>
      </c>
      <c r="B81" s="19"/>
      <c r="C81" s="19"/>
      <c r="D81" s="20">
        <v>2880612</v>
      </c>
      <c r="E81" s="21">
        <v>2880612</v>
      </c>
      <c r="F81" s="21">
        <v>278088</v>
      </c>
      <c r="G81" s="21">
        <v>22438</v>
      </c>
      <c r="H81" s="21">
        <v>48820</v>
      </c>
      <c r="I81" s="21">
        <v>349346</v>
      </c>
      <c r="J81" s="21">
        <v>237571</v>
      </c>
      <c r="K81" s="21">
        <v>270356</v>
      </c>
      <c r="L81" s="21">
        <v>234241</v>
      </c>
      <c r="M81" s="21">
        <v>742168</v>
      </c>
      <c r="N81" s="21">
        <v>294418</v>
      </c>
      <c r="O81" s="21">
        <v>177753</v>
      </c>
      <c r="P81" s="21">
        <v>235136</v>
      </c>
      <c r="Q81" s="21">
        <v>707307</v>
      </c>
      <c r="R81" s="21">
        <v>258688</v>
      </c>
      <c r="S81" s="21">
        <v>254771</v>
      </c>
      <c r="T81" s="21">
        <v>289015</v>
      </c>
      <c r="U81" s="21">
        <v>802474</v>
      </c>
      <c r="V81" s="21">
        <v>2601295</v>
      </c>
      <c r="W81" s="21">
        <v>2880612</v>
      </c>
      <c r="X81" s="21"/>
      <c r="Y81" s="20"/>
      <c r="Z81" s="23">
        <v>2880612</v>
      </c>
    </row>
    <row r="82" spans="1:26" ht="13.5" hidden="1">
      <c r="A82" s="39" t="s">
        <v>106</v>
      </c>
      <c r="B82" s="19"/>
      <c r="C82" s="19"/>
      <c r="D82" s="20">
        <v>4302988</v>
      </c>
      <c r="E82" s="21">
        <v>4302988</v>
      </c>
      <c r="F82" s="21">
        <v>210703</v>
      </c>
      <c r="G82" s="21">
        <v>34457</v>
      </c>
      <c r="H82" s="21">
        <v>61462</v>
      </c>
      <c r="I82" s="21">
        <v>306622</v>
      </c>
      <c r="J82" s="21">
        <v>281351</v>
      </c>
      <c r="K82" s="21">
        <v>276444</v>
      </c>
      <c r="L82" s="21">
        <v>246393</v>
      </c>
      <c r="M82" s="21">
        <v>804188</v>
      </c>
      <c r="N82" s="21">
        <v>286659</v>
      </c>
      <c r="O82" s="21">
        <v>283391</v>
      </c>
      <c r="P82" s="21">
        <v>250743</v>
      </c>
      <c r="Q82" s="21">
        <v>820793</v>
      </c>
      <c r="R82" s="21">
        <v>286933</v>
      </c>
      <c r="S82" s="21">
        <v>260416</v>
      </c>
      <c r="T82" s="21">
        <v>289267</v>
      </c>
      <c r="U82" s="21">
        <v>836616</v>
      </c>
      <c r="V82" s="21">
        <v>2768219</v>
      </c>
      <c r="W82" s="21">
        <v>4302988</v>
      </c>
      <c r="X82" s="21"/>
      <c r="Y82" s="20"/>
      <c r="Z82" s="23">
        <v>4302988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97965</v>
      </c>
      <c r="G84" s="30">
        <v>378695</v>
      </c>
      <c r="H84" s="30">
        <v>342183</v>
      </c>
      <c r="I84" s="30">
        <v>818843</v>
      </c>
      <c r="J84" s="30"/>
      <c r="K84" s="30">
        <v>111128</v>
      </c>
      <c r="L84" s="30">
        <v>398689</v>
      </c>
      <c r="M84" s="30">
        <v>509817</v>
      </c>
      <c r="N84" s="30">
        <v>413173</v>
      </c>
      <c r="O84" s="30">
        <v>278564</v>
      </c>
      <c r="P84" s="30">
        <v>447476</v>
      </c>
      <c r="Q84" s="30">
        <v>1139213</v>
      </c>
      <c r="R84" s="30">
        <v>959824</v>
      </c>
      <c r="S84" s="30">
        <v>492931</v>
      </c>
      <c r="T84" s="30">
        <v>458537</v>
      </c>
      <c r="U84" s="30">
        <v>1911292</v>
      </c>
      <c r="V84" s="30">
        <v>4379165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24375646</v>
      </c>
      <c r="F5" s="358">
        <f t="shared" si="0"/>
        <v>24375646</v>
      </c>
      <c r="G5" s="358">
        <f t="shared" si="0"/>
        <v>272137</v>
      </c>
      <c r="H5" s="356">
        <f t="shared" si="0"/>
        <v>1488958</v>
      </c>
      <c r="I5" s="356">
        <f t="shared" si="0"/>
        <v>1224599</v>
      </c>
      <c r="J5" s="358">
        <f t="shared" si="0"/>
        <v>2985694</v>
      </c>
      <c r="K5" s="358">
        <f t="shared" si="0"/>
        <v>1434685</v>
      </c>
      <c r="L5" s="356">
        <f t="shared" si="0"/>
        <v>1758039</v>
      </c>
      <c r="M5" s="356">
        <f t="shared" si="0"/>
        <v>2228446</v>
      </c>
      <c r="N5" s="358">
        <f t="shared" si="0"/>
        <v>5421170</v>
      </c>
      <c r="O5" s="358">
        <f t="shared" si="0"/>
        <v>-2783903</v>
      </c>
      <c r="P5" s="356">
        <f t="shared" si="0"/>
        <v>728652</v>
      </c>
      <c r="Q5" s="356">
        <f t="shared" si="0"/>
        <v>1953849</v>
      </c>
      <c r="R5" s="358">
        <f t="shared" si="0"/>
        <v>-101402</v>
      </c>
      <c r="S5" s="358">
        <f t="shared" si="0"/>
        <v>0</v>
      </c>
      <c r="T5" s="356">
        <f t="shared" si="0"/>
        <v>3092052</v>
      </c>
      <c r="U5" s="356">
        <f t="shared" si="0"/>
        <v>5625984</v>
      </c>
      <c r="V5" s="358">
        <f t="shared" si="0"/>
        <v>8718036</v>
      </c>
      <c r="W5" s="358">
        <f t="shared" si="0"/>
        <v>17023498</v>
      </c>
      <c r="X5" s="356">
        <f t="shared" si="0"/>
        <v>24375646</v>
      </c>
      <c r="Y5" s="358">
        <f t="shared" si="0"/>
        <v>-7352148</v>
      </c>
      <c r="Z5" s="359">
        <f>+IF(X5&lt;&gt;0,+(Y5/X5)*100,0)</f>
        <v>-30.161859094934346</v>
      </c>
      <c r="AA5" s="360">
        <f>+AA6+AA8+AA11+AA13+AA15</f>
        <v>24375646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3250326</v>
      </c>
      <c r="F6" s="59">
        <f t="shared" si="1"/>
        <v>3250326</v>
      </c>
      <c r="G6" s="59">
        <f t="shared" si="1"/>
        <v>0</v>
      </c>
      <c r="H6" s="60">
        <f t="shared" si="1"/>
        <v>0</v>
      </c>
      <c r="I6" s="60">
        <f t="shared" si="1"/>
        <v>6850</v>
      </c>
      <c r="J6" s="59">
        <f t="shared" si="1"/>
        <v>6850</v>
      </c>
      <c r="K6" s="59">
        <f t="shared" si="1"/>
        <v>321000</v>
      </c>
      <c r="L6" s="60">
        <f t="shared" si="1"/>
        <v>777232</v>
      </c>
      <c r="M6" s="60">
        <f t="shared" si="1"/>
        <v>731781</v>
      </c>
      <c r="N6" s="59">
        <f t="shared" si="1"/>
        <v>1830013</v>
      </c>
      <c r="O6" s="59">
        <f t="shared" si="1"/>
        <v>-418350</v>
      </c>
      <c r="P6" s="60">
        <f t="shared" si="1"/>
        <v>3932</v>
      </c>
      <c r="Q6" s="60">
        <f t="shared" si="1"/>
        <v>14063</v>
      </c>
      <c r="R6" s="59">
        <f t="shared" si="1"/>
        <v>-400355</v>
      </c>
      <c r="S6" s="59">
        <f t="shared" si="1"/>
        <v>0</v>
      </c>
      <c r="T6" s="60">
        <f t="shared" si="1"/>
        <v>621660</v>
      </c>
      <c r="U6" s="60">
        <f t="shared" si="1"/>
        <v>397399</v>
      </c>
      <c r="V6" s="59">
        <f t="shared" si="1"/>
        <v>1019059</v>
      </c>
      <c r="W6" s="59">
        <f t="shared" si="1"/>
        <v>2455567</v>
      </c>
      <c r="X6" s="60">
        <f t="shared" si="1"/>
        <v>3250326</v>
      </c>
      <c r="Y6" s="59">
        <f t="shared" si="1"/>
        <v>-794759</v>
      </c>
      <c r="Z6" s="61">
        <f>+IF(X6&lt;&gt;0,+(Y6/X6)*100,0)</f>
        <v>-24.451670386293557</v>
      </c>
      <c r="AA6" s="62">
        <f t="shared" si="1"/>
        <v>3250326</v>
      </c>
    </row>
    <row r="7" spans="1:27" ht="13.5">
      <c r="A7" s="291" t="s">
        <v>228</v>
      </c>
      <c r="B7" s="142"/>
      <c r="C7" s="60"/>
      <c r="D7" s="340"/>
      <c r="E7" s="60">
        <v>3250326</v>
      </c>
      <c r="F7" s="59">
        <v>3250326</v>
      </c>
      <c r="G7" s="59"/>
      <c r="H7" s="60"/>
      <c r="I7" s="60">
        <v>6850</v>
      </c>
      <c r="J7" s="59">
        <v>6850</v>
      </c>
      <c r="K7" s="59">
        <v>321000</v>
      </c>
      <c r="L7" s="60">
        <v>777232</v>
      </c>
      <c r="M7" s="60">
        <v>731781</v>
      </c>
      <c r="N7" s="59">
        <v>1830013</v>
      </c>
      <c r="O7" s="59">
        <v>-418350</v>
      </c>
      <c r="P7" s="60">
        <v>3932</v>
      </c>
      <c r="Q7" s="60">
        <v>14063</v>
      </c>
      <c r="R7" s="59">
        <v>-400355</v>
      </c>
      <c r="S7" s="59"/>
      <c r="T7" s="60">
        <v>621660</v>
      </c>
      <c r="U7" s="60">
        <v>397399</v>
      </c>
      <c r="V7" s="59">
        <v>1019059</v>
      </c>
      <c r="W7" s="59">
        <v>2455567</v>
      </c>
      <c r="X7" s="60">
        <v>3250326</v>
      </c>
      <c r="Y7" s="59">
        <v>-794759</v>
      </c>
      <c r="Z7" s="61">
        <v>-24.45</v>
      </c>
      <c r="AA7" s="62">
        <v>3250326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2567772</v>
      </c>
      <c r="F8" s="59">
        <f t="shared" si="2"/>
        <v>2567772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180357</v>
      </c>
      <c r="M8" s="60">
        <f t="shared" si="2"/>
        <v>90898</v>
      </c>
      <c r="N8" s="59">
        <f t="shared" si="2"/>
        <v>271255</v>
      </c>
      <c r="O8" s="59">
        <f t="shared" si="2"/>
        <v>-222641</v>
      </c>
      <c r="P8" s="60">
        <f t="shared" si="2"/>
        <v>110</v>
      </c>
      <c r="Q8" s="60">
        <f t="shared" si="2"/>
        <v>256714</v>
      </c>
      <c r="R8" s="59">
        <f t="shared" si="2"/>
        <v>34183</v>
      </c>
      <c r="S8" s="59">
        <f t="shared" si="2"/>
        <v>0</v>
      </c>
      <c r="T8" s="60">
        <f t="shared" si="2"/>
        <v>750738</v>
      </c>
      <c r="U8" s="60">
        <f t="shared" si="2"/>
        <v>176086</v>
      </c>
      <c r="V8" s="59">
        <f t="shared" si="2"/>
        <v>926824</v>
      </c>
      <c r="W8" s="59">
        <f t="shared" si="2"/>
        <v>1232262</v>
      </c>
      <c r="X8" s="60">
        <f t="shared" si="2"/>
        <v>2567772</v>
      </c>
      <c r="Y8" s="59">
        <f t="shared" si="2"/>
        <v>-1335510</v>
      </c>
      <c r="Z8" s="61">
        <f>+IF(X8&lt;&gt;0,+(Y8/X8)*100,0)</f>
        <v>-52.01045887251672</v>
      </c>
      <c r="AA8" s="62">
        <f>SUM(AA9:AA10)</f>
        <v>2567772</v>
      </c>
    </row>
    <row r="9" spans="1:27" ht="13.5">
      <c r="A9" s="291" t="s">
        <v>229</v>
      </c>
      <c r="B9" s="142"/>
      <c r="C9" s="60"/>
      <c r="D9" s="340"/>
      <c r="E9" s="60">
        <v>2567772</v>
      </c>
      <c r="F9" s="59">
        <v>2567772</v>
      </c>
      <c r="G9" s="59"/>
      <c r="H9" s="60"/>
      <c r="I9" s="60"/>
      <c r="J9" s="59"/>
      <c r="K9" s="59"/>
      <c r="L9" s="60">
        <v>180357</v>
      </c>
      <c r="M9" s="60">
        <v>90898</v>
      </c>
      <c r="N9" s="59">
        <v>271255</v>
      </c>
      <c r="O9" s="59">
        <v>-222641</v>
      </c>
      <c r="P9" s="60">
        <v>110</v>
      </c>
      <c r="Q9" s="60">
        <v>256714</v>
      </c>
      <c r="R9" s="59">
        <v>34183</v>
      </c>
      <c r="S9" s="59"/>
      <c r="T9" s="60">
        <v>750738</v>
      </c>
      <c r="U9" s="60">
        <v>176086</v>
      </c>
      <c r="V9" s="59">
        <v>926824</v>
      </c>
      <c r="W9" s="59">
        <v>1232262</v>
      </c>
      <c r="X9" s="60">
        <v>2567772</v>
      </c>
      <c r="Y9" s="59">
        <v>-1335510</v>
      </c>
      <c r="Z9" s="61">
        <v>-52.01</v>
      </c>
      <c r="AA9" s="62">
        <v>2567772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14329875</v>
      </c>
      <c r="F11" s="364">
        <f t="shared" si="3"/>
        <v>14329875</v>
      </c>
      <c r="G11" s="364">
        <f t="shared" si="3"/>
        <v>272137</v>
      </c>
      <c r="H11" s="362">
        <f t="shared" si="3"/>
        <v>1202137</v>
      </c>
      <c r="I11" s="362">
        <f t="shared" si="3"/>
        <v>1217749</v>
      </c>
      <c r="J11" s="364">
        <f t="shared" si="3"/>
        <v>2692023</v>
      </c>
      <c r="K11" s="364">
        <f t="shared" si="3"/>
        <v>1113685</v>
      </c>
      <c r="L11" s="362">
        <f t="shared" si="3"/>
        <v>800450</v>
      </c>
      <c r="M11" s="362">
        <f t="shared" si="3"/>
        <v>1320870</v>
      </c>
      <c r="N11" s="364">
        <f t="shared" si="3"/>
        <v>3235005</v>
      </c>
      <c r="O11" s="364">
        <f t="shared" si="3"/>
        <v>-1961244</v>
      </c>
      <c r="P11" s="362">
        <f t="shared" si="3"/>
        <v>303710</v>
      </c>
      <c r="Q11" s="362">
        <f t="shared" si="3"/>
        <v>731747</v>
      </c>
      <c r="R11" s="364">
        <f t="shared" si="3"/>
        <v>-925787</v>
      </c>
      <c r="S11" s="364">
        <f t="shared" si="3"/>
        <v>0</v>
      </c>
      <c r="T11" s="362">
        <f t="shared" si="3"/>
        <v>1253900</v>
      </c>
      <c r="U11" s="362">
        <f t="shared" si="3"/>
        <v>4044301</v>
      </c>
      <c r="V11" s="364">
        <f t="shared" si="3"/>
        <v>5298201</v>
      </c>
      <c r="W11" s="364">
        <f t="shared" si="3"/>
        <v>10299442</v>
      </c>
      <c r="X11" s="362">
        <f t="shared" si="3"/>
        <v>14329875</v>
      </c>
      <c r="Y11" s="364">
        <f t="shared" si="3"/>
        <v>-4030433</v>
      </c>
      <c r="Z11" s="365">
        <f>+IF(X11&lt;&gt;0,+(Y11/X11)*100,0)</f>
        <v>-28.126086235923204</v>
      </c>
      <c r="AA11" s="366">
        <f t="shared" si="3"/>
        <v>14329875</v>
      </c>
    </row>
    <row r="12" spans="1:27" ht="13.5">
      <c r="A12" s="291" t="s">
        <v>231</v>
      </c>
      <c r="B12" s="136"/>
      <c r="C12" s="60"/>
      <c r="D12" s="340"/>
      <c r="E12" s="60">
        <v>14329875</v>
      </c>
      <c r="F12" s="59">
        <v>14329875</v>
      </c>
      <c r="G12" s="59">
        <v>272137</v>
      </c>
      <c r="H12" s="60">
        <v>1202137</v>
      </c>
      <c r="I12" s="60">
        <v>1217749</v>
      </c>
      <c r="J12" s="59">
        <v>2692023</v>
      </c>
      <c r="K12" s="59">
        <v>1113685</v>
      </c>
      <c r="L12" s="60">
        <v>800450</v>
      </c>
      <c r="M12" s="60">
        <v>1320870</v>
      </c>
      <c r="N12" s="59">
        <v>3235005</v>
      </c>
      <c r="O12" s="59">
        <v>-1961244</v>
      </c>
      <c r="P12" s="60">
        <v>303710</v>
      </c>
      <c r="Q12" s="60">
        <v>731747</v>
      </c>
      <c r="R12" s="59">
        <v>-925787</v>
      </c>
      <c r="S12" s="59"/>
      <c r="T12" s="60">
        <v>1253900</v>
      </c>
      <c r="U12" s="60">
        <v>4044301</v>
      </c>
      <c r="V12" s="59">
        <v>5298201</v>
      </c>
      <c r="W12" s="59">
        <v>10299442</v>
      </c>
      <c r="X12" s="60">
        <v>14329875</v>
      </c>
      <c r="Y12" s="59">
        <v>-4030433</v>
      </c>
      <c r="Z12" s="61">
        <v>-28.13</v>
      </c>
      <c r="AA12" s="62">
        <v>14329875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2212825</v>
      </c>
      <c r="F13" s="342">
        <f t="shared" si="4"/>
        <v>2212825</v>
      </c>
      <c r="G13" s="342">
        <f t="shared" si="4"/>
        <v>0</v>
      </c>
      <c r="H13" s="275">
        <f t="shared" si="4"/>
        <v>98821</v>
      </c>
      <c r="I13" s="275">
        <f t="shared" si="4"/>
        <v>0</v>
      </c>
      <c r="J13" s="342">
        <f t="shared" si="4"/>
        <v>98821</v>
      </c>
      <c r="K13" s="342">
        <f t="shared" si="4"/>
        <v>0</v>
      </c>
      <c r="L13" s="275">
        <f t="shared" si="4"/>
        <v>0</v>
      </c>
      <c r="M13" s="275">
        <f t="shared" si="4"/>
        <v>84897</v>
      </c>
      <c r="N13" s="342">
        <f t="shared" si="4"/>
        <v>84897</v>
      </c>
      <c r="O13" s="342">
        <f t="shared" si="4"/>
        <v>-181668</v>
      </c>
      <c r="P13" s="275">
        <f t="shared" si="4"/>
        <v>0</v>
      </c>
      <c r="Q13" s="275">
        <f t="shared" si="4"/>
        <v>951325</v>
      </c>
      <c r="R13" s="342">
        <f t="shared" si="4"/>
        <v>769657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953375</v>
      </c>
      <c r="X13" s="275">
        <f t="shared" si="4"/>
        <v>2212825</v>
      </c>
      <c r="Y13" s="342">
        <f t="shared" si="4"/>
        <v>-1259450</v>
      </c>
      <c r="Z13" s="335">
        <f>+IF(X13&lt;&gt;0,+(Y13/X13)*100,0)</f>
        <v>-56.91593325274253</v>
      </c>
      <c r="AA13" s="273">
        <f t="shared" si="4"/>
        <v>2212825</v>
      </c>
    </row>
    <row r="14" spans="1:27" ht="13.5">
      <c r="A14" s="291" t="s">
        <v>232</v>
      </c>
      <c r="B14" s="136"/>
      <c r="C14" s="60"/>
      <c r="D14" s="340"/>
      <c r="E14" s="60">
        <v>2212825</v>
      </c>
      <c r="F14" s="59">
        <v>2212825</v>
      </c>
      <c r="G14" s="59"/>
      <c r="H14" s="60">
        <v>98821</v>
      </c>
      <c r="I14" s="60"/>
      <c r="J14" s="59">
        <v>98821</v>
      </c>
      <c r="K14" s="59"/>
      <c r="L14" s="60"/>
      <c r="M14" s="60">
        <v>84897</v>
      </c>
      <c r="N14" s="59">
        <v>84897</v>
      </c>
      <c r="O14" s="59">
        <v>-181668</v>
      </c>
      <c r="P14" s="60"/>
      <c r="Q14" s="60">
        <v>951325</v>
      </c>
      <c r="R14" s="59">
        <v>769657</v>
      </c>
      <c r="S14" s="59"/>
      <c r="T14" s="60"/>
      <c r="U14" s="60"/>
      <c r="V14" s="59"/>
      <c r="W14" s="59">
        <v>953375</v>
      </c>
      <c r="X14" s="60">
        <v>2212825</v>
      </c>
      <c r="Y14" s="59">
        <v>-1259450</v>
      </c>
      <c r="Z14" s="61">
        <v>-56.92</v>
      </c>
      <c r="AA14" s="62">
        <v>2212825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2014848</v>
      </c>
      <c r="F15" s="59">
        <f t="shared" si="5"/>
        <v>2014848</v>
      </c>
      <c r="G15" s="59">
        <f t="shared" si="5"/>
        <v>0</v>
      </c>
      <c r="H15" s="60">
        <f t="shared" si="5"/>
        <v>188000</v>
      </c>
      <c r="I15" s="60">
        <f t="shared" si="5"/>
        <v>0</v>
      </c>
      <c r="J15" s="59">
        <f t="shared" si="5"/>
        <v>188000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420900</v>
      </c>
      <c r="Q15" s="60">
        <f t="shared" si="5"/>
        <v>0</v>
      </c>
      <c r="R15" s="59">
        <f t="shared" si="5"/>
        <v>420900</v>
      </c>
      <c r="S15" s="59">
        <f t="shared" si="5"/>
        <v>0</v>
      </c>
      <c r="T15" s="60">
        <f t="shared" si="5"/>
        <v>465754</v>
      </c>
      <c r="U15" s="60">
        <f t="shared" si="5"/>
        <v>1008198</v>
      </c>
      <c r="V15" s="59">
        <f t="shared" si="5"/>
        <v>1473952</v>
      </c>
      <c r="W15" s="59">
        <f t="shared" si="5"/>
        <v>2082852</v>
      </c>
      <c r="X15" s="60">
        <f t="shared" si="5"/>
        <v>2014848</v>
      </c>
      <c r="Y15" s="59">
        <f t="shared" si="5"/>
        <v>68004</v>
      </c>
      <c r="Z15" s="61">
        <f>+IF(X15&lt;&gt;0,+(Y15/X15)*100,0)</f>
        <v>3.3751429388221843</v>
      </c>
      <c r="AA15" s="62">
        <f>SUM(AA16:AA20)</f>
        <v>2014848</v>
      </c>
    </row>
    <row r="16" spans="1:27" ht="13.5">
      <c r="A16" s="291" t="s">
        <v>233</v>
      </c>
      <c r="B16" s="300"/>
      <c r="C16" s="60"/>
      <c r="D16" s="340"/>
      <c r="E16" s="60">
        <v>2014848</v>
      </c>
      <c r="F16" s="59">
        <v>2014848</v>
      </c>
      <c r="G16" s="59"/>
      <c r="H16" s="60">
        <v>188000</v>
      </c>
      <c r="I16" s="60"/>
      <c r="J16" s="59">
        <v>188000</v>
      </c>
      <c r="K16" s="59"/>
      <c r="L16" s="60"/>
      <c r="M16" s="60"/>
      <c r="N16" s="59"/>
      <c r="O16" s="59"/>
      <c r="P16" s="60">
        <v>420900</v>
      </c>
      <c r="Q16" s="60"/>
      <c r="R16" s="59">
        <v>420900</v>
      </c>
      <c r="S16" s="59"/>
      <c r="T16" s="60">
        <v>465754</v>
      </c>
      <c r="U16" s="60">
        <v>1008198</v>
      </c>
      <c r="V16" s="59">
        <v>1473952</v>
      </c>
      <c r="W16" s="59">
        <v>2082852</v>
      </c>
      <c r="X16" s="60">
        <v>2014848</v>
      </c>
      <c r="Y16" s="59">
        <v>68004</v>
      </c>
      <c r="Z16" s="61">
        <v>3.38</v>
      </c>
      <c r="AA16" s="62">
        <v>2014848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35663</v>
      </c>
      <c r="F22" s="345">
        <f t="shared" si="6"/>
        <v>35663</v>
      </c>
      <c r="G22" s="345">
        <f t="shared" si="6"/>
        <v>0</v>
      </c>
      <c r="H22" s="343">
        <f t="shared" si="6"/>
        <v>1680</v>
      </c>
      <c r="I22" s="343">
        <f t="shared" si="6"/>
        <v>672</v>
      </c>
      <c r="J22" s="345">
        <f t="shared" si="6"/>
        <v>2352</v>
      </c>
      <c r="K22" s="345">
        <f t="shared" si="6"/>
        <v>2245</v>
      </c>
      <c r="L22" s="343">
        <f t="shared" si="6"/>
        <v>0</v>
      </c>
      <c r="M22" s="343">
        <f t="shared" si="6"/>
        <v>817</v>
      </c>
      <c r="N22" s="345">
        <f t="shared" si="6"/>
        <v>3062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3447</v>
      </c>
      <c r="U22" s="343">
        <f t="shared" si="6"/>
        <v>8473</v>
      </c>
      <c r="V22" s="345">
        <f t="shared" si="6"/>
        <v>11920</v>
      </c>
      <c r="W22" s="345">
        <f t="shared" si="6"/>
        <v>17334</v>
      </c>
      <c r="X22" s="343">
        <f t="shared" si="6"/>
        <v>35663</v>
      </c>
      <c r="Y22" s="345">
        <f t="shared" si="6"/>
        <v>-18329</v>
      </c>
      <c r="Z22" s="336">
        <f>+IF(X22&lt;&gt;0,+(Y22/X22)*100,0)</f>
        <v>-51.395003224630564</v>
      </c>
      <c r="AA22" s="350">
        <f>SUM(AA23:AA32)</f>
        <v>35663</v>
      </c>
    </row>
    <row r="23" spans="1:27" ht="13.5">
      <c r="A23" s="361" t="s">
        <v>236</v>
      </c>
      <c r="B23" s="142"/>
      <c r="C23" s="60"/>
      <c r="D23" s="340"/>
      <c r="E23" s="60">
        <v>35663</v>
      </c>
      <c r="F23" s="59">
        <v>35663</v>
      </c>
      <c r="G23" s="59"/>
      <c r="H23" s="60"/>
      <c r="I23" s="60"/>
      <c r="J23" s="59"/>
      <c r="K23" s="59"/>
      <c r="L23" s="60"/>
      <c r="M23" s="60">
        <v>817</v>
      </c>
      <c r="N23" s="59">
        <v>817</v>
      </c>
      <c r="O23" s="59"/>
      <c r="P23" s="60"/>
      <c r="Q23" s="60"/>
      <c r="R23" s="59"/>
      <c r="S23" s="59"/>
      <c r="T23" s="60"/>
      <c r="U23" s="60"/>
      <c r="V23" s="59"/>
      <c r="W23" s="59">
        <v>817</v>
      </c>
      <c r="X23" s="60">
        <v>35663</v>
      </c>
      <c r="Y23" s="59">
        <v>-34846</v>
      </c>
      <c r="Z23" s="61">
        <v>-97.71</v>
      </c>
      <c r="AA23" s="62">
        <v>35663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1680</v>
      </c>
      <c r="I27" s="60">
        <v>672</v>
      </c>
      <c r="J27" s="59">
        <v>2352</v>
      </c>
      <c r="K27" s="59">
        <v>2245</v>
      </c>
      <c r="L27" s="60"/>
      <c r="M27" s="60"/>
      <c r="N27" s="59">
        <v>2245</v>
      </c>
      <c r="O27" s="59"/>
      <c r="P27" s="60"/>
      <c r="Q27" s="60"/>
      <c r="R27" s="59"/>
      <c r="S27" s="59"/>
      <c r="T27" s="60">
        <v>3447</v>
      </c>
      <c r="U27" s="60">
        <v>8473</v>
      </c>
      <c r="V27" s="59">
        <v>11920</v>
      </c>
      <c r="W27" s="59">
        <v>16517</v>
      </c>
      <c r="X27" s="60"/>
      <c r="Y27" s="59">
        <v>16517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6712632</v>
      </c>
      <c r="F40" s="345">
        <f t="shared" si="9"/>
        <v>6712632</v>
      </c>
      <c r="G40" s="345">
        <f t="shared" si="9"/>
        <v>0</v>
      </c>
      <c r="H40" s="343">
        <f t="shared" si="9"/>
        <v>100</v>
      </c>
      <c r="I40" s="343">
        <f t="shared" si="9"/>
        <v>120430</v>
      </c>
      <c r="J40" s="345">
        <f t="shared" si="9"/>
        <v>120530</v>
      </c>
      <c r="K40" s="345">
        <f t="shared" si="9"/>
        <v>524</v>
      </c>
      <c r="L40" s="343">
        <f t="shared" si="9"/>
        <v>7190</v>
      </c>
      <c r="M40" s="343">
        <f t="shared" si="9"/>
        <v>174485</v>
      </c>
      <c r="N40" s="345">
        <f t="shared" si="9"/>
        <v>182199</v>
      </c>
      <c r="O40" s="345">
        <f t="shared" si="9"/>
        <v>-5484202</v>
      </c>
      <c r="P40" s="343">
        <f t="shared" si="9"/>
        <v>949459</v>
      </c>
      <c r="Q40" s="343">
        <f t="shared" si="9"/>
        <v>1536653</v>
      </c>
      <c r="R40" s="345">
        <f t="shared" si="9"/>
        <v>-2998090</v>
      </c>
      <c r="S40" s="345">
        <f t="shared" si="9"/>
        <v>0</v>
      </c>
      <c r="T40" s="343">
        <f t="shared" si="9"/>
        <v>15933</v>
      </c>
      <c r="U40" s="343">
        <f t="shared" si="9"/>
        <v>1633440</v>
      </c>
      <c r="V40" s="345">
        <f t="shared" si="9"/>
        <v>1649373</v>
      </c>
      <c r="W40" s="345">
        <f t="shared" si="9"/>
        <v>-1045988</v>
      </c>
      <c r="X40" s="343">
        <f t="shared" si="9"/>
        <v>6712632</v>
      </c>
      <c r="Y40" s="345">
        <f t="shared" si="9"/>
        <v>-7758620</v>
      </c>
      <c r="Z40" s="336">
        <f>+IF(X40&lt;&gt;0,+(Y40/X40)*100,0)</f>
        <v>-115.58238258852862</v>
      </c>
      <c r="AA40" s="350">
        <f>SUM(AA41:AA49)</f>
        <v>6712632</v>
      </c>
    </row>
    <row r="41" spans="1:27" ht="13.5">
      <c r="A41" s="361" t="s">
        <v>247</v>
      </c>
      <c r="B41" s="142"/>
      <c r="C41" s="362"/>
      <c r="D41" s="363"/>
      <c r="E41" s="362">
        <v>5781684</v>
      </c>
      <c r="F41" s="364">
        <v>5781684</v>
      </c>
      <c r="G41" s="364"/>
      <c r="H41" s="362">
        <v>100</v>
      </c>
      <c r="I41" s="362"/>
      <c r="J41" s="364">
        <v>100</v>
      </c>
      <c r="K41" s="364"/>
      <c r="L41" s="362">
        <v>7190</v>
      </c>
      <c r="M41" s="362"/>
      <c r="N41" s="364">
        <v>7190</v>
      </c>
      <c r="O41" s="364">
        <v>-5477839</v>
      </c>
      <c r="P41" s="362">
        <v>946289</v>
      </c>
      <c r="Q41" s="362">
        <v>1515906</v>
      </c>
      <c r="R41" s="364">
        <v>-3015644</v>
      </c>
      <c r="S41" s="364"/>
      <c r="T41" s="362">
        <v>6737</v>
      </c>
      <c r="U41" s="362">
        <v>1632376</v>
      </c>
      <c r="V41" s="364">
        <v>1639113</v>
      </c>
      <c r="W41" s="364">
        <v>-1369241</v>
      </c>
      <c r="X41" s="362">
        <v>5781684</v>
      </c>
      <c r="Y41" s="364">
        <v>-7150925</v>
      </c>
      <c r="Z41" s="365">
        <v>-123.68</v>
      </c>
      <c r="AA41" s="366">
        <v>5781684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16590</v>
      </c>
      <c r="N43" s="370">
        <v>16590</v>
      </c>
      <c r="O43" s="370"/>
      <c r="P43" s="305"/>
      <c r="Q43" s="305">
        <v>3317</v>
      </c>
      <c r="R43" s="370">
        <v>3317</v>
      </c>
      <c r="S43" s="370"/>
      <c r="T43" s="305"/>
      <c r="U43" s="305"/>
      <c r="V43" s="370"/>
      <c r="W43" s="370">
        <v>19907</v>
      </c>
      <c r="X43" s="305"/>
      <c r="Y43" s="370">
        <v>19907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266628</v>
      </c>
      <c r="F44" s="53">
        <v>266628</v>
      </c>
      <c r="G44" s="53"/>
      <c r="H44" s="54"/>
      <c r="I44" s="54">
        <v>1730</v>
      </c>
      <c r="J44" s="53">
        <v>1730</v>
      </c>
      <c r="K44" s="53"/>
      <c r="L44" s="54"/>
      <c r="M44" s="54"/>
      <c r="N44" s="53"/>
      <c r="O44" s="53">
        <v>-3399</v>
      </c>
      <c r="P44" s="54"/>
      <c r="Q44" s="54">
        <v>17430</v>
      </c>
      <c r="R44" s="53">
        <v>14031</v>
      </c>
      <c r="S44" s="53"/>
      <c r="T44" s="54">
        <v>9196</v>
      </c>
      <c r="U44" s="54">
        <v>1064</v>
      </c>
      <c r="V44" s="53">
        <v>10260</v>
      </c>
      <c r="W44" s="53">
        <v>26021</v>
      </c>
      <c r="X44" s="54">
        <v>266628</v>
      </c>
      <c r="Y44" s="53">
        <v>-240607</v>
      </c>
      <c r="Z44" s="94">
        <v>-90.24</v>
      </c>
      <c r="AA44" s="95">
        <v>266628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664320</v>
      </c>
      <c r="F48" s="53">
        <v>664320</v>
      </c>
      <c r="G48" s="53"/>
      <c r="H48" s="54"/>
      <c r="I48" s="54">
        <v>118700</v>
      </c>
      <c r="J48" s="53">
        <v>118700</v>
      </c>
      <c r="K48" s="53">
        <v>524</v>
      </c>
      <c r="L48" s="54"/>
      <c r="M48" s="54">
        <v>157895</v>
      </c>
      <c r="N48" s="53">
        <v>158419</v>
      </c>
      <c r="O48" s="53">
        <v>-2964</v>
      </c>
      <c r="P48" s="54">
        <v>3170</v>
      </c>
      <c r="Q48" s="54"/>
      <c r="R48" s="53">
        <v>206</v>
      </c>
      <c r="S48" s="53"/>
      <c r="T48" s="54"/>
      <c r="U48" s="54"/>
      <c r="V48" s="53"/>
      <c r="W48" s="53">
        <v>277325</v>
      </c>
      <c r="X48" s="54">
        <v>664320</v>
      </c>
      <c r="Y48" s="53">
        <v>-386995</v>
      </c>
      <c r="Z48" s="94">
        <v>-58.25</v>
      </c>
      <c r="AA48" s="95">
        <v>664320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31123941</v>
      </c>
      <c r="F60" s="264">
        <f t="shared" si="14"/>
        <v>31123941</v>
      </c>
      <c r="G60" s="264">
        <f t="shared" si="14"/>
        <v>272137</v>
      </c>
      <c r="H60" s="219">
        <f t="shared" si="14"/>
        <v>1490738</v>
      </c>
      <c r="I60" s="219">
        <f t="shared" si="14"/>
        <v>1345701</v>
      </c>
      <c r="J60" s="264">
        <f t="shared" si="14"/>
        <v>3108576</v>
      </c>
      <c r="K60" s="264">
        <f t="shared" si="14"/>
        <v>1437454</v>
      </c>
      <c r="L60" s="219">
        <f t="shared" si="14"/>
        <v>1765229</v>
      </c>
      <c r="M60" s="219">
        <f t="shared" si="14"/>
        <v>2403748</v>
      </c>
      <c r="N60" s="264">
        <f t="shared" si="14"/>
        <v>5606431</v>
      </c>
      <c r="O60" s="264">
        <f t="shared" si="14"/>
        <v>-8268105</v>
      </c>
      <c r="P60" s="219">
        <f t="shared" si="14"/>
        <v>1678111</v>
      </c>
      <c r="Q60" s="219">
        <f t="shared" si="14"/>
        <v>3490502</v>
      </c>
      <c r="R60" s="264">
        <f t="shared" si="14"/>
        <v>-3099492</v>
      </c>
      <c r="S60" s="264">
        <f t="shared" si="14"/>
        <v>0</v>
      </c>
      <c r="T60" s="219">
        <f t="shared" si="14"/>
        <v>3111432</v>
      </c>
      <c r="U60" s="219">
        <f t="shared" si="14"/>
        <v>7267897</v>
      </c>
      <c r="V60" s="264">
        <f t="shared" si="14"/>
        <v>10379329</v>
      </c>
      <c r="W60" s="264">
        <f t="shared" si="14"/>
        <v>15994844</v>
      </c>
      <c r="X60" s="219">
        <f t="shared" si="14"/>
        <v>31123941</v>
      </c>
      <c r="Y60" s="264">
        <f t="shared" si="14"/>
        <v>-15129097</v>
      </c>
      <c r="Z60" s="337">
        <f>+IF(X60&lt;&gt;0,+(Y60/X60)*100,0)</f>
        <v>-48.60919444616606</v>
      </c>
      <c r="AA60" s="232">
        <f>+AA57+AA54+AA51+AA40+AA37+AA34+AA22+AA5</f>
        <v>31123941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210111884</v>
      </c>
      <c r="F5" s="100">
        <f t="shared" si="0"/>
        <v>210111884</v>
      </c>
      <c r="G5" s="100">
        <f t="shared" si="0"/>
        <v>127778453</v>
      </c>
      <c r="H5" s="100">
        <f t="shared" si="0"/>
        <v>17711108</v>
      </c>
      <c r="I5" s="100">
        <f t="shared" si="0"/>
        <v>2968895</v>
      </c>
      <c r="J5" s="100">
        <f t="shared" si="0"/>
        <v>148458456</v>
      </c>
      <c r="K5" s="100">
        <f t="shared" si="0"/>
        <v>8455323</v>
      </c>
      <c r="L5" s="100">
        <f t="shared" si="0"/>
        <v>102478827</v>
      </c>
      <c r="M5" s="100">
        <f t="shared" si="0"/>
        <v>6693284</v>
      </c>
      <c r="N5" s="100">
        <f t="shared" si="0"/>
        <v>117627434</v>
      </c>
      <c r="O5" s="100">
        <f t="shared" si="0"/>
        <v>6041489</v>
      </c>
      <c r="P5" s="100">
        <f t="shared" si="0"/>
        <v>7151199</v>
      </c>
      <c r="Q5" s="100">
        <f t="shared" si="0"/>
        <v>79907402</v>
      </c>
      <c r="R5" s="100">
        <f t="shared" si="0"/>
        <v>93100090</v>
      </c>
      <c r="S5" s="100">
        <f t="shared" si="0"/>
        <v>7262179</v>
      </c>
      <c r="T5" s="100">
        <f t="shared" si="0"/>
        <v>6245384</v>
      </c>
      <c r="U5" s="100">
        <f t="shared" si="0"/>
        <v>9643066</v>
      </c>
      <c r="V5" s="100">
        <f t="shared" si="0"/>
        <v>23150629</v>
      </c>
      <c r="W5" s="100">
        <f t="shared" si="0"/>
        <v>382336609</v>
      </c>
      <c r="X5" s="100">
        <f t="shared" si="0"/>
        <v>210111884</v>
      </c>
      <c r="Y5" s="100">
        <f t="shared" si="0"/>
        <v>172224725</v>
      </c>
      <c r="Z5" s="137">
        <f>+IF(X5&lt;&gt;0,+(Y5/X5)*100,0)</f>
        <v>81.96810276566747</v>
      </c>
      <c r="AA5" s="153">
        <f>SUM(AA6:AA8)</f>
        <v>210111884</v>
      </c>
    </row>
    <row r="6" spans="1:27" ht="13.5">
      <c r="A6" s="138" t="s">
        <v>75</v>
      </c>
      <c r="B6" s="136"/>
      <c r="C6" s="155"/>
      <c r="D6" s="155"/>
      <c r="E6" s="156">
        <v>6044000</v>
      </c>
      <c r="F6" s="60">
        <v>6044000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6044000</v>
      </c>
      <c r="Y6" s="60">
        <v>-6044000</v>
      </c>
      <c r="Z6" s="140">
        <v>-100</v>
      </c>
      <c r="AA6" s="155">
        <v>6044000</v>
      </c>
    </row>
    <row r="7" spans="1:27" ht="13.5">
      <c r="A7" s="138" t="s">
        <v>76</v>
      </c>
      <c r="B7" s="136"/>
      <c r="C7" s="157"/>
      <c r="D7" s="157"/>
      <c r="E7" s="158">
        <v>200542286</v>
      </c>
      <c r="F7" s="159">
        <v>200542286</v>
      </c>
      <c r="G7" s="159">
        <v>127435380</v>
      </c>
      <c r="H7" s="159">
        <v>17539086</v>
      </c>
      <c r="I7" s="159">
        <v>925465</v>
      </c>
      <c r="J7" s="159">
        <v>145899931</v>
      </c>
      <c r="K7" s="159">
        <v>8186673</v>
      </c>
      <c r="L7" s="159">
        <v>102205884</v>
      </c>
      <c r="M7" s="159">
        <v>6489531</v>
      </c>
      <c r="N7" s="159">
        <v>116882088</v>
      </c>
      <c r="O7" s="159">
        <v>5874940</v>
      </c>
      <c r="P7" s="159">
        <v>6890957</v>
      </c>
      <c r="Q7" s="159">
        <v>79590021</v>
      </c>
      <c r="R7" s="159">
        <v>92355918</v>
      </c>
      <c r="S7" s="159">
        <v>7150406</v>
      </c>
      <c r="T7" s="159">
        <v>6026758</v>
      </c>
      <c r="U7" s="159">
        <v>7033039</v>
      </c>
      <c r="V7" s="159">
        <v>20210203</v>
      </c>
      <c r="W7" s="159">
        <v>375348140</v>
      </c>
      <c r="X7" s="159">
        <v>200542286</v>
      </c>
      <c r="Y7" s="159">
        <v>174805854</v>
      </c>
      <c r="Z7" s="141">
        <v>87.17</v>
      </c>
      <c r="AA7" s="157">
        <v>200542286</v>
      </c>
    </row>
    <row r="8" spans="1:27" ht="13.5">
      <c r="A8" s="138" t="s">
        <v>77</v>
      </c>
      <c r="B8" s="136"/>
      <c r="C8" s="155"/>
      <c r="D8" s="155"/>
      <c r="E8" s="156">
        <v>3525598</v>
      </c>
      <c r="F8" s="60">
        <v>3525598</v>
      </c>
      <c r="G8" s="60">
        <v>343073</v>
      </c>
      <c r="H8" s="60">
        <v>172022</v>
      </c>
      <c r="I8" s="60">
        <v>2043430</v>
      </c>
      <c r="J8" s="60">
        <v>2558525</v>
      </c>
      <c r="K8" s="60">
        <v>268650</v>
      </c>
      <c r="L8" s="60">
        <v>272943</v>
      </c>
      <c r="M8" s="60">
        <v>203753</v>
      </c>
      <c r="N8" s="60">
        <v>745346</v>
      </c>
      <c r="O8" s="60">
        <v>166549</v>
      </c>
      <c r="P8" s="60">
        <v>260242</v>
      </c>
      <c r="Q8" s="60">
        <v>317381</v>
      </c>
      <c r="R8" s="60">
        <v>744172</v>
      </c>
      <c r="S8" s="60">
        <v>111773</v>
      </c>
      <c r="T8" s="60">
        <v>218626</v>
      </c>
      <c r="U8" s="60">
        <v>2610027</v>
      </c>
      <c r="V8" s="60">
        <v>2940426</v>
      </c>
      <c r="W8" s="60">
        <v>6988469</v>
      </c>
      <c r="X8" s="60">
        <v>3525598</v>
      </c>
      <c r="Y8" s="60">
        <v>3462871</v>
      </c>
      <c r="Z8" s="140">
        <v>98.22</v>
      </c>
      <c r="AA8" s="155">
        <v>3525598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629531</v>
      </c>
      <c r="F9" s="100">
        <f t="shared" si="1"/>
        <v>629531</v>
      </c>
      <c r="G9" s="100">
        <f t="shared" si="1"/>
        <v>49652</v>
      </c>
      <c r="H9" s="100">
        <f t="shared" si="1"/>
        <v>28584</v>
      </c>
      <c r="I9" s="100">
        <f t="shared" si="1"/>
        <v>39766</v>
      </c>
      <c r="J9" s="100">
        <f t="shared" si="1"/>
        <v>118002</v>
      </c>
      <c r="K9" s="100">
        <f t="shared" si="1"/>
        <v>38151</v>
      </c>
      <c r="L9" s="100">
        <f t="shared" si="1"/>
        <v>48388</v>
      </c>
      <c r="M9" s="100">
        <f t="shared" si="1"/>
        <v>23852</v>
      </c>
      <c r="N9" s="100">
        <f t="shared" si="1"/>
        <v>110391</v>
      </c>
      <c r="O9" s="100">
        <f t="shared" si="1"/>
        <v>47454</v>
      </c>
      <c r="P9" s="100">
        <f t="shared" si="1"/>
        <v>36817</v>
      </c>
      <c r="Q9" s="100">
        <f t="shared" si="1"/>
        <v>39491</v>
      </c>
      <c r="R9" s="100">
        <f t="shared" si="1"/>
        <v>123762</v>
      </c>
      <c r="S9" s="100">
        <f t="shared" si="1"/>
        <v>29917</v>
      </c>
      <c r="T9" s="100">
        <f t="shared" si="1"/>
        <v>513034</v>
      </c>
      <c r="U9" s="100">
        <f t="shared" si="1"/>
        <v>403881</v>
      </c>
      <c r="V9" s="100">
        <f t="shared" si="1"/>
        <v>946832</v>
      </c>
      <c r="W9" s="100">
        <f t="shared" si="1"/>
        <v>1298987</v>
      </c>
      <c r="X9" s="100">
        <f t="shared" si="1"/>
        <v>629531</v>
      </c>
      <c r="Y9" s="100">
        <f t="shared" si="1"/>
        <v>669456</v>
      </c>
      <c r="Z9" s="137">
        <f>+IF(X9&lt;&gt;0,+(Y9/X9)*100,0)</f>
        <v>106.34202287099444</v>
      </c>
      <c r="AA9" s="153">
        <f>SUM(AA10:AA14)</f>
        <v>629531</v>
      </c>
    </row>
    <row r="10" spans="1:27" ht="13.5">
      <c r="A10" s="138" t="s">
        <v>79</v>
      </c>
      <c r="B10" s="136"/>
      <c r="C10" s="155"/>
      <c r="D10" s="155"/>
      <c r="E10" s="156">
        <v>78333</v>
      </c>
      <c r="F10" s="60">
        <v>78333</v>
      </c>
      <c r="G10" s="60">
        <v>7475</v>
      </c>
      <c r="H10" s="60">
        <v>7908</v>
      </c>
      <c r="I10" s="60">
        <v>6944</v>
      </c>
      <c r="J10" s="60">
        <v>22327</v>
      </c>
      <c r="K10" s="60">
        <v>10830</v>
      </c>
      <c r="L10" s="60">
        <v>4862</v>
      </c>
      <c r="M10" s="60">
        <v>3088</v>
      </c>
      <c r="N10" s="60">
        <v>18780</v>
      </c>
      <c r="O10" s="60">
        <v>9351</v>
      </c>
      <c r="P10" s="60">
        <v>6132</v>
      </c>
      <c r="Q10" s="60">
        <v>9602</v>
      </c>
      <c r="R10" s="60">
        <v>25085</v>
      </c>
      <c r="S10" s="60">
        <v>3337</v>
      </c>
      <c r="T10" s="60">
        <v>11022</v>
      </c>
      <c r="U10" s="60">
        <v>8981</v>
      </c>
      <c r="V10" s="60">
        <v>23340</v>
      </c>
      <c r="W10" s="60">
        <v>89532</v>
      </c>
      <c r="X10" s="60">
        <v>78333</v>
      </c>
      <c r="Y10" s="60">
        <v>11199</v>
      </c>
      <c r="Z10" s="140">
        <v>14.3</v>
      </c>
      <c r="AA10" s="155">
        <v>78333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551198</v>
      </c>
      <c r="F12" s="60">
        <v>551198</v>
      </c>
      <c r="G12" s="60">
        <v>42177</v>
      </c>
      <c r="H12" s="60">
        <v>20676</v>
      </c>
      <c r="I12" s="60">
        <v>32822</v>
      </c>
      <c r="J12" s="60">
        <v>95675</v>
      </c>
      <c r="K12" s="60">
        <v>27321</v>
      </c>
      <c r="L12" s="60">
        <v>43526</v>
      </c>
      <c r="M12" s="60">
        <v>20764</v>
      </c>
      <c r="N12" s="60">
        <v>91611</v>
      </c>
      <c r="O12" s="60">
        <v>38103</v>
      </c>
      <c r="P12" s="60">
        <v>30685</v>
      </c>
      <c r="Q12" s="60">
        <v>29889</v>
      </c>
      <c r="R12" s="60">
        <v>98677</v>
      </c>
      <c r="S12" s="60">
        <v>26580</v>
      </c>
      <c r="T12" s="60">
        <v>502012</v>
      </c>
      <c r="U12" s="60">
        <v>394900</v>
      </c>
      <c r="V12" s="60">
        <v>923492</v>
      </c>
      <c r="W12" s="60">
        <v>1209455</v>
      </c>
      <c r="X12" s="60">
        <v>551198</v>
      </c>
      <c r="Y12" s="60">
        <v>658257</v>
      </c>
      <c r="Z12" s="140">
        <v>119.42</v>
      </c>
      <c r="AA12" s="155">
        <v>551198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71299402</v>
      </c>
      <c r="F15" s="100">
        <f t="shared" si="2"/>
        <v>71299402</v>
      </c>
      <c r="G15" s="100">
        <f t="shared" si="2"/>
        <v>2552927</v>
      </c>
      <c r="H15" s="100">
        <f t="shared" si="2"/>
        <v>-1145734</v>
      </c>
      <c r="I15" s="100">
        <f t="shared" si="2"/>
        <v>1987370</v>
      </c>
      <c r="J15" s="100">
        <f t="shared" si="2"/>
        <v>3394563</v>
      </c>
      <c r="K15" s="100">
        <f t="shared" si="2"/>
        <v>2512713</v>
      </c>
      <c r="L15" s="100">
        <f t="shared" si="2"/>
        <v>2120542</v>
      </c>
      <c r="M15" s="100">
        <f t="shared" si="2"/>
        <v>-2385575</v>
      </c>
      <c r="N15" s="100">
        <f t="shared" si="2"/>
        <v>2247680</v>
      </c>
      <c r="O15" s="100">
        <f t="shared" si="2"/>
        <v>3362997</v>
      </c>
      <c r="P15" s="100">
        <f t="shared" si="2"/>
        <v>3523956</v>
      </c>
      <c r="Q15" s="100">
        <f t="shared" si="2"/>
        <v>3065477</v>
      </c>
      <c r="R15" s="100">
        <f t="shared" si="2"/>
        <v>9952430</v>
      </c>
      <c r="S15" s="100">
        <f t="shared" si="2"/>
        <v>1705781</v>
      </c>
      <c r="T15" s="100">
        <f t="shared" si="2"/>
        <v>1739681</v>
      </c>
      <c r="U15" s="100">
        <f t="shared" si="2"/>
        <v>-6083404</v>
      </c>
      <c r="V15" s="100">
        <f t="shared" si="2"/>
        <v>-2637942</v>
      </c>
      <c r="W15" s="100">
        <f t="shared" si="2"/>
        <v>12956731</v>
      </c>
      <c r="X15" s="100">
        <f t="shared" si="2"/>
        <v>71299402</v>
      </c>
      <c r="Y15" s="100">
        <f t="shared" si="2"/>
        <v>-58342671</v>
      </c>
      <c r="Z15" s="137">
        <f>+IF(X15&lt;&gt;0,+(Y15/X15)*100,0)</f>
        <v>-81.82771434744993</v>
      </c>
      <c r="AA15" s="153">
        <f>SUM(AA16:AA18)</f>
        <v>71299402</v>
      </c>
    </row>
    <row r="16" spans="1:27" ht="13.5">
      <c r="A16" s="138" t="s">
        <v>85</v>
      </c>
      <c r="B16" s="136"/>
      <c r="C16" s="155"/>
      <c r="D16" s="155"/>
      <c r="E16" s="156">
        <v>12922690</v>
      </c>
      <c r="F16" s="60">
        <v>12922690</v>
      </c>
      <c r="G16" s="60">
        <v>508671</v>
      </c>
      <c r="H16" s="60">
        <v>35636</v>
      </c>
      <c r="I16" s="60">
        <v>68291</v>
      </c>
      <c r="J16" s="60">
        <v>612598</v>
      </c>
      <c r="K16" s="60">
        <v>38565</v>
      </c>
      <c r="L16" s="60">
        <v>55689</v>
      </c>
      <c r="M16" s="60">
        <v>17633</v>
      </c>
      <c r="N16" s="60">
        <v>111887</v>
      </c>
      <c r="O16" s="60">
        <v>223166</v>
      </c>
      <c r="P16" s="60">
        <v>30473</v>
      </c>
      <c r="Q16" s="60">
        <v>43955</v>
      </c>
      <c r="R16" s="60">
        <v>297594</v>
      </c>
      <c r="S16" s="60">
        <v>586871</v>
      </c>
      <c r="T16" s="60">
        <v>213440</v>
      </c>
      <c r="U16" s="60">
        <v>119855</v>
      </c>
      <c r="V16" s="60">
        <v>920166</v>
      </c>
      <c r="W16" s="60">
        <v>1942245</v>
      </c>
      <c r="X16" s="60">
        <v>12922690</v>
      </c>
      <c r="Y16" s="60">
        <v>-10980445</v>
      </c>
      <c r="Z16" s="140">
        <v>-84.97</v>
      </c>
      <c r="AA16" s="155">
        <v>12922690</v>
      </c>
    </row>
    <row r="17" spans="1:27" ht="13.5">
      <c r="A17" s="138" t="s">
        <v>86</v>
      </c>
      <c r="B17" s="136"/>
      <c r="C17" s="155"/>
      <c r="D17" s="155"/>
      <c r="E17" s="156">
        <v>56668582</v>
      </c>
      <c r="F17" s="60">
        <v>56668582</v>
      </c>
      <c r="G17" s="60">
        <v>1947726</v>
      </c>
      <c r="H17" s="60">
        <v>-1280722</v>
      </c>
      <c r="I17" s="60">
        <v>1826368</v>
      </c>
      <c r="J17" s="60">
        <v>2493372</v>
      </c>
      <c r="K17" s="60">
        <v>2379366</v>
      </c>
      <c r="L17" s="60">
        <v>1970199</v>
      </c>
      <c r="M17" s="60">
        <v>-2495835</v>
      </c>
      <c r="N17" s="60">
        <v>1853730</v>
      </c>
      <c r="O17" s="60">
        <v>3030549</v>
      </c>
      <c r="P17" s="60">
        <v>3400408</v>
      </c>
      <c r="Q17" s="60">
        <v>2927860</v>
      </c>
      <c r="R17" s="60">
        <v>9358817</v>
      </c>
      <c r="S17" s="60">
        <v>1028380</v>
      </c>
      <c r="T17" s="60">
        <v>1435974</v>
      </c>
      <c r="U17" s="60">
        <v>-6294044</v>
      </c>
      <c r="V17" s="60">
        <v>-3829690</v>
      </c>
      <c r="W17" s="60">
        <v>9876229</v>
      </c>
      <c r="X17" s="60">
        <v>56668582</v>
      </c>
      <c r="Y17" s="60">
        <v>-46792353</v>
      </c>
      <c r="Z17" s="140">
        <v>-82.57</v>
      </c>
      <c r="AA17" s="155">
        <v>56668582</v>
      </c>
    </row>
    <row r="18" spans="1:27" ht="13.5">
      <c r="A18" s="138" t="s">
        <v>87</v>
      </c>
      <c r="B18" s="136"/>
      <c r="C18" s="155"/>
      <c r="D18" s="155"/>
      <c r="E18" s="156">
        <v>1708130</v>
      </c>
      <c r="F18" s="60">
        <v>1708130</v>
      </c>
      <c r="G18" s="60">
        <v>96530</v>
      </c>
      <c r="H18" s="60">
        <v>99352</v>
      </c>
      <c r="I18" s="60">
        <v>92711</v>
      </c>
      <c r="J18" s="60">
        <v>288593</v>
      </c>
      <c r="K18" s="60">
        <v>94782</v>
      </c>
      <c r="L18" s="60">
        <v>94654</v>
      </c>
      <c r="M18" s="60">
        <v>92627</v>
      </c>
      <c r="N18" s="60">
        <v>282063</v>
      </c>
      <c r="O18" s="60">
        <v>109282</v>
      </c>
      <c r="P18" s="60">
        <v>93075</v>
      </c>
      <c r="Q18" s="60">
        <v>93662</v>
      </c>
      <c r="R18" s="60">
        <v>296019</v>
      </c>
      <c r="S18" s="60">
        <v>90530</v>
      </c>
      <c r="T18" s="60">
        <v>90267</v>
      </c>
      <c r="U18" s="60">
        <v>90785</v>
      </c>
      <c r="V18" s="60">
        <v>271582</v>
      </c>
      <c r="W18" s="60">
        <v>1138257</v>
      </c>
      <c r="X18" s="60">
        <v>1708130</v>
      </c>
      <c r="Y18" s="60">
        <v>-569873</v>
      </c>
      <c r="Z18" s="140">
        <v>-33.36</v>
      </c>
      <c r="AA18" s="155">
        <v>1708130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414810451</v>
      </c>
      <c r="F19" s="100">
        <f t="shared" si="3"/>
        <v>414810451</v>
      </c>
      <c r="G19" s="100">
        <f t="shared" si="3"/>
        <v>6296319</v>
      </c>
      <c r="H19" s="100">
        <f t="shared" si="3"/>
        <v>6331989</v>
      </c>
      <c r="I19" s="100">
        <f t="shared" si="3"/>
        <v>4574296</v>
      </c>
      <c r="J19" s="100">
        <f t="shared" si="3"/>
        <v>17202604</v>
      </c>
      <c r="K19" s="100">
        <f t="shared" si="3"/>
        <v>15494256</v>
      </c>
      <c r="L19" s="100">
        <f t="shared" si="3"/>
        <v>5902127</v>
      </c>
      <c r="M19" s="100">
        <f t="shared" si="3"/>
        <v>10084144</v>
      </c>
      <c r="N19" s="100">
        <f t="shared" si="3"/>
        <v>31480527</v>
      </c>
      <c r="O19" s="100">
        <f t="shared" si="3"/>
        <v>7766414</v>
      </c>
      <c r="P19" s="100">
        <f t="shared" si="3"/>
        <v>7562960</v>
      </c>
      <c r="Q19" s="100">
        <f t="shared" si="3"/>
        <v>5976172</v>
      </c>
      <c r="R19" s="100">
        <f t="shared" si="3"/>
        <v>21305546</v>
      </c>
      <c r="S19" s="100">
        <f t="shared" si="3"/>
        <v>6456452</v>
      </c>
      <c r="T19" s="100">
        <f t="shared" si="3"/>
        <v>5997275</v>
      </c>
      <c r="U19" s="100">
        <f t="shared" si="3"/>
        <v>5756502</v>
      </c>
      <c r="V19" s="100">
        <f t="shared" si="3"/>
        <v>18210229</v>
      </c>
      <c r="W19" s="100">
        <f t="shared" si="3"/>
        <v>88198906</v>
      </c>
      <c r="X19" s="100">
        <f t="shared" si="3"/>
        <v>414810451</v>
      </c>
      <c r="Y19" s="100">
        <f t="shared" si="3"/>
        <v>-326611545</v>
      </c>
      <c r="Z19" s="137">
        <f>+IF(X19&lt;&gt;0,+(Y19/X19)*100,0)</f>
        <v>-78.73754005296266</v>
      </c>
      <c r="AA19" s="153">
        <f>SUM(AA20:AA23)</f>
        <v>414810451</v>
      </c>
    </row>
    <row r="20" spans="1:27" ht="13.5">
      <c r="A20" s="138" t="s">
        <v>89</v>
      </c>
      <c r="B20" s="136"/>
      <c r="C20" s="155"/>
      <c r="D20" s="155"/>
      <c r="E20" s="156">
        <v>118061275</v>
      </c>
      <c r="F20" s="60">
        <v>118061275</v>
      </c>
      <c r="G20" s="60">
        <v>4427936</v>
      </c>
      <c r="H20" s="60">
        <v>4534023</v>
      </c>
      <c r="I20" s="60">
        <v>2855844</v>
      </c>
      <c r="J20" s="60">
        <v>11817803</v>
      </c>
      <c r="K20" s="60">
        <v>9376461</v>
      </c>
      <c r="L20" s="60">
        <v>4251004</v>
      </c>
      <c r="M20" s="60">
        <v>8220033</v>
      </c>
      <c r="N20" s="60">
        <v>21847498</v>
      </c>
      <c r="O20" s="60">
        <v>6017744</v>
      </c>
      <c r="P20" s="60">
        <v>5916394</v>
      </c>
      <c r="Q20" s="60">
        <v>4281703</v>
      </c>
      <c r="R20" s="60">
        <v>16215841</v>
      </c>
      <c r="S20" s="60">
        <v>4850411</v>
      </c>
      <c r="T20" s="60">
        <v>4158054</v>
      </c>
      <c r="U20" s="60">
        <v>4102321</v>
      </c>
      <c r="V20" s="60">
        <v>13110786</v>
      </c>
      <c r="W20" s="60">
        <v>62991928</v>
      </c>
      <c r="X20" s="60">
        <v>118061275</v>
      </c>
      <c r="Y20" s="60">
        <v>-55069347</v>
      </c>
      <c r="Z20" s="140">
        <v>-46.64</v>
      </c>
      <c r="AA20" s="155">
        <v>118061275</v>
      </c>
    </row>
    <row r="21" spans="1:27" ht="13.5">
      <c r="A21" s="138" t="s">
        <v>90</v>
      </c>
      <c r="B21" s="136"/>
      <c r="C21" s="155"/>
      <c r="D21" s="155"/>
      <c r="E21" s="156">
        <v>250320237</v>
      </c>
      <c r="F21" s="60">
        <v>250320237</v>
      </c>
      <c r="G21" s="60">
        <v>1137481</v>
      </c>
      <c r="H21" s="60">
        <v>1097486</v>
      </c>
      <c r="I21" s="60">
        <v>1025131</v>
      </c>
      <c r="J21" s="60">
        <v>3260098</v>
      </c>
      <c r="K21" s="60">
        <v>5421411</v>
      </c>
      <c r="L21" s="60">
        <v>960581</v>
      </c>
      <c r="M21" s="60">
        <v>1173430</v>
      </c>
      <c r="N21" s="60">
        <v>7555422</v>
      </c>
      <c r="O21" s="60">
        <v>1057532</v>
      </c>
      <c r="P21" s="60">
        <v>845614</v>
      </c>
      <c r="Q21" s="60">
        <v>984137</v>
      </c>
      <c r="R21" s="60">
        <v>2887283</v>
      </c>
      <c r="S21" s="60">
        <v>809096</v>
      </c>
      <c r="T21" s="60">
        <v>1134276</v>
      </c>
      <c r="U21" s="60">
        <v>986062</v>
      </c>
      <c r="V21" s="60">
        <v>2929434</v>
      </c>
      <c r="W21" s="60">
        <v>16632237</v>
      </c>
      <c r="X21" s="60">
        <v>250320237</v>
      </c>
      <c r="Y21" s="60">
        <v>-233688000</v>
      </c>
      <c r="Z21" s="140">
        <v>-93.36</v>
      </c>
      <c r="AA21" s="155">
        <v>250320237</v>
      </c>
    </row>
    <row r="22" spans="1:27" ht="13.5">
      <c r="A22" s="138" t="s">
        <v>91</v>
      </c>
      <c r="B22" s="136"/>
      <c r="C22" s="157"/>
      <c r="D22" s="157"/>
      <c r="E22" s="158">
        <v>18273422</v>
      </c>
      <c r="F22" s="159">
        <v>18273422</v>
      </c>
      <c r="G22" s="159">
        <v>288396</v>
      </c>
      <c r="H22" s="159">
        <v>288733</v>
      </c>
      <c r="I22" s="159">
        <v>287685</v>
      </c>
      <c r="J22" s="159">
        <v>864814</v>
      </c>
      <c r="K22" s="159">
        <v>289836</v>
      </c>
      <c r="L22" s="159">
        <v>289901</v>
      </c>
      <c r="M22" s="159">
        <v>289906</v>
      </c>
      <c r="N22" s="159">
        <v>869643</v>
      </c>
      <c r="O22" s="159">
        <v>289695</v>
      </c>
      <c r="P22" s="159">
        <v>289407</v>
      </c>
      <c r="Q22" s="159">
        <v>291156</v>
      </c>
      <c r="R22" s="159">
        <v>870258</v>
      </c>
      <c r="S22" s="159">
        <v>289580</v>
      </c>
      <c r="T22" s="159">
        <v>292571</v>
      </c>
      <c r="U22" s="159">
        <v>281494</v>
      </c>
      <c r="V22" s="159">
        <v>863645</v>
      </c>
      <c r="W22" s="159">
        <v>3468360</v>
      </c>
      <c r="X22" s="159">
        <v>18273422</v>
      </c>
      <c r="Y22" s="159">
        <v>-14805062</v>
      </c>
      <c r="Z22" s="141">
        <v>-81.02</v>
      </c>
      <c r="AA22" s="157">
        <v>18273422</v>
      </c>
    </row>
    <row r="23" spans="1:27" ht="13.5">
      <c r="A23" s="138" t="s">
        <v>92</v>
      </c>
      <c r="B23" s="136"/>
      <c r="C23" s="155"/>
      <c r="D23" s="155"/>
      <c r="E23" s="156">
        <v>28155517</v>
      </c>
      <c r="F23" s="60">
        <v>28155517</v>
      </c>
      <c r="G23" s="60">
        <v>442506</v>
      </c>
      <c r="H23" s="60">
        <v>411747</v>
      </c>
      <c r="I23" s="60">
        <v>405636</v>
      </c>
      <c r="J23" s="60">
        <v>1259889</v>
      </c>
      <c r="K23" s="60">
        <v>406548</v>
      </c>
      <c r="L23" s="60">
        <v>400641</v>
      </c>
      <c r="M23" s="60">
        <v>400775</v>
      </c>
      <c r="N23" s="60">
        <v>1207964</v>
      </c>
      <c r="O23" s="60">
        <v>401443</v>
      </c>
      <c r="P23" s="60">
        <v>511545</v>
      </c>
      <c r="Q23" s="60">
        <v>419176</v>
      </c>
      <c r="R23" s="60">
        <v>1332164</v>
      </c>
      <c r="S23" s="60">
        <v>507365</v>
      </c>
      <c r="T23" s="60">
        <v>412374</v>
      </c>
      <c r="U23" s="60">
        <v>386625</v>
      </c>
      <c r="V23" s="60">
        <v>1306364</v>
      </c>
      <c r="W23" s="60">
        <v>5106381</v>
      </c>
      <c r="X23" s="60">
        <v>28155517</v>
      </c>
      <c r="Y23" s="60">
        <v>-23049136</v>
      </c>
      <c r="Z23" s="140">
        <v>-81.86</v>
      </c>
      <c r="AA23" s="155">
        <v>28155517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696851268</v>
      </c>
      <c r="F25" s="73">
        <f t="shared" si="4"/>
        <v>696851268</v>
      </c>
      <c r="G25" s="73">
        <f t="shared" si="4"/>
        <v>136677351</v>
      </c>
      <c r="H25" s="73">
        <f t="shared" si="4"/>
        <v>22925947</v>
      </c>
      <c r="I25" s="73">
        <f t="shared" si="4"/>
        <v>9570327</v>
      </c>
      <c r="J25" s="73">
        <f t="shared" si="4"/>
        <v>169173625</v>
      </c>
      <c r="K25" s="73">
        <f t="shared" si="4"/>
        <v>26500443</v>
      </c>
      <c r="L25" s="73">
        <f t="shared" si="4"/>
        <v>110549884</v>
      </c>
      <c r="M25" s="73">
        <f t="shared" si="4"/>
        <v>14415705</v>
      </c>
      <c r="N25" s="73">
        <f t="shared" si="4"/>
        <v>151466032</v>
      </c>
      <c r="O25" s="73">
        <f t="shared" si="4"/>
        <v>17218354</v>
      </c>
      <c r="P25" s="73">
        <f t="shared" si="4"/>
        <v>18274932</v>
      </c>
      <c r="Q25" s="73">
        <f t="shared" si="4"/>
        <v>88988542</v>
      </c>
      <c r="R25" s="73">
        <f t="shared" si="4"/>
        <v>124481828</v>
      </c>
      <c r="S25" s="73">
        <f t="shared" si="4"/>
        <v>15454329</v>
      </c>
      <c r="T25" s="73">
        <f t="shared" si="4"/>
        <v>14495374</v>
      </c>
      <c r="U25" s="73">
        <f t="shared" si="4"/>
        <v>9720045</v>
      </c>
      <c r="V25" s="73">
        <f t="shared" si="4"/>
        <v>39669748</v>
      </c>
      <c r="W25" s="73">
        <f t="shared" si="4"/>
        <v>484791233</v>
      </c>
      <c r="X25" s="73">
        <f t="shared" si="4"/>
        <v>696851268</v>
      </c>
      <c r="Y25" s="73">
        <f t="shared" si="4"/>
        <v>-212060035</v>
      </c>
      <c r="Z25" s="170">
        <f>+IF(X25&lt;&gt;0,+(Y25/X25)*100,0)</f>
        <v>-30.431175881852596</v>
      </c>
      <c r="AA25" s="168">
        <f>+AA5+AA9+AA15+AA19+AA24</f>
        <v>696851268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212584056</v>
      </c>
      <c r="F28" s="100">
        <f t="shared" si="5"/>
        <v>212584056</v>
      </c>
      <c r="G28" s="100">
        <f t="shared" si="5"/>
        <v>14294588</v>
      </c>
      <c r="H28" s="100">
        <f t="shared" si="5"/>
        <v>10642409</v>
      </c>
      <c r="I28" s="100">
        <f t="shared" si="5"/>
        <v>13465183</v>
      </c>
      <c r="J28" s="100">
        <f t="shared" si="5"/>
        <v>38402180</v>
      </c>
      <c r="K28" s="100">
        <f t="shared" si="5"/>
        <v>11079376</v>
      </c>
      <c r="L28" s="100">
        <f t="shared" si="5"/>
        <v>10937478</v>
      </c>
      <c r="M28" s="100">
        <f t="shared" si="5"/>
        <v>14198659</v>
      </c>
      <c r="N28" s="100">
        <f t="shared" si="5"/>
        <v>36215513</v>
      </c>
      <c r="O28" s="100">
        <f t="shared" si="5"/>
        <v>16820430</v>
      </c>
      <c r="P28" s="100">
        <f t="shared" si="5"/>
        <v>13139489</v>
      </c>
      <c r="Q28" s="100">
        <f t="shared" si="5"/>
        <v>15792642</v>
      </c>
      <c r="R28" s="100">
        <f t="shared" si="5"/>
        <v>45752561</v>
      </c>
      <c r="S28" s="100">
        <f t="shared" si="5"/>
        <v>9641410</v>
      </c>
      <c r="T28" s="100">
        <f t="shared" si="5"/>
        <v>11182006</v>
      </c>
      <c r="U28" s="100">
        <f t="shared" si="5"/>
        <v>7350876</v>
      </c>
      <c r="V28" s="100">
        <f t="shared" si="5"/>
        <v>28174292</v>
      </c>
      <c r="W28" s="100">
        <f t="shared" si="5"/>
        <v>148544546</v>
      </c>
      <c r="X28" s="100">
        <f t="shared" si="5"/>
        <v>212584056</v>
      </c>
      <c r="Y28" s="100">
        <f t="shared" si="5"/>
        <v>-64039510</v>
      </c>
      <c r="Z28" s="137">
        <f>+IF(X28&lt;&gt;0,+(Y28/X28)*100,0)</f>
        <v>-30.12432409324244</v>
      </c>
      <c r="AA28" s="153">
        <f>SUM(AA29:AA31)</f>
        <v>212584056</v>
      </c>
    </row>
    <row r="29" spans="1:27" ht="13.5">
      <c r="A29" s="138" t="s">
        <v>75</v>
      </c>
      <c r="B29" s="136"/>
      <c r="C29" s="155"/>
      <c r="D29" s="155"/>
      <c r="E29" s="156">
        <v>39619288</v>
      </c>
      <c r="F29" s="60">
        <v>39619288</v>
      </c>
      <c r="G29" s="60">
        <v>3948746</v>
      </c>
      <c r="H29" s="60">
        <v>3931397</v>
      </c>
      <c r="I29" s="60">
        <v>4541736</v>
      </c>
      <c r="J29" s="60">
        <v>12421879</v>
      </c>
      <c r="K29" s="60">
        <v>4306139</v>
      </c>
      <c r="L29" s="60">
        <v>3724021</v>
      </c>
      <c r="M29" s="60">
        <v>3893870</v>
      </c>
      <c r="N29" s="60">
        <v>11924030</v>
      </c>
      <c r="O29" s="60">
        <v>3505377</v>
      </c>
      <c r="P29" s="60">
        <v>4516700</v>
      </c>
      <c r="Q29" s="60">
        <v>3813071</v>
      </c>
      <c r="R29" s="60">
        <v>11835148</v>
      </c>
      <c r="S29" s="60">
        <v>3486202</v>
      </c>
      <c r="T29" s="60">
        <v>4289424</v>
      </c>
      <c r="U29" s="60">
        <v>2607864</v>
      </c>
      <c r="V29" s="60">
        <v>10383490</v>
      </c>
      <c r="W29" s="60">
        <v>46564547</v>
      </c>
      <c r="X29" s="60">
        <v>39619288</v>
      </c>
      <c r="Y29" s="60">
        <v>6945259</v>
      </c>
      <c r="Z29" s="140">
        <v>17.53</v>
      </c>
      <c r="AA29" s="155">
        <v>39619288</v>
      </c>
    </row>
    <row r="30" spans="1:27" ht="13.5">
      <c r="A30" s="138" t="s">
        <v>76</v>
      </c>
      <c r="B30" s="136"/>
      <c r="C30" s="157"/>
      <c r="D30" s="157"/>
      <c r="E30" s="158">
        <v>137170834</v>
      </c>
      <c r="F30" s="159">
        <v>137170834</v>
      </c>
      <c r="G30" s="159">
        <v>7274258</v>
      </c>
      <c r="H30" s="159">
        <v>3621044</v>
      </c>
      <c r="I30" s="159">
        <v>5513318</v>
      </c>
      <c r="J30" s="159">
        <v>16408620</v>
      </c>
      <c r="K30" s="159">
        <v>4280856</v>
      </c>
      <c r="L30" s="159">
        <v>4296378</v>
      </c>
      <c r="M30" s="159">
        <v>6113662</v>
      </c>
      <c r="N30" s="159">
        <v>14690896</v>
      </c>
      <c r="O30" s="159">
        <v>9861283</v>
      </c>
      <c r="P30" s="159">
        <v>6109284</v>
      </c>
      <c r="Q30" s="159">
        <v>8776349</v>
      </c>
      <c r="R30" s="159">
        <v>24746916</v>
      </c>
      <c r="S30" s="159">
        <v>2987694</v>
      </c>
      <c r="T30" s="159">
        <v>2633663</v>
      </c>
      <c r="U30" s="159">
        <v>1471369</v>
      </c>
      <c r="V30" s="159">
        <v>7092726</v>
      </c>
      <c r="W30" s="159">
        <v>62939158</v>
      </c>
      <c r="X30" s="159">
        <v>137170834</v>
      </c>
      <c r="Y30" s="159">
        <v>-74231676</v>
      </c>
      <c r="Z30" s="141">
        <v>-54.12</v>
      </c>
      <c r="AA30" s="157">
        <v>137170834</v>
      </c>
    </row>
    <row r="31" spans="1:27" ht="13.5">
      <c r="A31" s="138" t="s">
        <v>77</v>
      </c>
      <c r="B31" s="136"/>
      <c r="C31" s="155"/>
      <c r="D31" s="155"/>
      <c r="E31" s="156">
        <v>35793934</v>
      </c>
      <c r="F31" s="60">
        <v>35793934</v>
      </c>
      <c r="G31" s="60">
        <v>3071584</v>
      </c>
      <c r="H31" s="60">
        <v>3089968</v>
      </c>
      <c r="I31" s="60">
        <v>3410129</v>
      </c>
      <c r="J31" s="60">
        <v>9571681</v>
      </c>
      <c r="K31" s="60">
        <v>2492381</v>
      </c>
      <c r="L31" s="60">
        <v>2917079</v>
      </c>
      <c r="M31" s="60">
        <v>4191127</v>
      </c>
      <c r="N31" s="60">
        <v>9600587</v>
      </c>
      <c r="O31" s="60">
        <v>3453770</v>
      </c>
      <c r="P31" s="60">
        <v>2513505</v>
      </c>
      <c r="Q31" s="60">
        <v>3203222</v>
      </c>
      <c r="R31" s="60">
        <v>9170497</v>
      </c>
      <c r="S31" s="60">
        <v>3167514</v>
      </c>
      <c r="T31" s="60">
        <v>4258919</v>
      </c>
      <c r="U31" s="60">
        <v>3271643</v>
      </c>
      <c r="V31" s="60">
        <v>10698076</v>
      </c>
      <c r="W31" s="60">
        <v>39040841</v>
      </c>
      <c r="X31" s="60">
        <v>35793934</v>
      </c>
      <c r="Y31" s="60">
        <v>3246907</v>
      </c>
      <c r="Z31" s="140">
        <v>9.07</v>
      </c>
      <c r="AA31" s="155">
        <v>35793934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31533579</v>
      </c>
      <c r="F32" s="100">
        <f t="shared" si="6"/>
        <v>31533579</v>
      </c>
      <c r="G32" s="100">
        <f t="shared" si="6"/>
        <v>2676941</v>
      </c>
      <c r="H32" s="100">
        <f t="shared" si="6"/>
        <v>1546719</v>
      </c>
      <c r="I32" s="100">
        <f t="shared" si="6"/>
        <v>2711324</v>
      </c>
      <c r="J32" s="100">
        <f t="shared" si="6"/>
        <v>6934984</v>
      </c>
      <c r="K32" s="100">
        <f t="shared" si="6"/>
        <v>4058309</v>
      </c>
      <c r="L32" s="100">
        <f t="shared" si="6"/>
        <v>2357837</v>
      </c>
      <c r="M32" s="100">
        <f t="shared" si="6"/>
        <v>4050362</v>
      </c>
      <c r="N32" s="100">
        <f t="shared" si="6"/>
        <v>10466508</v>
      </c>
      <c r="O32" s="100">
        <f t="shared" si="6"/>
        <v>2889417</v>
      </c>
      <c r="P32" s="100">
        <f t="shared" si="6"/>
        <v>4408195</v>
      </c>
      <c r="Q32" s="100">
        <f t="shared" si="6"/>
        <v>2778940</v>
      </c>
      <c r="R32" s="100">
        <f t="shared" si="6"/>
        <v>10076552</v>
      </c>
      <c r="S32" s="100">
        <f t="shared" si="6"/>
        <v>1627684</v>
      </c>
      <c r="T32" s="100">
        <f t="shared" si="6"/>
        <v>3611884</v>
      </c>
      <c r="U32" s="100">
        <f t="shared" si="6"/>
        <v>20195734</v>
      </c>
      <c r="V32" s="100">
        <f t="shared" si="6"/>
        <v>25435302</v>
      </c>
      <c r="W32" s="100">
        <f t="shared" si="6"/>
        <v>52913346</v>
      </c>
      <c r="X32" s="100">
        <f t="shared" si="6"/>
        <v>31533579</v>
      </c>
      <c r="Y32" s="100">
        <f t="shared" si="6"/>
        <v>21379767</v>
      </c>
      <c r="Z32" s="137">
        <f>+IF(X32&lt;&gt;0,+(Y32/X32)*100,0)</f>
        <v>67.80000138899553</v>
      </c>
      <c r="AA32" s="153">
        <f>SUM(AA33:AA37)</f>
        <v>31533579</v>
      </c>
    </row>
    <row r="33" spans="1:27" ht="13.5">
      <c r="A33" s="138" t="s">
        <v>79</v>
      </c>
      <c r="B33" s="136"/>
      <c r="C33" s="155"/>
      <c r="D33" s="155"/>
      <c r="E33" s="156">
        <v>5051680</v>
      </c>
      <c r="F33" s="60">
        <v>5051680</v>
      </c>
      <c r="G33" s="60">
        <v>414646</v>
      </c>
      <c r="H33" s="60">
        <v>422005</v>
      </c>
      <c r="I33" s="60">
        <v>383175</v>
      </c>
      <c r="J33" s="60">
        <v>1219826</v>
      </c>
      <c r="K33" s="60">
        <v>493914</v>
      </c>
      <c r="L33" s="60">
        <v>734326</v>
      </c>
      <c r="M33" s="60">
        <v>449477</v>
      </c>
      <c r="N33" s="60">
        <v>1677717</v>
      </c>
      <c r="O33" s="60">
        <v>438946</v>
      </c>
      <c r="P33" s="60">
        <v>434279</v>
      </c>
      <c r="Q33" s="60">
        <v>464030</v>
      </c>
      <c r="R33" s="60">
        <v>1337255</v>
      </c>
      <c r="S33" s="60">
        <v>440094</v>
      </c>
      <c r="T33" s="60">
        <v>497057</v>
      </c>
      <c r="U33" s="60">
        <v>495090</v>
      </c>
      <c r="V33" s="60">
        <v>1432241</v>
      </c>
      <c r="W33" s="60">
        <v>5667039</v>
      </c>
      <c r="X33" s="60">
        <v>5051680</v>
      </c>
      <c r="Y33" s="60">
        <v>615359</v>
      </c>
      <c r="Z33" s="140">
        <v>12.18</v>
      </c>
      <c r="AA33" s="155">
        <v>5051680</v>
      </c>
    </row>
    <row r="34" spans="1:27" ht="13.5">
      <c r="A34" s="138" t="s">
        <v>80</v>
      </c>
      <c r="B34" s="136"/>
      <c r="C34" s="155"/>
      <c r="D34" s="155"/>
      <c r="E34" s="156">
        <v>100881</v>
      </c>
      <c r="F34" s="60">
        <v>100881</v>
      </c>
      <c r="G34" s="60">
        <v>7477</v>
      </c>
      <c r="H34" s="60">
        <v>13433</v>
      </c>
      <c r="I34" s="60">
        <v>10311</v>
      </c>
      <c r="J34" s="60">
        <v>31221</v>
      </c>
      <c r="K34" s="60">
        <v>12267</v>
      </c>
      <c r="L34" s="60">
        <v>15691</v>
      </c>
      <c r="M34" s="60">
        <v>10677</v>
      </c>
      <c r="N34" s="60">
        <v>38635</v>
      </c>
      <c r="O34" s="60">
        <v>13800</v>
      </c>
      <c r="P34" s="60">
        <v>11963</v>
      </c>
      <c r="Q34" s="60">
        <v>15557</v>
      </c>
      <c r="R34" s="60">
        <v>41320</v>
      </c>
      <c r="S34" s="60">
        <v>18118</v>
      </c>
      <c r="T34" s="60">
        <v>58675</v>
      </c>
      <c r="U34" s="60">
        <v>21791</v>
      </c>
      <c r="V34" s="60">
        <v>98584</v>
      </c>
      <c r="W34" s="60">
        <v>209760</v>
      </c>
      <c r="X34" s="60">
        <v>100881</v>
      </c>
      <c r="Y34" s="60">
        <v>108879</v>
      </c>
      <c r="Z34" s="140">
        <v>107.93</v>
      </c>
      <c r="AA34" s="155">
        <v>100881</v>
      </c>
    </row>
    <row r="35" spans="1:27" ht="13.5">
      <c r="A35" s="138" t="s">
        <v>81</v>
      </c>
      <c r="B35" s="136"/>
      <c r="C35" s="155"/>
      <c r="D35" s="155"/>
      <c r="E35" s="156">
        <v>26381018</v>
      </c>
      <c r="F35" s="60">
        <v>26381018</v>
      </c>
      <c r="G35" s="60">
        <v>2254818</v>
      </c>
      <c r="H35" s="60">
        <v>1111281</v>
      </c>
      <c r="I35" s="60">
        <v>2317838</v>
      </c>
      <c r="J35" s="60">
        <v>5683937</v>
      </c>
      <c r="K35" s="60">
        <v>3552128</v>
      </c>
      <c r="L35" s="60">
        <v>1607820</v>
      </c>
      <c r="M35" s="60">
        <v>3590208</v>
      </c>
      <c r="N35" s="60">
        <v>8750156</v>
      </c>
      <c r="O35" s="60">
        <v>2436671</v>
      </c>
      <c r="P35" s="60">
        <v>3961953</v>
      </c>
      <c r="Q35" s="60">
        <v>2299353</v>
      </c>
      <c r="R35" s="60">
        <v>8697977</v>
      </c>
      <c r="S35" s="60">
        <v>1169472</v>
      </c>
      <c r="T35" s="60">
        <v>3056152</v>
      </c>
      <c r="U35" s="60">
        <v>19678853</v>
      </c>
      <c r="V35" s="60">
        <v>23904477</v>
      </c>
      <c r="W35" s="60">
        <v>47036547</v>
      </c>
      <c r="X35" s="60">
        <v>26381018</v>
      </c>
      <c r="Y35" s="60">
        <v>20655529</v>
      </c>
      <c r="Z35" s="140">
        <v>78.3</v>
      </c>
      <c r="AA35" s="155">
        <v>26381018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112769433</v>
      </c>
      <c r="F38" s="100">
        <f t="shared" si="7"/>
        <v>112769433</v>
      </c>
      <c r="G38" s="100">
        <f t="shared" si="7"/>
        <v>6757617</v>
      </c>
      <c r="H38" s="100">
        <f t="shared" si="7"/>
        <v>7011454</v>
      </c>
      <c r="I38" s="100">
        <f t="shared" si="7"/>
        <v>5889677</v>
      </c>
      <c r="J38" s="100">
        <f t="shared" si="7"/>
        <v>19658748</v>
      </c>
      <c r="K38" s="100">
        <f t="shared" si="7"/>
        <v>5939319</v>
      </c>
      <c r="L38" s="100">
        <f t="shared" si="7"/>
        <v>10295068</v>
      </c>
      <c r="M38" s="100">
        <f t="shared" si="7"/>
        <v>7915187</v>
      </c>
      <c r="N38" s="100">
        <f t="shared" si="7"/>
        <v>24149574</v>
      </c>
      <c r="O38" s="100">
        <f t="shared" si="7"/>
        <v>6475045</v>
      </c>
      <c r="P38" s="100">
        <f t="shared" si="7"/>
        <v>6136466</v>
      </c>
      <c r="Q38" s="100">
        <f t="shared" si="7"/>
        <v>7847868</v>
      </c>
      <c r="R38" s="100">
        <f t="shared" si="7"/>
        <v>20459379</v>
      </c>
      <c r="S38" s="100">
        <f t="shared" si="7"/>
        <v>6086475</v>
      </c>
      <c r="T38" s="100">
        <f t="shared" si="7"/>
        <v>7732989</v>
      </c>
      <c r="U38" s="100">
        <f t="shared" si="7"/>
        <v>11277162</v>
      </c>
      <c r="V38" s="100">
        <f t="shared" si="7"/>
        <v>25096626</v>
      </c>
      <c r="W38" s="100">
        <f t="shared" si="7"/>
        <v>89364327</v>
      </c>
      <c r="X38" s="100">
        <f t="shared" si="7"/>
        <v>112769433</v>
      </c>
      <c r="Y38" s="100">
        <f t="shared" si="7"/>
        <v>-23405106</v>
      </c>
      <c r="Z38" s="137">
        <f>+IF(X38&lt;&gt;0,+(Y38/X38)*100,0)</f>
        <v>-20.75483167499831</v>
      </c>
      <c r="AA38" s="153">
        <f>SUM(AA39:AA41)</f>
        <v>112769433</v>
      </c>
    </row>
    <row r="39" spans="1:27" ht="13.5">
      <c r="A39" s="138" t="s">
        <v>85</v>
      </c>
      <c r="B39" s="136"/>
      <c r="C39" s="155"/>
      <c r="D39" s="155"/>
      <c r="E39" s="156">
        <v>58738134</v>
      </c>
      <c r="F39" s="60">
        <v>58738134</v>
      </c>
      <c r="G39" s="60">
        <v>3902933</v>
      </c>
      <c r="H39" s="60">
        <v>4011936</v>
      </c>
      <c r="I39" s="60">
        <v>3137773</v>
      </c>
      <c r="J39" s="60">
        <v>11052642</v>
      </c>
      <c r="K39" s="60">
        <v>2759623</v>
      </c>
      <c r="L39" s="60">
        <v>4901930</v>
      </c>
      <c r="M39" s="60">
        <v>3703953</v>
      </c>
      <c r="N39" s="60">
        <v>11365506</v>
      </c>
      <c r="O39" s="60">
        <v>3307113</v>
      </c>
      <c r="P39" s="60">
        <v>3209410</v>
      </c>
      <c r="Q39" s="60">
        <v>4558811</v>
      </c>
      <c r="R39" s="60">
        <v>11075334</v>
      </c>
      <c r="S39" s="60">
        <v>3101476</v>
      </c>
      <c r="T39" s="60">
        <v>3913161</v>
      </c>
      <c r="U39" s="60">
        <v>7463073</v>
      </c>
      <c r="V39" s="60">
        <v>14477710</v>
      </c>
      <c r="W39" s="60">
        <v>47971192</v>
      </c>
      <c r="X39" s="60">
        <v>58738134</v>
      </c>
      <c r="Y39" s="60">
        <v>-10766942</v>
      </c>
      <c r="Z39" s="140">
        <v>-18.33</v>
      </c>
      <c r="AA39" s="155">
        <v>58738134</v>
      </c>
    </row>
    <row r="40" spans="1:27" ht="13.5">
      <c r="A40" s="138" t="s">
        <v>86</v>
      </c>
      <c r="B40" s="136"/>
      <c r="C40" s="155"/>
      <c r="D40" s="155"/>
      <c r="E40" s="156">
        <v>48153075</v>
      </c>
      <c r="F40" s="60">
        <v>48153075</v>
      </c>
      <c r="G40" s="60">
        <v>2360910</v>
      </c>
      <c r="H40" s="60">
        <v>2502947</v>
      </c>
      <c r="I40" s="60">
        <v>2350312</v>
      </c>
      <c r="J40" s="60">
        <v>7214169</v>
      </c>
      <c r="K40" s="60">
        <v>2647404</v>
      </c>
      <c r="L40" s="60">
        <v>4542087</v>
      </c>
      <c r="M40" s="60">
        <v>3704084</v>
      </c>
      <c r="N40" s="60">
        <v>10893575</v>
      </c>
      <c r="O40" s="60">
        <v>2646117</v>
      </c>
      <c r="P40" s="60">
        <v>2413652</v>
      </c>
      <c r="Q40" s="60">
        <v>2749849</v>
      </c>
      <c r="R40" s="60">
        <v>7809618</v>
      </c>
      <c r="S40" s="60">
        <v>2493951</v>
      </c>
      <c r="T40" s="60">
        <v>3329984</v>
      </c>
      <c r="U40" s="60">
        <v>3204431</v>
      </c>
      <c r="V40" s="60">
        <v>9028366</v>
      </c>
      <c r="W40" s="60">
        <v>34945728</v>
      </c>
      <c r="X40" s="60">
        <v>48153075</v>
      </c>
      <c r="Y40" s="60">
        <v>-13207347</v>
      </c>
      <c r="Z40" s="140">
        <v>-27.43</v>
      </c>
      <c r="AA40" s="155">
        <v>48153075</v>
      </c>
    </row>
    <row r="41" spans="1:27" ht="13.5">
      <c r="A41" s="138" t="s">
        <v>87</v>
      </c>
      <c r="B41" s="136"/>
      <c r="C41" s="155"/>
      <c r="D41" s="155"/>
      <c r="E41" s="156">
        <v>5878224</v>
      </c>
      <c r="F41" s="60">
        <v>5878224</v>
      </c>
      <c r="G41" s="60">
        <v>493774</v>
      </c>
      <c r="H41" s="60">
        <v>496571</v>
      </c>
      <c r="I41" s="60">
        <v>401592</v>
      </c>
      <c r="J41" s="60">
        <v>1391937</v>
      </c>
      <c r="K41" s="60">
        <v>532292</v>
      </c>
      <c r="L41" s="60">
        <v>851051</v>
      </c>
      <c r="M41" s="60">
        <v>507150</v>
      </c>
      <c r="N41" s="60">
        <v>1890493</v>
      </c>
      <c r="O41" s="60">
        <v>521815</v>
      </c>
      <c r="P41" s="60">
        <v>513404</v>
      </c>
      <c r="Q41" s="60">
        <v>539208</v>
      </c>
      <c r="R41" s="60">
        <v>1574427</v>
      </c>
      <c r="S41" s="60">
        <v>491048</v>
      </c>
      <c r="T41" s="60">
        <v>489844</v>
      </c>
      <c r="U41" s="60">
        <v>609658</v>
      </c>
      <c r="V41" s="60">
        <v>1590550</v>
      </c>
      <c r="W41" s="60">
        <v>6447407</v>
      </c>
      <c r="X41" s="60">
        <v>5878224</v>
      </c>
      <c r="Y41" s="60">
        <v>569183</v>
      </c>
      <c r="Z41" s="140">
        <v>9.68</v>
      </c>
      <c r="AA41" s="155">
        <v>5878224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195881407</v>
      </c>
      <c r="F42" s="100">
        <f t="shared" si="8"/>
        <v>195881407</v>
      </c>
      <c r="G42" s="100">
        <f t="shared" si="8"/>
        <v>15189144</v>
      </c>
      <c r="H42" s="100">
        <f t="shared" si="8"/>
        <v>18275178</v>
      </c>
      <c r="I42" s="100">
        <f t="shared" si="8"/>
        <v>13522657</v>
      </c>
      <c r="J42" s="100">
        <f t="shared" si="8"/>
        <v>46986979</v>
      </c>
      <c r="K42" s="100">
        <f t="shared" si="8"/>
        <v>13397789</v>
      </c>
      <c r="L42" s="100">
        <f t="shared" si="8"/>
        <v>21992423</v>
      </c>
      <c r="M42" s="100">
        <f t="shared" si="8"/>
        <v>12625131</v>
      </c>
      <c r="N42" s="100">
        <f t="shared" si="8"/>
        <v>48015343</v>
      </c>
      <c r="O42" s="100">
        <f t="shared" si="8"/>
        <v>23866346</v>
      </c>
      <c r="P42" s="100">
        <f t="shared" si="8"/>
        <v>13128367</v>
      </c>
      <c r="Q42" s="100">
        <f t="shared" si="8"/>
        <v>31384510</v>
      </c>
      <c r="R42" s="100">
        <f t="shared" si="8"/>
        <v>68379223</v>
      </c>
      <c r="S42" s="100">
        <f t="shared" si="8"/>
        <v>12487348</v>
      </c>
      <c r="T42" s="100">
        <f t="shared" si="8"/>
        <v>16051060</v>
      </c>
      <c r="U42" s="100">
        <f t="shared" si="8"/>
        <v>37579110</v>
      </c>
      <c r="V42" s="100">
        <f t="shared" si="8"/>
        <v>66117518</v>
      </c>
      <c r="W42" s="100">
        <f t="shared" si="8"/>
        <v>229499063</v>
      </c>
      <c r="X42" s="100">
        <f t="shared" si="8"/>
        <v>195881407</v>
      </c>
      <c r="Y42" s="100">
        <f t="shared" si="8"/>
        <v>33617656</v>
      </c>
      <c r="Z42" s="137">
        <f>+IF(X42&lt;&gt;0,+(Y42/X42)*100,0)</f>
        <v>17.162249605446217</v>
      </c>
      <c r="AA42" s="153">
        <f>SUM(AA43:AA46)</f>
        <v>195881407</v>
      </c>
    </row>
    <row r="43" spans="1:27" ht="13.5">
      <c r="A43" s="138" t="s">
        <v>89</v>
      </c>
      <c r="B43" s="136"/>
      <c r="C43" s="155"/>
      <c r="D43" s="155"/>
      <c r="E43" s="156">
        <v>78128870</v>
      </c>
      <c r="F43" s="60">
        <v>78128870</v>
      </c>
      <c r="G43" s="60">
        <v>9200198</v>
      </c>
      <c r="H43" s="60">
        <v>9722056</v>
      </c>
      <c r="I43" s="60">
        <v>6833411</v>
      </c>
      <c r="J43" s="60">
        <v>25755665</v>
      </c>
      <c r="K43" s="60">
        <v>4882409</v>
      </c>
      <c r="L43" s="60">
        <v>10857674</v>
      </c>
      <c r="M43" s="60">
        <v>3397536</v>
      </c>
      <c r="N43" s="60">
        <v>19137619</v>
      </c>
      <c r="O43" s="60">
        <v>7998062</v>
      </c>
      <c r="P43" s="60">
        <v>3846876</v>
      </c>
      <c r="Q43" s="60">
        <v>18496022</v>
      </c>
      <c r="R43" s="60">
        <v>30340960</v>
      </c>
      <c r="S43" s="60">
        <v>3361350</v>
      </c>
      <c r="T43" s="60">
        <v>6311662</v>
      </c>
      <c r="U43" s="60">
        <v>12119485</v>
      </c>
      <c r="V43" s="60">
        <v>21792497</v>
      </c>
      <c r="W43" s="60">
        <v>97026741</v>
      </c>
      <c r="X43" s="60">
        <v>78128870</v>
      </c>
      <c r="Y43" s="60">
        <v>18897871</v>
      </c>
      <c r="Z43" s="140">
        <v>24.19</v>
      </c>
      <c r="AA43" s="155">
        <v>78128870</v>
      </c>
    </row>
    <row r="44" spans="1:27" ht="13.5">
      <c r="A44" s="138" t="s">
        <v>90</v>
      </c>
      <c r="B44" s="136"/>
      <c r="C44" s="155"/>
      <c r="D44" s="155"/>
      <c r="E44" s="156">
        <v>85388965</v>
      </c>
      <c r="F44" s="60">
        <v>85388965</v>
      </c>
      <c r="G44" s="60">
        <v>4187342</v>
      </c>
      <c r="H44" s="60">
        <v>6664525</v>
      </c>
      <c r="I44" s="60">
        <v>5126458</v>
      </c>
      <c r="J44" s="60">
        <v>15978325</v>
      </c>
      <c r="K44" s="60">
        <v>6540173</v>
      </c>
      <c r="L44" s="60">
        <v>8024083</v>
      </c>
      <c r="M44" s="60">
        <v>7030563</v>
      </c>
      <c r="N44" s="60">
        <v>21594819</v>
      </c>
      <c r="O44" s="60">
        <v>11334536</v>
      </c>
      <c r="P44" s="60">
        <v>6457098</v>
      </c>
      <c r="Q44" s="60">
        <v>9221490</v>
      </c>
      <c r="R44" s="60">
        <v>27013124</v>
      </c>
      <c r="S44" s="60">
        <v>7028193</v>
      </c>
      <c r="T44" s="60">
        <v>6672952</v>
      </c>
      <c r="U44" s="60">
        <v>17254634</v>
      </c>
      <c r="V44" s="60">
        <v>30955779</v>
      </c>
      <c r="W44" s="60">
        <v>95542047</v>
      </c>
      <c r="X44" s="60">
        <v>85388965</v>
      </c>
      <c r="Y44" s="60">
        <v>10153082</v>
      </c>
      <c r="Z44" s="140">
        <v>11.89</v>
      </c>
      <c r="AA44" s="155">
        <v>85388965</v>
      </c>
    </row>
    <row r="45" spans="1:27" ht="13.5">
      <c r="A45" s="138" t="s">
        <v>91</v>
      </c>
      <c r="B45" s="136"/>
      <c r="C45" s="157"/>
      <c r="D45" s="157"/>
      <c r="E45" s="158">
        <v>3338830</v>
      </c>
      <c r="F45" s="159">
        <v>3338830</v>
      </c>
      <c r="G45" s="159">
        <v>65329</v>
      </c>
      <c r="H45" s="159">
        <v>75371</v>
      </c>
      <c r="I45" s="159">
        <v>53169</v>
      </c>
      <c r="J45" s="159">
        <v>193869</v>
      </c>
      <c r="K45" s="159">
        <v>67281</v>
      </c>
      <c r="L45" s="159">
        <v>112199</v>
      </c>
      <c r="M45" s="159">
        <v>154183</v>
      </c>
      <c r="N45" s="159">
        <v>333663</v>
      </c>
      <c r="O45" s="159">
        <v>478226</v>
      </c>
      <c r="P45" s="159">
        <v>72485</v>
      </c>
      <c r="Q45" s="159">
        <v>1030741</v>
      </c>
      <c r="R45" s="159">
        <v>1581452</v>
      </c>
      <c r="S45" s="159">
        <v>67282</v>
      </c>
      <c r="T45" s="159">
        <v>804537</v>
      </c>
      <c r="U45" s="159">
        <v>1264335</v>
      </c>
      <c r="V45" s="159">
        <v>2136154</v>
      </c>
      <c r="W45" s="159">
        <v>4245138</v>
      </c>
      <c r="X45" s="159">
        <v>3338830</v>
      </c>
      <c r="Y45" s="159">
        <v>906308</v>
      </c>
      <c r="Z45" s="141">
        <v>27.14</v>
      </c>
      <c r="AA45" s="157">
        <v>3338830</v>
      </c>
    </row>
    <row r="46" spans="1:27" ht="13.5">
      <c r="A46" s="138" t="s">
        <v>92</v>
      </c>
      <c r="B46" s="136"/>
      <c r="C46" s="155"/>
      <c r="D46" s="155"/>
      <c r="E46" s="156">
        <v>29024742</v>
      </c>
      <c r="F46" s="60">
        <v>29024742</v>
      </c>
      <c r="G46" s="60">
        <v>1736275</v>
      </c>
      <c r="H46" s="60">
        <v>1813226</v>
      </c>
      <c r="I46" s="60">
        <v>1509619</v>
      </c>
      <c r="J46" s="60">
        <v>5059120</v>
      </c>
      <c r="K46" s="60">
        <v>1907926</v>
      </c>
      <c r="L46" s="60">
        <v>2998467</v>
      </c>
      <c r="M46" s="60">
        <v>2042849</v>
      </c>
      <c r="N46" s="60">
        <v>6949242</v>
      </c>
      <c r="O46" s="60">
        <v>4055522</v>
      </c>
      <c r="P46" s="60">
        <v>2751908</v>
      </c>
      <c r="Q46" s="60">
        <v>2636257</v>
      </c>
      <c r="R46" s="60">
        <v>9443687</v>
      </c>
      <c r="S46" s="60">
        <v>2030523</v>
      </c>
      <c r="T46" s="60">
        <v>2261909</v>
      </c>
      <c r="U46" s="60">
        <v>6940656</v>
      </c>
      <c r="V46" s="60">
        <v>11233088</v>
      </c>
      <c r="W46" s="60">
        <v>32685137</v>
      </c>
      <c r="X46" s="60">
        <v>29024742</v>
      </c>
      <c r="Y46" s="60">
        <v>3660395</v>
      </c>
      <c r="Z46" s="140">
        <v>12.61</v>
      </c>
      <c r="AA46" s="155">
        <v>29024742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552768475</v>
      </c>
      <c r="F48" s="73">
        <f t="shared" si="9"/>
        <v>552768475</v>
      </c>
      <c r="G48" s="73">
        <f t="shared" si="9"/>
        <v>38918290</v>
      </c>
      <c r="H48" s="73">
        <f t="shared" si="9"/>
        <v>37475760</v>
      </c>
      <c r="I48" s="73">
        <f t="shared" si="9"/>
        <v>35588841</v>
      </c>
      <c r="J48" s="73">
        <f t="shared" si="9"/>
        <v>111982891</v>
      </c>
      <c r="K48" s="73">
        <f t="shared" si="9"/>
        <v>34474793</v>
      </c>
      <c r="L48" s="73">
        <f t="shared" si="9"/>
        <v>45582806</v>
      </c>
      <c r="M48" s="73">
        <f t="shared" si="9"/>
        <v>38789339</v>
      </c>
      <c r="N48" s="73">
        <f t="shared" si="9"/>
        <v>118846938</v>
      </c>
      <c r="O48" s="73">
        <f t="shared" si="9"/>
        <v>50051238</v>
      </c>
      <c r="P48" s="73">
        <f t="shared" si="9"/>
        <v>36812517</v>
      </c>
      <c r="Q48" s="73">
        <f t="shared" si="9"/>
        <v>57803960</v>
      </c>
      <c r="R48" s="73">
        <f t="shared" si="9"/>
        <v>144667715</v>
      </c>
      <c r="S48" s="73">
        <f t="shared" si="9"/>
        <v>29842917</v>
      </c>
      <c r="T48" s="73">
        <f t="shared" si="9"/>
        <v>38577939</v>
      </c>
      <c r="U48" s="73">
        <f t="shared" si="9"/>
        <v>76402882</v>
      </c>
      <c r="V48" s="73">
        <f t="shared" si="9"/>
        <v>144823738</v>
      </c>
      <c r="W48" s="73">
        <f t="shared" si="9"/>
        <v>520321282</v>
      </c>
      <c r="X48" s="73">
        <f t="shared" si="9"/>
        <v>552768475</v>
      </c>
      <c r="Y48" s="73">
        <f t="shared" si="9"/>
        <v>-32447193</v>
      </c>
      <c r="Z48" s="170">
        <f>+IF(X48&lt;&gt;0,+(Y48/X48)*100,0)</f>
        <v>-5.869942745920885</v>
      </c>
      <c r="AA48" s="168">
        <f>+AA28+AA32+AA38+AA42+AA47</f>
        <v>552768475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144082793</v>
      </c>
      <c r="F49" s="173">
        <f t="shared" si="10"/>
        <v>144082793</v>
      </c>
      <c r="G49" s="173">
        <f t="shared" si="10"/>
        <v>97759061</v>
      </c>
      <c r="H49" s="173">
        <f t="shared" si="10"/>
        <v>-14549813</v>
      </c>
      <c r="I49" s="173">
        <f t="shared" si="10"/>
        <v>-26018514</v>
      </c>
      <c r="J49" s="173">
        <f t="shared" si="10"/>
        <v>57190734</v>
      </c>
      <c r="K49" s="173">
        <f t="shared" si="10"/>
        <v>-7974350</v>
      </c>
      <c r="L49" s="173">
        <f t="shared" si="10"/>
        <v>64967078</v>
      </c>
      <c r="M49" s="173">
        <f t="shared" si="10"/>
        <v>-24373634</v>
      </c>
      <c r="N49" s="173">
        <f t="shared" si="10"/>
        <v>32619094</v>
      </c>
      <c r="O49" s="173">
        <f t="shared" si="10"/>
        <v>-32832884</v>
      </c>
      <c r="P49" s="173">
        <f t="shared" si="10"/>
        <v>-18537585</v>
      </c>
      <c r="Q49" s="173">
        <f t="shared" si="10"/>
        <v>31184582</v>
      </c>
      <c r="R49" s="173">
        <f t="shared" si="10"/>
        <v>-20185887</v>
      </c>
      <c r="S49" s="173">
        <f t="shared" si="10"/>
        <v>-14388588</v>
      </c>
      <c r="T49" s="173">
        <f t="shared" si="10"/>
        <v>-24082565</v>
      </c>
      <c r="U49" s="173">
        <f t="shared" si="10"/>
        <v>-66682837</v>
      </c>
      <c r="V49" s="173">
        <f t="shared" si="10"/>
        <v>-105153990</v>
      </c>
      <c r="W49" s="173">
        <f t="shared" si="10"/>
        <v>-35530049</v>
      </c>
      <c r="X49" s="173">
        <f>IF(F25=F48,0,X25-X48)</f>
        <v>144082793</v>
      </c>
      <c r="Y49" s="173">
        <f t="shared" si="10"/>
        <v>-179612842</v>
      </c>
      <c r="Z49" s="174">
        <f>+IF(X49&lt;&gt;0,+(Y49/X49)*100,0)</f>
        <v>-124.65946714400518</v>
      </c>
      <c r="AA49" s="171">
        <f>+AA25-AA48</f>
        <v>144082793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56328220</v>
      </c>
      <c r="F5" s="60">
        <v>56328220</v>
      </c>
      <c r="G5" s="60">
        <v>5732617</v>
      </c>
      <c r="H5" s="60">
        <v>6359863</v>
      </c>
      <c r="I5" s="60">
        <v>452268</v>
      </c>
      <c r="J5" s="60">
        <v>12544748</v>
      </c>
      <c r="K5" s="60">
        <v>6041739</v>
      </c>
      <c r="L5" s="60">
        <v>4978437</v>
      </c>
      <c r="M5" s="60">
        <v>6034376</v>
      </c>
      <c r="N5" s="60">
        <v>17054552</v>
      </c>
      <c r="O5" s="60">
        <v>5274134</v>
      </c>
      <c r="P5" s="60">
        <v>5788833</v>
      </c>
      <c r="Q5" s="60">
        <v>6029080</v>
      </c>
      <c r="R5" s="60">
        <v>17092047</v>
      </c>
      <c r="S5" s="60">
        <v>6143071</v>
      </c>
      <c r="T5" s="60">
        <v>5436965</v>
      </c>
      <c r="U5" s="60">
        <v>5845941</v>
      </c>
      <c r="V5" s="60">
        <v>17425977</v>
      </c>
      <c r="W5" s="60">
        <v>64117324</v>
      </c>
      <c r="X5" s="60">
        <v>56328220</v>
      </c>
      <c r="Y5" s="60">
        <v>7789104</v>
      </c>
      <c r="Z5" s="140">
        <v>13.83</v>
      </c>
      <c r="AA5" s="155">
        <v>56328220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54437975</v>
      </c>
      <c r="F7" s="60">
        <v>54437975</v>
      </c>
      <c r="G7" s="60">
        <v>4427936</v>
      </c>
      <c r="H7" s="60">
        <v>4534023</v>
      </c>
      <c r="I7" s="60">
        <v>2855844</v>
      </c>
      <c r="J7" s="60">
        <v>11817803</v>
      </c>
      <c r="K7" s="60">
        <v>5376461</v>
      </c>
      <c r="L7" s="60">
        <v>4251004</v>
      </c>
      <c r="M7" s="60">
        <v>5120033</v>
      </c>
      <c r="N7" s="60">
        <v>14747498</v>
      </c>
      <c r="O7" s="60">
        <v>6017744</v>
      </c>
      <c r="P7" s="60">
        <v>5916394</v>
      </c>
      <c r="Q7" s="60">
        <v>4281703</v>
      </c>
      <c r="R7" s="60">
        <v>16215841</v>
      </c>
      <c r="S7" s="60">
        <v>4850411</v>
      </c>
      <c r="T7" s="60">
        <v>4158054</v>
      </c>
      <c r="U7" s="60">
        <v>4102321</v>
      </c>
      <c r="V7" s="60">
        <v>13110786</v>
      </c>
      <c r="W7" s="60">
        <v>55891928</v>
      </c>
      <c r="X7" s="60">
        <v>54437975</v>
      </c>
      <c r="Y7" s="60">
        <v>1453953</v>
      </c>
      <c r="Z7" s="140">
        <v>2.67</v>
      </c>
      <c r="AA7" s="155">
        <v>54437975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15581127</v>
      </c>
      <c r="F8" s="60">
        <v>15581127</v>
      </c>
      <c r="G8" s="60">
        <v>1137481</v>
      </c>
      <c r="H8" s="60">
        <v>1097486</v>
      </c>
      <c r="I8" s="60">
        <v>1025131</v>
      </c>
      <c r="J8" s="60">
        <v>3260098</v>
      </c>
      <c r="K8" s="60">
        <v>1174411</v>
      </c>
      <c r="L8" s="60">
        <v>960581</v>
      </c>
      <c r="M8" s="60">
        <v>1173430</v>
      </c>
      <c r="N8" s="60">
        <v>3308422</v>
      </c>
      <c r="O8" s="60">
        <v>1057532</v>
      </c>
      <c r="P8" s="60">
        <v>845614</v>
      </c>
      <c r="Q8" s="60">
        <v>984137</v>
      </c>
      <c r="R8" s="60">
        <v>2887283</v>
      </c>
      <c r="S8" s="60">
        <v>809096</v>
      </c>
      <c r="T8" s="60">
        <v>1134276</v>
      </c>
      <c r="U8" s="60">
        <v>986062</v>
      </c>
      <c r="V8" s="60">
        <v>2929434</v>
      </c>
      <c r="W8" s="60">
        <v>12385237</v>
      </c>
      <c r="X8" s="60">
        <v>15581127</v>
      </c>
      <c r="Y8" s="60">
        <v>-3195890</v>
      </c>
      <c r="Z8" s="140">
        <v>-20.51</v>
      </c>
      <c r="AA8" s="155">
        <v>15581127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3273422</v>
      </c>
      <c r="F9" s="60">
        <v>3273422</v>
      </c>
      <c r="G9" s="60">
        <v>288396</v>
      </c>
      <c r="H9" s="60">
        <v>288733</v>
      </c>
      <c r="I9" s="60">
        <v>287685</v>
      </c>
      <c r="J9" s="60">
        <v>864814</v>
      </c>
      <c r="K9" s="60">
        <v>289836</v>
      </c>
      <c r="L9" s="60">
        <v>289901</v>
      </c>
      <c r="M9" s="60">
        <v>289906</v>
      </c>
      <c r="N9" s="60">
        <v>869643</v>
      </c>
      <c r="O9" s="60">
        <v>289695</v>
      </c>
      <c r="P9" s="60">
        <v>289407</v>
      </c>
      <c r="Q9" s="60">
        <v>291156</v>
      </c>
      <c r="R9" s="60">
        <v>870258</v>
      </c>
      <c r="S9" s="60">
        <v>289580</v>
      </c>
      <c r="T9" s="60">
        <v>292571</v>
      </c>
      <c r="U9" s="60">
        <v>281494</v>
      </c>
      <c r="V9" s="60">
        <v>863645</v>
      </c>
      <c r="W9" s="60">
        <v>3468360</v>
      </c>
      <c r="X9" s="60">
        <v>3273422</v>
      </c>
      <c r="Y9" s="60">
        <v>194938</v>
      </c>
      <c r="Z9" s="140">
        <v>5.96</v>
      </c>
      <c r="AA9" s="155">
        <v>3273422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4889757</v>
      </c>
      <c r="F10" s="54">
        <v>4889757</v>
      </c>
      <c r="G10" s="54">
        <v>442506</v>
      </c>
      <c r="H10" s="54">
        <v>411747</v>
      </c>
      <c r="I10" s="54">
        <v>405636</v>
      </c>
      <c r="J10" s="54">
        <v>1259889</v>
      </c>
      <c r="K10" s="54">
        <v>406548</v>
      </c>
      <c r="L10" s="54">
        <v>400641</v>
      </c>
      <c r="M10" s="54">
        <v>400775</v>
      </c>
      <c r="N10" s="54">
        <v>1207964</v>
      </c>
      <c r="O10" s="54">
        <v>401443</v>
      </c>
      <c r="P10" s="54">
        <v>511545</v>
      </c>
      <c r="Q10" s="54">
        <v>419176</v>
      </c>
      <c r="R10" s="54">
        <v>1332164</v>
      </c>
      <c r="S10" s="54">
        <v>507365</v>
      </c>
      <c r="T10" s="54">
        <v>412374</v>
      </c>
      <c r="U10" s="54">
        <v>386625</v>
      </c>
      <c r="V10" s="54">
        <v>1306364</v>
      </c>
      <c r="W10" s="54">
        <v>5106381</v>
      </c>
      <c r="X10" s="54">
        <v>4889757</v>
      </c>
      <c r="Y10" s="54">
        <v>216624</v>
      </c>
      <c r="Z10" s="184">
        <v>4.43</v>
      </c>
      <c r="AA10" s="130">
        <v>4889757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2659337</v>
      </c>
      <c r="F12" s="60">
        <v>2659337</v>
      </c>
      <c r="G12" s="60">
        <v>279037</v>
      </c>
      <c r="H12" s="60">
        <v>123440</v>
      </c>
      <c r="I12" s="60">
        <v>1879139</v>
      </c>
      <c r="J12" s="60">
        <v>2281616</v>
      </c>
      <c r="K12" s="60">
        <v>137653</v>
      </c>
      <c r="L12" s="60">
        <v>122618</v>
      </c>
      <c r="M12" s="60">
        <v>117663</v>
      </c>
      <c r="N12" s="60">
        <v>377934</v>
      </c>
      <c r="O12" s="60">
        <v>129707</v>
      </c>
      <c r="P12" s="60">
        <v>169042</v>
      </c>
      <c r="Q12" s="60">
        <v>227103</v>
      </c>
      <c r="R12" s="60">
        <v>525852</v>
      </c>
      <c r="S12" s="60">
        <v>96894</v>
      </c>
      <c r="T12" s="60">
        <v>140240</v>
      </c>
      <c r="U12" s="60">
        <v>147326</v>
      </c>
      <c r="V12" s="60">
        <v>384460</v>
      </c>
      <c r="W12" s="60">
        <v>3569862</v>
      </c>
      <c r="X12" s="60">
        <v>2659337</v>
      </c>
      <c r="Y12" s="60">
        <v>910525</v>
      </c>
      <c r="Z12" s="140">
        <v>34.24</v>
      </c>
      <c r="AA12" s="155">
        <v>2659337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2200000</v>
      </c>
      <c r="F13" s="60">
        <v>2200000</v>
      </c>
      <c r="G13" s="60">
        <v>119445</v>
      </c>
      <c r="H13" s="60">
        <v>-4857</v>
      </c>
      <c r="I13" s="60">
        <v>0</v>
      </c>
      <c r="J13" s="60">
        <v>114588</v>
      </c>
      <c r="K13" s="60">
        <v>0</v>
      </c>
      <c r="L13" s="60">
        <v>0</v>
      </c>
      <c r="M13" s="60">
        <v>0</v>
      </c>
      <c r="N13" s="60">
        <v>0</v>
      </c>
      <c r="O13" s="60">
        <v>71723</v>
      </c>
      <c r="P13" s="60">
        <v>512473</v>
      </c>
      <c r="Q13" s="60">
        <v>199613</v>
      </c>
      <c r="R13" s="60">
        <v>783809</v>
      </c>
      <c r="S13" s="60">
        <v>0</v>
      </c>
      <c r="T13" s="60">
        <v>42028</v>
      </c>
      <c r="U13" s="60">
        <v>515245</v>
      </c>
      <c r="V13" s="60">
        <v>557273</v>
      </c>
      <c r="W13" s="60">
        <v>1455670</v>
      </c>
      <c r="X13" s="60">
        <v>2200000</v>
      </c>
      <c r="Y13" s="60">
        <v>-744330</v>
      </c>
      <c r="Z13" s="140">
        <v>-33.83</v>
      </c>
      <c r="AA13" s="155">
        <v>2200000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1650000</v>
      </c>
      <c r="F14" s="60">
        <v>1650000</v>
      </c>
      <c r="G14" s="60">
        <v>348072</v>
      </c>
      <c r="H14" s="60">
        <v>378695</v>
      </c>
      <c r="I14" s="60">
        <v>324183</v>
      </c>
      <c r="J14" s="60">
        <v>1050950</v>
      </c>
      <c r="K14" s="60">
        <v>358158</v>
      </c>
      <c r="L14" s="60">
        <v>228451</v>
      </c>
      <c r="M14" s="60">
        <v>398689</v>
      </c>
      <c r="N14" s="60">
        <v>985298</v>
      </c>
      <c r="O14" s="60">
        <v>413173</v>
      </c>
      <c r="P14" s="60">
        <v>411851</v>
      </c>
      <c r="Q14" s="60">
        <v>447476</v>
      </c>
      <c r="R14" s="60">
        <v>1272500</v>
      </c>
      <c r="S14" s="60">
        <v>959824</v>
      </c>
      <c r="T14" s="60">
        <v>492931</v>
      </c>
      <c r="U14" s="60">
        <v>458537</v>
      </c>
      <c r="V14" s="60">
        <v>1911292</v>
      </c>
      <c r="W14" s="60">
        <v>5220040</v>
      </c>
      <c r="X14" s="60">
        <v>1650000</v>
      </c>
      <c r="Y14" s="60">
        <v>3570040</v>
      </c>
      <c r="Z14" s="140">
        <v>216.37</v>
      </c>
      <c r="AA14" s="155">
        <v>1650000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550000</v>
      </c>
      <c r="F16" s="60">
        <v>550000</v>
      </c>
      <c r="G16" s="60">
        <v>37013</v>
      </c>
      <c r="H16" s="60">
        <v>20215</v>
      </c>
      <c r="I16" s="60">
        <v>32452</v>
      </c>
      <c r="J16" s="60">
        <v>89680</v>
      </c>
      <c r="K16" s="60">
        <v>25590</v>
      </c>
      <c r="L16" s="60">
        <v>43075</v>
      </c>
      <c r="M16" s="60">
        <v>20514</v>
      </c>
      <c r="N16" s="60">
        <v>89179</v>
      </c>
      <c r="O16" s="60">
        <v>38103</v>
      </c>
      <c r="P16" s="60">
        <v>30685</v>
      </c>
      <c r="Q16" s="60">
        <v>27562</v>
      </c>
      <c r="R16" s="60">
        <v>96350</v>
      </c>
      <c r="S16" s="60">
        <v>24895</v>
      </c>
      <c r="T16" s="60">
        <v>501301</v>
      </c>
      <c r="U16" s="60">
        <v>390529</v>
      </c>
      <c r="V16" s="60">
        <v>916725</v>
      </c>
      <c r="W16" s="60">
        <v>1191934</v>
      </c>
      <c r="X16" s="60">
        <v>550000</v>
      </c>
      <c r="Y16" s="60">
        <v>641934</v>
      </c>
      <c r="Z16" s="140">
        <v>116.72</v>
      </c>
      <c r="AA16" s="155">
        <v>550000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24200</v>
      </c>
      <c r="F17" s="60">
        <v>24200</v>
      </c>
      <c r="G17" s="60">
        <v>3107</v>
      </c>
      <c r="H17" s="60">
        <v>708</v>
      </c>
      <c r="I17" s="60">
        <v>2077</v>
      </c>
      <c r="J17" s="60">
        <v>5892</v>
      </c>
      <c r="K17" s="60">
        <v>1722</v>
      </c>
      <c r="L17" s="60">
        <v>2348</v>
      </c>
      <c r="M17" s="60">
        <v>3681</v>
      </c>
      <c r="N17" s="60">
        <v>7751</v>
      </c>
      <c r="O17" s="60">
        <v>1333</v>
      </c>
      <c r="P17" s="60">
        <v>2661</v>
      </c>
      <c r="Q17" s="60">
        <v>642</v>
      </c>
      <c r="R17" s="60">
        <v>4636</v>
      </c>
      <c r="S17" s="60">
        <v>0</v>
      </c>
      <c r="T17" s="60">
        <v>623</v>
      </c>
      <c r="U17" s="60">
        <v>394</v>
      </c>
      <c r="V17" s="60">
        <v>1017</v>
      </c>
      <c r="W17" s="60">
        <v>19296</v>
      </c>
      <c r="X17" s="60">
        <v>24200</v>
      </c>
      <c r="Y17" s="60">
        <v>-4904</v>
      </c>
      <c r="Z17" s="140">
        <v>-20.26</v>
      </c>
      <c r="AA17" s="155">
        <v>24200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25965865</v>
      </c>
      <c r="F18" s="60">
        <v>25965865</v>
      </c>
      <c r="G18" s="60">
        <v>1944937</v>
      </c>
      <c r="H18" s="60">
        <v>-1281178</v>
      </c>
      <c r="I18" s="60">
        <v>1826368</v>
      </c>
      <c r="J18" s="60">
        <v>2490127</v>
      </c>
      <c r="K18" s="60">
        <v>2378901</v>
      </c>
      <c r="L18" s="60">
        <v>1970199</v>
      </c>
      <c r="M18" s="60">
        <v>-2495835</v>
      </c>
      <c r="N18" s="60">
        <v>1853265</v>
      </c>
      <c r="O18" s="60">
        <v>3026364</v>
      </c>
      <c r="P18" s="60">
        <v>3400117</v>
      </c>
      <c r="Q18" s="60">
        <v>2925021</v>
      </c>
      <c r="R18" s="60">
        <v>9351502</v>
      </c>
      <c r="S18" s="60">
        <v>1028380</v>
      </c>
      <c r="T18" s="60">
        <v>1434951</v>
      </c>
      <c r="U18" s="60">
        <v>-6294044</v>
      </c>
      <c r="V18" s="60">
        <v>-3830713</v>
      </c>
      <c r="W18" s="60">
        <v>9864181</v>
      </c>
      <c r="X18" s="60">
        <v>25965865</v>
      </c>
      <c r="Y18" s="60">
        <v>-16101684</v>
      </c>
      <c r="Z18" s="140">
        <v>-62.01</v>
      </c>
      <c r="AA18" s="155">
        <v>25965865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311163683</v>
      </c>
      <c r="F19" s="60">
        <v>311163683</v>
      </c>
      <c r="G19" s="60">
        <v>121173111</v>
      </c>
      <c r="H19" s="60">
        <v>3308000</v>
      </c>
      <c r="I19" s="60">
        <v>0</v>
      </c>
      <c r="J19" s="60">
        <v>124481111</v>
      </c>
      <c r="K19" s="60">
        <v>5797000</v>
      </c>
      <c r="L19" s="60">
        <v>96941000</v>
      </c>
      <c r="M19" s="60">
        <v>0</v>
      </c>
      <c r="N19" s="60">
        <v>102738000</v>
      </c>
      <c r="O19" s="60">
        <v>203000</v>
      </c>
      <c r="P19" s="60">
        <v>0</v>
      </c>
      <c r="Q19" s="60">
        <v>72705000</v>
      </c>
      <c r="R19" s="60">
        <v>72908000</v>
      </c>
      <c r="S19" s="60">
        <v>0</v>
      </c>
      <c r="T19" s="60">
        <v>166572</v>
      </c>
      <c r="U19" s="60">
        <v>0</v>
      </c>
      <c r="V19" s="60">
        <v>166572</v>
      </c>
      <c r="W19" s="60">
        <v>300293683</v>
      </c>
      <c r="X19" s="60">
        <v>311163683</v>
      </c>
      <c r="Y19" s="60">
        <v>-10870000</v>
      </c>
      <c r="Z19" s="140">
        <v>-3.49</v>
      </c>
      <c r="AA19" s="155">
        <v>311163683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5192365</v>
      </c>
      <c r="F20" s="54">
        <v>5192365</v>
      </c>
      <c r="G20" s="54">
        <v>743693</v>
      </c>
      <c r="H20" s="54">
        <v>414072</v>
      </c>
      <c r="I20" s="54">
        <v>479544</v>
      </c>
      <c r="J20" s="54">
        <v>1637309</v>
      </c>
      <c r="K20" s="54">
        <v>512424</v>
      </c>
      <c r="L20" s="54">
        <v>361629</v>
      </c>
      <c r="M20" s="54">
        <v>252473</v>
      </c>
      <c r="N20" s="54">
        <v>1126526</v>
      </c>
      <c r="O20" s="54">
        <v>294403</v>
      </c>
      <c r="P20" s="54">
        <v>396310</v>
      </c>
      <c r="Q20" s="54">
        <v>450873</v>
      </c>
      <c r="R20" s="54">
        <v>1141586</v>
      </c>
      <c r="S20" s="54">
        <v>744813</v>
      </c>
      <c r="T20" s="54">
        <v>282488</v>
      </c>
      <c r="U20" s="54">
        <v>2899615</v>
      </c>
      <c r="V20" s="54">
        <v>3926916</v>
      </c>
      <c r="W20" s="54">
        <v>7832337</v>
      </c>
      <c r="X20" s="54">
        <v>5192365</v>
      </c>
      <c r="Y20" s="54">
        <v>2639972</v>
      </c>
      <c r="Z20" s="184">
        <v>50.84</v>
      </c>
      <c r="AA20" s="130">
        <v>5192365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483915951</v>
      </c>
      <c r="F22" s="190">
        <f t="shared" si="0"/>
        <v>483915951</v>
      </c>
      <c r="G22" s="190">
        <f t="shared" si="0"/>
        <v>136677351</v>
      </c>
      <c r="H22" s="190">
        <f t="shared" si="0"/>
        <v>15650947</v>
      </c>
      <c r="I22" s="190">
        <f t="shared" si="0"/>
        <v>9570327</v>
      </c>
      <c r="J22" s="190">
        <f t="shared" si="0"/>
        <v>161898625</v>
      </c>
      <c r="K22" s="190">
        <f t="shared" si="0"/>
        <v>22500443</v>
      </c>
      <c r="L22" s="190">
        <f t="shared" si="0"/>
        <v>110549884</v>
      </c>
      <c r="M22" s="190">
        <f t="shared" si="0"/>
        <v>11315705</v>
      </c>
      <c r="N22" s="190">
        <f t="shared" si="0"/>
        <v>144366032</v>
      </c>
      <c r="O22" s="190">
        <f t="shared" si="0"/>
        <v>17218354</v>
      </c>
      <c r="P22" s="190">
        <f t="shared" si="0"/>
        <v>18274932</v>
      </c>
      <c r="Q22" s="190">
        <f t="shared" si="0"/>
        <v>88988542</v>
      </c>
      <c r="R22" s="190">
        <f t="shared" si="0"/>
        <v>124481828</v>
      </c>
      <c r="S22" s="190">
        <f t="shared" si="0"/>
        <v>15454329</v>
      </c>
      <c r="T22" s="190">
        <f t="shared" si="0"/>
        <v>14495374</v>
      </c>
      <c r="U22" s="190">
        <f t="shared" si="0"/>
        <v>9720045</v>
      </c>
      <c r="V22" s="190">
        <f t="shared" si="0"/>
        <v>39669748</v>
      </c>
      <c r="W22" s="190">
        <f t="shared" si="0"/>
        <v>470416233</v>
      </c>
      <c r="X22" s="190">
        <f t="shared" si="0"/>
        <v>483915951</v>
      </c>
      <c r="Y22" s="190">
        <f t="shared" si="0"/>
        <v>-13499718</v>
      </c>
      <c r="Z22" s="191">
        <f>+IF(X22&lt;&gt;0,+(Y22/X22)*100,0)</f>
        <v>-2.789682376062036</v>
      </c>
      <c r="AA22" s="188">
        <f>SUM(AA5:AA21)</f>
        <v>483915951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210919427</v>
      </c>
      <c r="F25" s="60">
        <v>210919427</v>
      </c>
      <c r="G25" s="60">
        <v>18468764</v>
      </c>
      <c r="H25" s="60">
        <v>20127659</v>
      </c>
      <c r="I25" s="60">
        <v>15288711</v>
      </c>
      <c r="J25" s="60">
        <v>53885134</v>
      </c>
      <c r="K25" s="60">
        <v>17154934</v>
      </c>
      <c r="L25" s="60">
        <v>27364119</v>
      </c>
      <c r="M25" s="60">
        <v>17894051</v>
      </c>
      <c r="N25" s="60">
        <v>62413104</v>
      </c>
      <c r="O25" s="60">
        <v>17768913</v>
      </c>
      <c r="P25" s="60">
        <v>17729553</v>
      </c>
      <c r="Q25" s="60">
        <v>17551836</v>
      </c>
      <c r="R25" s="60">
        <v>53050302</v>
      </c>
      <c r="S25" s="60">
        <v>17175812</v>
      </c>
      <c r="T25" s="60">
        <v>17545236</v>
      </c>
      <c r="U25" s="60">
        <v>18823138</v>
      </c>
      <c r="V25" s="60">
        <v>53544186</v>
      </c>
      <c r="W25" s="60">
        <v>222892726</v>
      </c>
      <c r="X25" s="60">
        <v>210919427</v>
      </c>
      <c r="Y25" s="60">
        <v>11973299</v>
      </c>
      <c r="Z25" s="140">
        <v>5.68</v>
      </c>
      <c r="AA25" s="155">
        <v>210919427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18097767</v>
      </c>
      <c r="F26" s="60">
        <v>18097767</v>
      </c>
      <c r="G26" s="60">
        <v>1345842</v>
      </c>
      <c r="H26" s="60">
        <v>1345842</v>
      </c>
      <c r="I26" s="60">
        <v>1345842</v>
      </c>
      <c r="J26" s="60">
        <v>4037526</v>
      </c>
      <c r="K26" s="60">
        <v>1427713</v>
      </c>
      <c r="L26" s="60">
        <v>1351302</v>
      </c>
      <c r="M26" s="60">
        <v>1431153</v>
      </c>
      <c r="N26" s="60">
        <v>4210168</v>
      </c>
      <c r="O26" s="60">
        <v>1434702</v>
      </c>
      <c r="P26" s="60">
        <v>2541825</v>
      </c>
      <c r="Q26" s="60">
        <v>1628187</v>
      </c>
      <c r="R26" s="60">
        <v>5604714</v>
      </c>
      <c r="S26" s="60">
        <v>1631016</v>
      </c>
      <c r="T26" s="60">
        <v>1628187</v>
      </c>
      <c r="U26" s="60">
        <v>1629705</v>
      </c>
      <c r="V26" s="60">
        <v>4888908</v>
      </c>
      <c r="W26" s="60">
        <v>18741316</v>
      </c>
      <c r="X26" s="60">
        <v>18097767</v>
      </c>
      <c r="Y26" s="60">
        <v>643549</v>
      </c>
      <c r="Z26" s="140">
        <v>3.56</v>
      </c>
      <c r="AA26" s="155">
        <v>18097767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16141260</v>
      </c>
      <c r="F27" s="60">
        <v>16141260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967496</v>
      </c>
      <c r="Q27" s="60">
        <v>2367020</v>
      </c>
      <c r="R27" s="60">
        <v>3334516</v>
      </c>
      <c r="S27" s="60">
        <v>0</v>
      </c>
      <c r="T27" s="60">
        <v>0</v>
      </c>
      <c r="U27" s="60">
        <v>0</v>
      </c>
      <c r="V27" s="60">
        <v>0</v>
      </c>
      <c r="W27" s="60">
        <v>3334516</v>
      </c>
      <c r="X27" s="60">
        <v>16141260</v>
      </c>
      <c r="Y27" s="60">
        <v>-12806744</v>
      </c>
      <c r="Z27" s="140">
        <v>-79.34</v>
      </c>
      <c r="AA27" s="155">
        <v>16141260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69168000</v>
      </c>
      <c r="F28" s="60">
        <v>69168000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69168000</v>
      </c>
      <c r="Y28" s="60">
        <v>-69168000</v>
      </c>
      <c r="Z28" s="140">
        <v>-100</v>
      </c>
      <c r="AA28" s="155">
        <v>69168000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731015</v>
      </c>
      <c r="F29" s="60">
        <v>731015</v>
      </c>
      <c r="G29" s="60">
        <v>63354</v>
      </c>
      <c r="H29" s="60">
        <v>63807</v>
      </c>
      <c r="I29" s="60">
        <v>55138</v>
      </c>
      <c r="J29" s="60">
        <v>182299</v>
      </c>
      <c r="K29" s="60">
        <v>211724</v>
      </c>
      <c r="L29" s="60">
        <v>109313</v>
      </c>
      <c r="M29" s="60">
        <v>48754</v>
      </c>
      <c r="N29" s="60">
        <v>369791</v>
      </c>
      <c r="O29" s="60">
        <v>93816</v>
      </c>
      <c r="P29" s="60">
        <v>84681</v>
      </c>
      <c r="Q29" s="60">
        <v>583585</v>
      </c>
      <c r="R29" s="60">
        <v>762082</v>
      </c>
      <c r="S29" s="60">
        <v>101256</v>
      </c>
      <c r="T29" s="60">
        <v>65110</v>
      </c>
      <c r="U29" s="60">
        <v>176173</v>
      </c>
      <c r="V29" s="60">
        <v>342539</v>
      </c>
      <c r="W29" s="60">
        <v>1656711</v>
      </c>
      <c r="X29" s="60">
        <v>731015</v>
      </c>
      <c r="Y29" s="60">
        <v>925696</v>
      </c>
      <c r="Z29" s="140">
        <v>126.63</v>
      </c>
      <c r="AA29" s="155">
        <v>731015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66232960</v>
      </c>
      <c r="F30" s="60">
        <v>66232960</v>
      </c>
      <c r="G30" s="60">
        <v>8525693</v>
      </c>
      <c r="H30" s="60">
        <v>9053962</v>
      </c>
      <c r="I30" s="60">
        <v>6240077</v>
      </c>
      <c r="J30" s="60">
        <v>23819732</v>
      </c>
      <c r="K30" s="60">
        <v>4007179</v>
      </c>
      <c r="L30" s="60">
        <v>9748714</v>
      </c>
      <c r="M30" s="60">
        <v>2364819</v>
      </c>
      <c r="N30" s="60">
        <v>16120712</v>
      </c>
      <c r="O30" s="60">
        <v>7294375</v>
      </c>
      <c r="P30" s="60">
        <v>3021029</v>
      </c>
      <c r="Q30" s="60">
        <v>17519746</v>
      </c>
      <c r="R30" s="60">
        <v>27835150</v>
      </c>
      <c r="S30" s="60">
        <v>2328159</v>
      </c>
      <c r="T30" s="60">
        <v>3806865</v>
      </c>
      <c r="U30" s="60">
        <v>12626937</v>
      </c>
      <c r="V30" s="60">
        <v>18761961</v>
      </c>
      <c r="W30" s="60">
        <v>86537555</v>
      </c>
      <c r="X30" s="60">
        <v>66232960</v>
      </c>
      <c r="Y30" s="60">
        <v>20304595</v>
      </c>
      <c r="Z30" s="140">
        <v>30.66</v>
      </c>
      <c r="AA30" s="155">
        <v>66232960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1319121</v>
      </c>
      <c r="F31" s="60">
        <v>1319121</v>
      </c>
      <c r="G31" s="60">
        <v>18906</v>
      </c>
      <c r="H31" s="60">
        <v>12877</v>
      </c>
      <c r="I31" s="60">
        <v>0</v>
      </c>
      <c r="J31" s="60">
        <v>31783</v>
      </c>
      <c r="K31" s="60">
        <v>169445</v>
      </c>
      <c r="L31" s="60">
        <v>18089</v>
      </c>
      <c r="M31" s="60">
        <v>196101</v>
      </c>
      <c r="N31" s="60">
        <v>383635</v>
      </c>
      <c r="O31" s="60">
        <v>162003</v>
      </c>
      <c r="P31" s="60">
        <v>42094</v>
      </c>
      <c r="Q31" s="60">
        <v>90654</v>
      </c>
      <c r="R31" s="60">
        <v>294751</v>
      </c>
      <c r="S31" s="60">
        <v>56172</v>
      </c>
      <c r="T31" s="60">
        <v>116212</v>
      </c>
      <c r="U31" s="60">
        <v>194845</v>
      </c>
      <c r="V31" s="60">
        <v>367229</v>
      </c>
      <c r="W31" s="60">
        <v>1077398</v>
      </c>
      <c r="X31" s="60">
        <v>1319121</v>
      </c>
      <c r="Y31" s="60">
        <v>-241723</v>
      </c>
      <c r="Z31" s="140">
        <v>-18.32</v>
      </c>
      <c r="AA31" s="155">
        <v>1319121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17504672</v>
      </c>
      <c r="F32" s="60">
        <v>17504672</v>
      </c>
      <c r="G32" s="60">
        <v>2325844</v>
      </c>
      <c r="H32" s="60">
        <v>391916</v>
      </c>
      <c r="I32" s="60">
        <v>1400241</v>
      </c>
      <c r="J32" s="60">
        <v>4118001</v>
      </c>
      <c r="K32" s="60">
        <v>3258796</v>
      </c>
      <c r="L32" s="60">
        <v>1464980</v>
      </c>
      <c r="M32" s="60">
        <v>2470129</v>
      </c>
      <c r="N32" s="60">
        <v>7193905</v>
      </c>
      <c r="O32" s="60">
        <v>6177186</v>
      </c>
      <c r="P32" s="60">
        <v>5066433</v>
      </c>
      <c r="Q32" s="60">
        <v>1957949</v>
      </c>
      <c r="R32" s="60">
        <v>13201568</v>
      </c>
      <c r="S32" s="60">
        <v>506245</v>
      </c>
      <c r="T32" s="60">
        <v>2103692</v>
      </c>
      <c r="U32" s="60">
        <v>-1474420</v>
      </c>
      <c r="V32" s="60">
        <v>1135517</v>
      </c>
      <c r="W32" s="60">
        <v>25648991</v>
      </c>
      <c r="X32" s="60">
        <v>17504672</v>
      </c>
      <c r="Y32" s="60">
        <v>8144319</v>
      </c>
      <c r="Z32" s="140">
        <v>46.53</v>
      </c>
      <c r="AA32" s="155">
        <v>17504672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</v>
      </c>
      <c r="F33" s="60">
        <v>200000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200000</v>
      </c>
      <c r="Y33" s="60">
        <v>-200000</v>
      </c>
      <c r="Z33" s="140">
        <v>-100</v>
      </c>
      <c r="AA33" s="155">
        <v>200000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152454253</v>
      </c>
      <c r="F34" s="60">
        <v>152454253</v>
      </c>
      <c r="G34" s="60">
        <v>8169887</v>
      </c>
      <c r="H34" s="60">
        <v>6479697</v>
      </c>
      <c r="I34" s="60">
        <v>11258832</v>
      </c>
      <c r="J34" s="60">
        <v>25908416</v>
      </c>
      <c r="K34" s="60">
        <v>8245002</v>
      </c>
      <c r="L34" s="60">
        <v>5526289</v>
      </c>
      <c r="M34" s="60">
        <v>14384332</v>
      </c>
      <c r="N34" s="60">
        <v>28155623</v>
      </c>
      <c r="O34" s="60">
        <v>17120243</v>
      </c>
      <c r="P34" s="60">
        <v>7359406</v>
      </c>
      <c r="Q34" s="60">
        <v>16104983</v>
      </c>
      <c r="R34" s="60">
        <v>40584632</v>
      </c>
      <c r="S34" s="60">
        <v>8044257</v>
      </c>
      <c r="T34" s="60">
        <v>13312637</v>
      </c>
      <c r="U34" s="60">
        <v>44426504</v>
      </c>
      <c r="V34" s="60">
        <v>65783398</v>
      </c>
      <c r="W34" s="60">
        <v>160432069</v>
      </c>
      <c r="X34" s="60">
        <v>152454253</v>
      </c>
      <c r="Y34" s="60">
        <v>7977816</v>
      </c>
      <c r="Z34" s="140">
        <v>5.23</v>
      </c>
      <c r="AA34" s="155">
        <v>152454253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552768475</v>
      </c>
      <c r="F36" s="190">
        <f t="shared" si="1"/>
        <v>552768475</v>
      </c>
      <c r="G36" s="190">
        <f t="shared" si="1"/>
        <v>38918290</v>
      </c>
      <c r="H36" s="190">
        <f t="shared" si="1"/>
        <v>37475760</v>
      </c>
      <c r="I36" s="190">
        <f t="shared" si="1"/>
        <v>35588841</v>
      </c>
      <c r="J36" s="190">
        <f t="shared" si="1"/>
        <v>111982891</v>
      </c>
      <c r="K36" s="190">
        <f t="shared" si="1"/>
        <v>34474793</v>
      </c>
      <c r="L36" s="190">
        <f t="shared" si="1"/>
        <v>45582806</v>
      </c>
      <c r="M36" s="190">
        <f t="shared" si="1"/>
        <v>38789339</v>
      </c>
      <c r="N36" s="190">
        <f t="shared" si="1"/>
        <v>118846938</v>
      </c>
      <c r="O36" s="190">
        <f t="shared" si="1"/>
        <v>50051238</v>
      </c>
      <c r="P36" s="190">
        <f t="shared" si="1"/>
        <v>36812517</v>
      </c>
      <c r="Q36" s="190">
        <f t="shared" si="1"/>
        <v>57803960</v>
      </c>
      <c r="R36" s="190">
        <f t="shared" si="1"/>
        <v>144667715</v>
      </c>
      <c r="S36" s="190">
        <f t="shared" si="1"/>
        <v>29842917</v>
      </c>
      <c r="T36" s="190">
        <f t="shared" si="1"/>
        <v>38577939</v>
      </c>
      <c r="U36" s="190">
        <f t="shared" si="1"/>
        <v>76402882</v>
      </c>
      <c r="V36" s="190">
        <f t="shared" si="1"/>
        <v>144823738</v>
      </c>
      <c r="W36" s="190">
        <f t="shared" si="1"/>
        <v>520321282</v>
      </c>
      <c r="X36" s="190">
        <f t="shared" si="1"/>
        <v>552768475</v>
      </c>
      <c r="Y36" s="190">
        <f t="shared" si="1"/>
        <v>-32447193</v>
      </c>
      <c r="Z36" s="191">
        <f>+IF(X36&lt;&gt;0,+(Y36/X36)*100,0)</f>
        <v>-5.869942745920885</v>
      </c>
      <c r="AA36" s="188">
        <f>SUM(AA25:AA35)</f>
        <v>552768475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-68852524</v>
      </c>
      <c r="F38" s="106">
        <f t="shared" si="2"/>
        <v>-68852524</v>
      </c>
      <c r="G38" s="106">
        <f t="shared" si="2"/>
        <v>97759061</v>
      </c>
      <c r="H38" s="106">
        <f t="shared" si="2"/>
        <v>-21824813</v>
      </c>
      <c r="I38" s="106">
        <f t="shared" si="2"/>
        <v>-26018514</v>
      </c>
      <c r="J38" s="106">
        <f t="shared" si="2"/>
        <v>49915734</v>
      </c>
      <c r="K38" s="106">
        <f t="shared" si="2"/>
        <v>-11974350</v>
      </c>
      <c r="L38" s="106">
        <f t="shared" si="2"/>
        <v>64967078</v>
      </c>
      <c r="M38" s="106">
        <f t="shared" si="2"/>
        <v>-27473634</v>
      </c>
      <c r="N38" s="106">
        <f t="shared" si="2"/>
        <v>25519094</v>
      </c>
      <c r="O38" s="106">
        <f t="shared" si="2"/>
        <v>-32832884</v>
      </c>
      <c r="P38" s="106">
        <f t="shared" si="2"/>
        <v>-18537585</v>
      </c>
      <c r="Q38" s="106">
        <f t="shared" si="2"/>
        <v>31184582</v>
      </c>
      <c r="R38" s="106">
        <f t="shared" si="2"/>
        <v>-20185887</v>
      </c>
      <c r="S38" s="106">
        <f t="shared" si="2"/>
        <v>-14388588</v>
      </c>
      <c r="T38" s="106">
        <f t="shared" si="2"/>
        <v>-24082565</v>
      </c>
      <c r="U38" s="106">
        <f t="shared" si="2"/>
        <v>-66682837</v>
      </c>
      <c r="V38" s="106">
        <f t="shared" si="2"/>
        <v>-105153990</v>
      </c>
      <c r="W38" s="106">
        <f t="shared" si="2"/>
        <v>-49905049</v>
      </c>
      <c r="X38" s="106">
        <f>IF(F22=F36,0,X22-X36)</f>
        <v>-68852524</v>
      </c>
      <c r="Y38" s="106">
        <f t="shared" si="2"/>
        <v>18947475</v>
      </c>
      <c r="Z38" s="201">
        <f>+IF(X38&lt;&gt;0,+(Y38/X38)*100,0)</f>
        <v>-27.518925813090018</v>
      </c>
      <c r="AA38" s="199">
        <f>+AA22-AA36</f>
        <v>-68852524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212935317</v>
      </c>
      <c r="F39" s="60">
        <v>212935317</v>
      </c>
      <c r="G39" s="60">
        <v>0</v>
      </c>
      <c r="H39" s="60">
        <v>7275000</v>
      </c>
      <c r="I39" s="60">
        <v>0</v>
      </c>
      <c r="J39" s="60">
        <v>7275000</v>
      </c>
      <c r="K39" s="60">
        <v>4000000</v>
      </c>
      <c r="L39" s="60">
        <v>0</v>
      </c>
      <c r="M39" s="60">
        <v>3100000</v>
      </c>
      <c r="N39" s="60">
        <v>7100000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14375000</v>
      </c>
      <c r="X39" s="60">
        <v>212935317</v>
      </c>
      <c r="Y39" s="60">
        <v>-198560317</v>
      </c>
      <c r="Z39" s="140">
        <v>-93.25</v>
      </c>
      <c r="AA39" s="155">
        <v>212935317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144082793</v>
      </c>
      <c r="F42" s="88">
        <f t="shared" si="3"/>
        <v>144082793</v>
      </c>
      <c r="G42" s="88">
        <f t="shared" si="3"/>
        <v>97759061</v>
      </c>
      <c r="H42" s="88">
        <f t="shared" si="3"/>
        <v>-14549813</v>
      </c>
      <c r="I42" s="88">
        <f t="shared" si="3"/>
        <v>-26018514</v>
      </c>
      <c r="J42" s="88">
        <f t="shared" si="3"/>
        <v>57190734</v>
      </c>
      <c r="K42" s="88">
        <f t="shared" si="3"/>
        <v>-7974350</v>
      </c>
      <c r="L42" s="88">
        <f t="shared" si="3"/>
        <v>64967078</v>
      </c>
      <c r="M42" s="88">
        <f t="shared" si="3"/>
        <v>-24373634</v>
      </c>
      <c r="N42" s="88">
        <f t="shared" si="3"/>
        <v>32619094</v>
      </c>
      <c r="O42" s="88">
        <f t="shared" si="3"/>
        <v>-32832884</v>
      </c>
      <c r="P42" s="88">
        <f t="shared" si="3"/>
        <v>-18537585</v>
      </c>
      <c r="Q42" s="88">
        <f t="shared" si="3"/>
        <v>31184582</v>
      </c>
      <c r="R42" s="88">
        <f t="shared" si="3"/>
        <v>-20185887</v>
      </c>
      <c r="S42" s="88">
        <f t="shared" si="3"/>
        <v>-14388588</v>
      </c>
      <c r="T42" s="88">
        <f t="shared" si="3"/>
        <v>-24082565</v>
      </c>
      <c r="U42" s="88">
        <f t="shared" si="3"/>
        <v>-66682837</v>
      </c>
      <c r="V42" s="88">
        <f t="shared" si="3"/>
        <v>-105153990</v>
      </c>
      <c r="W42" s="88">
        <f t="shared" si="3"/>
        <v>-35530049</v>
      </c>
      <c r="X42" s="88">
        <f t="shared" si="3"/>
        <v>144082793</v>
      </c>
      <c r="Y42" s="88">
        <f t="shared" si="3"/>
        <v>-179612842</v>
      </c>
      <c r="Z42" s="208">
        <f>+IF(X42&lt;&gt;0,+(Y42/X42)*100,0)</f>
        <v>-124.65946714400518</v>
      </c>
      <c r="AA42" s="206">
        <f>SUM(AA38:AA41)</f>
        <v>144082793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144082793</v>
      </c>
      <c r="F44" s="77">
        <f t="shared" si="4"/>
        <v>144082793</v>
      </c>
      <c r="G44" s="77">
        <f t="shared" si="4"/>
        <v>97759061</v>
      </c>
      <c r="H44" s="77">
        <f t="shared" si="4"/>
        <v>-14549813</v>
      </c>
      <c r="I44" s="77">
        <f t="shared" si="4"/>
        <v>-26018514</v>
      </c>
      <c r="J44" s="77">
        <f t="shared" si="4"/>
        <v>57190734</v>
      </c>
      <c r="K44" s="77">
        <f t="shared" si="4"/>
        <v>-7974350</v>
      </c>
      <c r="L44" s="77">
        <f t="shared" si="4"/>
        <v>64967078</v>
      </c>
      <c r="M44" s="77">
        <f t="shared" si="4"/>
        <v>-24373634</v>
      </c>
      <c r="N44" s="77">
        <f t="shared" si="4"/>
        <v>32619094</v>
      </c>
      <c r="O44" s="77">
        <f t="shared" si="4"/>
        <v>-32832884</v>
      </c>
      <c r="P44" s="77">
        <f t="shared" si="4"/>
        <v>-18537585</v>
      </c>
      <c r="Q44" s="77">
        <f t="shared" si="4"/>
        <v>31184582</v>
      </c>
      <c r="R44" s="77">
        <f t="shared" si="4"/>
        <v>-20185887</v>
      </c>
      <c r="S44" s="77">
        <f t="shared" si="4"/>
        <v>-14388588</v>
      </c>
      <c r="T44" s="77">
        <f t="shared" si="4"/>
        <v>-24082565</v>
      </c>
      <c r="U44" s="77">
        <f t="shared" si="4"/>
        <v>-66682837</v>
      </c>
      <c r="V44" s="77">
        <f t="shared" si="4"/>
        <v>-105153990</v>
      </c>
      <c r="W44" s="77">
        <f t="shared" si="4"/>
        <v>-35530049</v>
      </c>
      <c r="X44" s="77">
        <f t="shared" si="4"/>
        <v>144082793</v>
      </c>
      <c r="Y44" s="77">
        <f t="shared" si="4"/>
        <v>-179612842</v>
      </c>
      <c r="Z44" s="212">
        <f>+IF(X44&lt;&gt;0,+(Y44/X44)*100,0)</f>
        <v>-124.65946714400518</v>
      </c>
      <c r="AA44" s="210">
        <f>+AA42-AA43</f>
        <v>144082793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144082793</v>
      </c>
      <c r="F46" s="88">
        <f t="shared" si="5"/>
        <v>144082793</v>
      </c>
      <c r="G46" s="88">
        <f t="shared" si="5"/>
        <v>97759061</v>
      </c>
      <c r="H46" s="88">
        <f t="shared" si="5"/>
        <v>-14549813</v>
      </c>
      <c r="I46" s="88">
        <f t="shared" si="5"/>
        <v>-26018514</v>
      </c>
      <c r="J46" s="88">
        <f t="shared" si="5"/>
        <v>57190734</v>
      </c>
      <c r="K46" s="88">
        <f t="shared" si="5"/>
        <v>-7974350</v>
      </c>
      <c r="L46" s="88">
        <f t="shared" si="5"/>
        <v>64967078</v>
      </c>
      <c r="M46" s="88">
        <f t="shared" si="5"/>
        <v>-24373634</v>
      </c>
      <c r="N46" s="88">
        <f t="shared" si="5"/>
        <v>32619094</v>
      </c>
      <c r="O46" s="88">
        <f t="shared" si="5"/>
        <v>-32832884</v>
      </c>
      <c r="P46" s="88">
        <f t="shared" si="5"/>
        <v>-18537585</v>
      </c>
      <c r="Q46" s="88">
        <f t="shared" si="5"/>
        <v>31184582</v>
      </c>
      <c r="R46" s="88">
        <f t="shared" si="5"/>
        <v>-20185887</v>
      </c>
      <c r="S46" s="88">
        <f t="shared" si="5"/>
        <v>-14388588</v>
      </c>
      <c r="T46" s="88">
        <f t="shared" si="5"/>
        <v>-24082565</v>
      </c>
      <c r="U46" s="88">
        <f t="shared" si="5"/>
        <v>-66682837</v>
      </c>
      <c r="V46" s="88">
        <f t="shared" si="5"/>
        <v>-105153990</v>
      </c>
      <c r="W46" s="88">
        <f t="shared" si="5"/>
        <v>-35530049</v>
      </c>
      <c r="X46" s="88">
        <f t="shared" si="5"/>
        <v>144082793</v>
      </c>
      <c r="Y46" s="88">
        <f t="shared" si="5"/>
        <v>-179612842</v>
      </c>
      <c r="Z46" s="208">
        <f>+IF(X46&lt;&gt;0,+(Y46/X46)*100,0)</f>
        <v>-124.65946714400518</v>
      </c>
      <c r="AA46" s="206">
        <f>SUM(AA44:AA45)</f>
        <v>144082793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144082793</v>
      </c>
      <c r="F48" s="219">
        <f t="shared" si="6"/>
        <v>144082793</v>
      </c>
      <c r="G48" s="219">
        <f t="shared" si="6"/>
        <v>97759061</v>
      </c>
      <c r="H48" s="220">
        <f t="shared" si="6"/>
        <v>-14549813</v>
      </c>
      <c r="I48" s="220">
        <f t="shared" si="6"/>
        <v>-26018514</v>
      </c>
      <c r="J48" s="220">
        <f t="shared" si="6"/>
        <v>57190734</v>
      </c>
      <c r="K48" s="220">
        <f t="shared" si="6"/>
        <v>-7974350</v>
      </c>
      <c r="L48" s="220">
        <f t="shared" si="6"/>
        <v>64967078</v>
      </c>
      <c r="M48" s="219">
        <f t="shared" si="6"/>
        <v>-24373634</v>
      </c>
      <c r="N48" s="219">
        <f t="shared" si="6"/>
        <v>32619094</v>
      </c>
      <c r="O48" s="220">
        <f t="shared" si="6"/>
        <v>-32832884</v>
      </c>
      <c r="P48" s="220">
        <f t="shared" si="6"/>
        <v>-18537585</v>
      </c>
      <c r="Q48" s="220">
        <f t="shared" si="6"/>
        <v>31184582</v>
      </c>
      <c r="R48" s="220">
        <f t="shared" si="6"/>
        <v>-20185887</v>
      </c>
      <c r="S48" s="220">
        <f t="shared" si="6"/>
        <v>-14388588</v>
      </c>
      <c r="T48" s="219">
        <f t="shared" si="6"/>
        <v>-24082565</v>
      </c>
      <c r="U48" s="219">
        <f t="shared" si="6"/>
        <v>-66682837</v>
      </c>
      <c r="V48" s="220">
        <f t="shared" si="6"/>
        <v>-105153990</v>
      </c>
      <c r="W48" s="220">
        <f t="shared" si="6"/>
        <v>-35530049</v>
      </c>
      <c r="X48" s="220">
        <f t="shared" si="6"/>
        <v>144082793</v>
      </c>
      <c r="Y48" s="220">
        <f t="shared" si="6"/>
        <v>-179612842</v>
      </c>
      <c r="Z48" s="221">
        <f>+IF(X48&lt;&gt;0,+(Y48/X48)*100,0)</f>
        <v>-124.65946714400518</v>
      </c>
      <c r="AA48" s="222">
        <f>SUM(AA46:AA47)</f>
        <v>144082793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3515000</v>
      </c>
      <c r="F5" s="100">
        <f t="shared" si="0"/>
        <v>3515000</v>
      </c>
      <c r="G5" s="100">
        <f t="shared" si="0"/>
        <v>0</v>
      </c>
      <c r="H5" s="100">
        <f t="shared" si="0"/>
        <v>166616</v>
      </c>
      <c r="I5" s="100">
        <f t="shared" si="0"/>
        <v>0</v>
      </c>
      <c r="J5" s="100">
        <f t="shared" si="0"/>
        <v>166616</v>
      </c>
      <c r="K5" s="100">
        <f t="shared" si="0"/>
        <v>255711</v>
      </c>
      <c r="L5" s="100">
        <f t="shared" si="0"/>
        <v>24242</v>
      </c>
      <c r="M5" s="100">
        <f t="shared" si="0"/>
        <v>294486</v>
      </c>
      <c r="N5" s="100">
        <f t="shared" si="0"/>
        <v>574439</v>
      </c>
      <c r="O5" s="100">
        <f t="shared" si="0"/>
        <v>-250000</v>
      </c>
      <c r="P5" s="100">
        <f t="shared" si="0"/>
        <v>144101</v>
      </c>
      <c r="Q5" s="100">
        <f t="shared" si="0"/>
        <v>-166000</v>
      </c>
      <c r="R5" s="100">
        <f t="shared" si="0"/>
        <v>-271899</v>
      </c>
      <c r="S5" s="100">
        <f t="shared" si="0"/>
        <v>0</v>
      </c>
      <c r="T5" s="100">
        <f t="shared" si="0"/>
        <v>-279601</v>
      </c>
      <c r="U5" s="100">
        <f t="shared" si="0"/>
        <v>563790</v>
      </c>
      <c r="V5" s="100">
        <f t="shared" si="0"/>
        <v>284189</v>
      </c>
      <c r="W5" s="100">
        <f t="shared" si="0"/>
        <v>753345</v>
      </c>
      <c r="X5" s="100">
        <f t="shared" si="0"/>
        <v>3515000</v>
      </c>
      <c r="Y5" s="100">
        <f t="shared" si="0"/>
        <v>-2761655</v>
      </c>
      <c r="Z5" s="137">
        <f>+IF(X5&lt;&gt;0,+(Y5/X5)*100,0)</f>
        <v>-78.56770981507823</v>
      </c>
      <c r="AA5" s="153">
        <f>SUM(AA6:AA8)</f>
        <v>3515000</v>
      </c>
    </row>
    <row r="6" spans="1:27" ht="13.5">
      <c r="A6" s="138" t="s">
        <v>75</v>
      </c>
      <c r="B6" s="136"/>
      <c r="C6" s="155"/>
      <c r="D6" s="155"/>
      <c r="E6" s="156">
        <v>593000</v>
      </c>
      <c r="F6" s="60">
        <v>593000</v>
      </c>
      <c r="G6" s="60"/>
      <c r="H6" s="60"/>
      <c r="I6" s="60"/>
      <c r="J6" s="60"/>
      <c r="K6" s="60"/>
      <c r="L6" s="60">
        <v>24242</v>
      </c>
      <c r="M6" s="60"/>
      <c r="N6" s="60">
        <v>24242</v>
      </c>
      <c r="O6" s="60"/>
      <c r="P6" s="60"/>
      <c r="Q6" s="60"/>
      <c r="R6" s="60"/>
      <c r="S6" s="60"/>
      <c r="T6" s="60"/>
      <c r="U6" s="60"/>
      <c r="V6" s="60"/>
      <c r="W6" s="60">
        <v>24242</v>
      </c>
      <c r="X6" s="60">
        <v>593000</v>
      </c>
      <c r="Y6" s="60">
        <v>-568758</v>
      </c>
      <c r="Z6" s="140">
        <v>-95.91</v>
      </c>
      <c r="AA6" s="62">
        <v>593000</v>
      </c>
    </row>
    <row r="7" spans="1:27" ht="13.5">
      <c r="A7" s="138" t="s">
        <v>76</v>
      </c>
      <c r="B7" s="136"/>
      <c r="C7" s="157"/>
      <c r="D7" s="157"/>
      <c r="E7" s="158">
        <v>212000</v>
      </c>
      <c r="F7" s="159">
        <v>212000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171175</v>
      </c>
      <c r="V7" s="159">
        <v>171175</v>
      </c>
      <c r="W7" s="159">
        <v>171175</v>
      </c>
      <c r="X7" s="159">
        <v>212000</v>
      </c>
      <c r="Y7" s="159">
        <v>-40825</v>
      </c>
      <c r="Z7" s="141">
        <v>-19.26</v>
      </c>
      <c r="AA7" s="225">
        <v>212000</v>
      </c>
    </row>
    <row r="8" spans="1:27" ht="13.5">
      <c r="A8" s="138" t="s">
        <v>77</v>
      </c>
      <c r="B8" s="136"/>
      <c r="C8" s="155"/>
      <c r="D8" s="155"/>
      <c r="E8" s="156">
        <v>2710000</v>
      </c>
      <c r="F8" s="60">
        <v>2710000</v>
      </c>
      <c r="G8" s="60"/>
      <c r="H8" s="60">
        <v>166616</v>
      </c>
      <c r="I8" s="60"/>
      <c r="J8" s="60">
        <v>166616</v>
      </c>
      <c r="K8" s="60">
        <v>255711</v>
      </c>
      <c r="L8" s="60"/>
      <c r="M8" s="60">
        <v>294486</v>
      </c>
      <c r="N8" s="60">
        <v>550197</v>
      </c>
      <c r="O8" s="60">
        <v>-250000</v>
      </c>
      <c r="P8" s="60">
        <v>144101</v>
      </c>
      <c r="Q8" s="60">
        <v>-166000</v>
      </c>
      <c r="R8" s="60">
        <v>-271899</v>
      </c>
      <c r="S8" s="60"/>
      <c r="T8" s="60">
        <v>-279601</v>
      </c>
      <c r="U8" s="60">
        <v>392615</v>
      </c>
      <c r="V8" s="60">
        <v>113014</v>
      </c>
      <c r="W8" s="60">
        <v>557928</v>
      </c>
      <c r="X8" s="60">
        <v>2710000</v>
      </c>
      <c r="Y8" s="60">
        <v>-2152072</v>
      </c>
      <c r="Z8" s="140">
        <v>-79.41</v>
      </c>
      <c r="AA8" s="62">
        <v>2710000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350000</v>
      </c>
      <c r="F9" s="100">
        <f t="shared" si="1"/>
        <v>350000</v>
      </c>
      <c r="G9" s="100">
        <f t="shared" si="1"/>
        <v>0</v>
      </c>
      <c r="H9" s="100">
        <f t="shared" si="1"/>
        <v>0</v>
      </c>
      <c r="I9" s="100">
        <f t="shared" si="1"/>
        <v>199000</v>
      </c>
      <c r="J9" s="100">
        <f t="shared" si="1"/>
        <v>199000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26105</v>
      </c>
      <c r="R9" s="100">
        <f t="shared" si="1"/>
        <v>26105</v>
      </c>
      <c r="S9" s="100">
        <f t="shared" si="1"/>
        <v>0</v>
      </c>
      <c r="T9" s="100">
        <f t="shared" si="1"/>
        <v>76566</v>
      </c>
      <c r="U9" s="100">
        <f t="shared" si="1"/>
        <v>30614</v>
      </c>
      <c r="V9" s="100">
        <f t="shared" si="1"/>
        <v>107180</v>
      </c>
      <c r="W9" s="100">
        <f t="shared" si="1"/>
        <v>332285</v>
      </c>
      <c r="X9" s="100">
        <f t="shared" si="1"/>
        <v>350000</v>
      </c>
      <c r="Y9" s="100">
        <f t="shared" si="1"/>
        <v>-17715</v>
      </c>
      <c r="Z9" s="137">
        <f>+IF(X9&lt;&gt;0,+(Y9/X9)*100,0)</f>
        <v>-5.061428571428571</v>
      </c>
      <c r="AA9" s="102">
        <f>SUM(AA10:AA14)</f>
        <v>350000</v>
      </c>
    </row>
    <row r="10" spans="1:27" ht="13.5">
      <c r="A10" s="138" t="s">
        <v>79</v>
      </c>
      <c r="B10" s="136"/>
      <c r="C10" s="155"/>
      <c r="D10" s="155"/>
      <c r="E10" s="156">
        <v>200000</v>
      </c>
      <c r="F10" s="60">
        <v>200000</v>
      </c>
      <c r="G10" s="60"/>
      <c r="H10" s="60"/>
      <c r="I10" s="60">
        <v>199000</v>
      </c>
      <c r="J10" s="60">
        <v>199000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199000</v>
      </c>
      <c r="X10" s="60">
        <v>200000</v>
      </c>
      <c r="Y10" s="60">
        <v>-1000</v>
      </c>
      <c r="Z10" s="140">
        <v>-0.5</v>
      </c>
      <c r="AA10" s="62">
        <v>200000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150000</v>
      </c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26105</v>
      </c>
      <c r="R12" s="60">
        <v>26105</v>
      </c>
      <c r="S12" s="60"/>
      <c r="T12" s="60">
        <v>76566</v>
      </c>
      <c r="U12" s="60">
        <v>30614</v>
      </c>
      <c r="V12" s="60">
        <v>107180</v>
      </c>
      <c r="W12" s="60">
        <v>133285</v>
      </c>
      <c r="X12" s="60">
        <v>150000</v>
      </c>
      <c r="Y12" s="60">
        <v>-16715</v>
      </c>
      <c r="Z12" s="140">
        <v>-11.14</v>
      </c>
      <c r="AA12" s="62">
        <v>150000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43432807</v>
      </c>
      <c r="F15" s="100">
        <f t="shared" si="2"/>
        <v>43432807</v>
      </c>
      <c r="G15" s="100">
        <f t="shared" si="2"/>
        <v>115407</v>
      </c>
      <c r="H15" s="100">
        <f t="shared" si="2"/>
        <v>3260030</v>
      </c>
      <c r="I15" s="100">
        <f t="shared" si="2"/>
        <v>2196166</v>
      </c>
      <c r="J15" s="100">
        <f t="shared" si="2"/>
        <v>5571603</v>
      </c>
      <c r="K15" s="100">
        <f t="shared" si="2"/>
        <v>4438926</v>
      </c>
      <c r="L15" s="100">
        <f t="shared" si="2"/>
        <v>8675606</v>
      </c>
      <c r="M15" s="100">
        <f t="shared" si="2"/>
        <v>1967853</v>
      </c>
      <c r="N15" s="100">
        <f t="shared" si="2"/>
        <v>15082385</v>
      </c>
      <c r="O15" s="100">
        <f t="shared" si="2"/>
        <v>1870748</v>
      </c>
      <c r="P15" s="100">
        <f t="shared" si="2"/>
        <v>4846498</v>
      </c>
      <c r="Q15" s="100">
        <f t="shared" si="2"/>
        <v>10040789</v>
      </c>
      <c r="R15" s="100">
        <f t="shared" si="2"/>
        <v>16758035</v>
      </c>
      <c r="S15" s="100">
        <f t="shared" si="2"/>
        <v>0</v>
      </c>
      <c r="T15" s="100">
        <f t="shared" si="2"/>
        <v>2541757</v>
      </c>
      <c r="U15" s="100">
        <f t="shared" si="2"/>
        <v>8546382</v>
      </c>
      <c r="V15" s="100">
        <f t="shared" si="2"/>
        <v>11088139</v>
      </c>
      <c r="W15" s="100">
        <f t="shared" si="2"/>
        <v>48500162</v>
      </c>
      <c r="X15" s="100">
        <f t="shared" si="2"/>
        <v>43432807</v>
      </c>
      <c r="Y15" s="100">
        <f t="shared" si="2"/>
        <v>5067355</v>
      </c>
      <c r="Z15" s="137">
        <f>+IF(X15&lt;&gt;0,+(Y15/X15)*100,0)</f>
        <v>11.667113755737684</v>
      </c>
      <c r="AA15" s="102">
        <f>SUM(AA16:AA18)</f>
        <v>43432807</v>
      </c>
    </row>
    <row r="16" spans="1:27" ht="13.5">
      <c r="A16" s="138" t="s">
        <v>85</v>
      </c>
      <c r="B16" s="136"/>
      <c r="C16" s="155"/>
      <c r="D16" s="155"/>
      <c r="E16" s="156">
        <v>7892807</v>
      </c>
      <c r="F16" s="60">
        <v>7892807</v>
      </c>
      <c r="G16" s="60"/>
      <c r="H16" s="60">
        <v>1022499</v>
      </c>
      <c r="I16" s="60"/>
      <c r="J16" s="60">
        <v>1022499</v>
      </c>
      <c r="K16" s="60">
        <v>1938440</v>
      </c>
      <c r="L16" s="60">
        <v>4159379</v>
      </c>
      <c r="M16" s="60"/>
      <c r="N16" s="60">
        <v>6097819</v>
      </c>
      <c r="O16" s="60">
        <v>1022499</v>
      </c>
      <c r="P16" s="60">
        <v>1409407</v>
      </c>
      <c r="Q16" s="60"/>
      <c r="R16" s="60">
        <v>2431906</v>
      </c>
      <c r="S16" s="60"/>
      <c r="T16" s="60">
        <v>1527543</v>
      </c>
      <c r="U16" s="60">
        <v>1880205</v>
      </c>
      <c r="V16" s="60">
        <v>3407748</v>
      </c>
      <c r="W16" s="60">
        <v>12959972</v>
      </c>
      <c r="X16" s="60">
        <v>7892807</v>
      </c>
      <c r="Y16" s="60">
        <v>5067165</v>
      </c>
      <c r="Z16" s="140">
        <v>64.2</v>
      </c>
      <c r="AA16" s="62">
        <v>7892807</v>
      </c>
    </row>
    <row r="17" spans="1:27" ht="13.5">
      <c r="A17" s="138" t="s">
        <v>86</v>
      </c>
      <c r="B17" s="136"/>
      <c r="C17" s="155"/>
      <c r="D17" s="155"/>
      <c r="E17" s="156">
        <v>35540000</v>
      </c>
      <c r="F17" s="60">
        <v>35540000</v>
      </c>
      <c r="G17" s="60">
        <v>115407</v>
      </c>
      <c r="H17" s="60">
        <v>2237531</v>
      </c>
      <c r="I17" s="60">
        <v>2196166</v>
      </c>
      <c r="J17" s="60">
        <v>4549104</v>
      </c>
      <c r="K17" s="60">
        <v>2500486</v>
      </c>
      <c r="L17" s="60">
        <v>4516227</v>
      </c>
      <c r="M17" s="60">
        <v>1967853</v>
      </c>
      <c r="N17" s="60">
        <v>8984566</v>
      </c>
      <c r="O17" s="60">
        <v>848249</v>
      </c>
      <c r="P17" s="60">
        <v>3437091</v>
      </c>
      <c r="Q17" s="60">
        <v>10040789</v>
      </c>
      <c r="R17" s="60">
        <v>14326129</v>
      </c>
      <c r="S17" s="60"/>
      <c r="T17" s="60">
        <v>1014214</v>
      </c>
      <c r="U17" s="60">
        <v>6666177</v>
      </c>
      <c r="V17" s="60">
        <v>7680391</v>
      </c>
      <c r="W17" s="60">
        <v>35540190</v>
      </c>
      <c r="X17" s="60">
        <v>35540000</v>
      </c>
      <c r="Y17" s="60">
        <v>190</v>
      </c>
      <c r="Z17" s="140"/>
      <c r="AA17" s="62">
        <v>35540000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182459510</v>
      </c>
      <c r="F19" s="100">
        <f t="shared" si="3"/>
        <v>182459510</v>
      </c>
      <c r="G19" s="100">
        <f t="shared" si="3"/>
        <v>4650752</v>
      </c>
      <c r="H19" s="100">
        <f t="shared" si="3"/>
        <v>1619349</v>
      </c>
      <c r="I19" s="100">
        <f t="shared" si="3"/>
        <v>4186360</v>
      </c>
      <c r="J19" s="100">
        <f t="shared" si="3"/>
        <v>10456461</v>
      </c>
      <c r="K19" s="100">
        <f t="shared" si="3"/>
        <v>914979</v>
      </c>
      <c r="L19" s="100">
        <f t="shared" si="3"/>
        <v>13925245</v>
      </c>
      <c r="M19" s="100">
        <f t="shared" si="3"/>
        <v>985718</v>
      </c>
      <c r="N19" s="100">
        <f t="shared" si="3"/>
        <v>15825942</v>
      </c>
      <c r="O19" s="100">
        <f t="shared" si="3"/>
        <v>-1042090</v>
      </c>
      <c r="P19" s="100">
        <f t="shared" si="3"/>
        <v>12616715</v>
      </c>
      <c r="Q19" s="100">
        <f t="shared" si="3"/>
        <v>7915071</v>
      </c>
      <c r="R19" s="100">
        <f t="shared" si="3"/>
        <v>19489696</v>
      </c>
      <c r="S19" s="100">
        <f t="shared" si="3"/>
        <v>0</v>
      </c>
      <c r="T19" s="100">
        <f t="shared" si="3"/>
        <v>14585578</v>
      </c>
      <c r="U19" s="100">
        <f t="shared" si="3"/>
        <v>44469315</v>
      </c>
      <c r="V19" s="100">
        <f t="shared" si="3"/>
        <v>59054893</v>
      </c>
      <c r="W19" s="100">
        <f t="shared" si="3"/>
        <v>104826992</v>
      </c>
      <c r="X19" s="100">
        <f t="shared" si="3"/>
        <v>182459510</v>
      </c>
      <c r="Y19" s="100">
        <f t="shared" si="3"/>
        <v>-77632518</v>
      </c>
      <c r="Z19" s="137">
        <f>+IF(X19&lt;&gt;0,+(Y19/X19)*100,0)</f>
        <v>-42.54780581182093</v>
      </c>
      <c r="AA19" s="102">
        <f>SUM(AA20:AA23)</f>
        <v>182459510</v>
      </c>
    </row>
    <row r="20" spans="1:27" ht="13.5">
      <c r="A20" s="138" t="s">
        <v>89</v>
      </c>
      <c r="B20" s="136"/>
      <c r="C20" s="155"/>
      <c r="D20" s="155"/>
      <c r="E20" s="156">
        <v>26175000</v>
      </c>
      <c r="F20" s="60">
        <v>26175000</v>
      </c>
      <c r="G20" s="60">
        <v>197083</v>
      </c>
      <c r="H20" s="60"/>
      <c r="I20" s="60">
        <v>390028</v>
      </c>
      <c r="J20" s="60">
        <v>587111</v>
      </c>
      <c r="K20" s="60">
        <v>200784</v>
      </c>
      <c r="L20" s="60">
        <v>195880</v>
      </c>
      <c r="M20" s="60">
        <v>622024</v>
      </c>
      <c r="N20" s="60">
        <v>1018688</v>
      </c>
      <c r="O20" s="60">
        <v>-4018705</v>
      </c>
      <c r="P20" s="60">
        <v>4272790</v>
      </c>
      <c r="Q20" s="60">
        <v>1134849</v>
      </c>
      <c r="R20" s="60">
        <v>1388934</v>
      </c>
      <c r="S20" s="60"/>
      <c r="T20" s="60">
        <v>2777133</v>
      </c>
      <c r="U20" s="60">
        <v>4092177</v>
      </c>
      <c r="V20" s="60">
        <v>6869310</v>
      </c>
      <c r="W20" s="60">
        <v>9864043</v>
      </c>
      <c r="X20" s="60">
        <v>26175000</v>
      </c>
      <c r="Y20" s="60">
        <v>-16310957</v>
      </c>
      <c r="Z20" s="140">
        <v>-62.32</v>
      </c>
      <c r="AA20" s="62">
        <v>26175000</v>
      </c>
    </row>
    <row r="21" spans="1:27" ht="13.5">
      <c r="A21" s="138" t="s">
        <v>90</v>
      </c>
      <c r="B21" s="136"/>
      <c r="C21" s="155"/>
      <c r="D21" s="155"/>
      <c r="E21" s="156">
        <v>139984510</v>
      </c>
      <c r="F21" s="60">
        <v>139984510</v>
      </c>
      <c r="G21" s="60">
        <v>3402272</v>
      </c>
      <c r="H21" s="60">
        <v>1619349</v>
      </c>
      <c r="I21" s="60">
        <v>3313616</v>
      </c>
      <c r="J21" s="60">
        <v>8335237</v>
      </c>
      <c r="K21" s="60">
        <v>407302</v>
      </c>
      <c r="L21" s="60">
        <v>11454202</v>
      </c>
      <c r="M21" s="60">
        <v>363694</v>
      </c>
      <c r="N21" s="60">
        <v>12225198</v>
      </c>
      <c r="O21" s="60">
        <v>4435108</v>
      </c>
      <c r="P21" s="60">
        <v>3803368</v>
      </c>
      <c r="Q21" s="60">
        <v>2299131</v>
      </c>
      <c r="R21" s="60">
        <v>10537607</v>
      </c>
      <c r="S21" s="60"/>
      <c r="T21" s="60">
        <v>11611695</v>
      </c>
      <c r="U21" s="60">
        <v>38562608</v>
      </c>
      <c r="V21" s="60">
        <v>50174303</v>
      </c>
      <c r="W21" s="60">
        <v>81272345</v>
      </c>
      <c r="X21" s="60">
        <v>139984510</v>
      </c>
      <c r="Y21" s="60">
        <v>-58712165</v>
      </c>
      <c r="Z21" s="140">
        <v>-41.94</v>
      </c>
      <c r="AA21" s="62">
        <v>139984510</v>
      </c>
    </row>
    <row r="22" spans="1:27" ht="13.5">
      <c r="A22" s="138" t="s">
        <v>91</v>
      </c>
      <c r="B22" s="136"/>
      <c r="C22" s="157"/>
      <c r="D22" s="157"/>
      <c r="E22" s="158">
        <v>15000000</v>
      </c>
      <c r="F22" s="159">
        <v>15000000</v>
      </c>
      <c r="G22" s="159">
        <v>1051397</v>
      </c>
      <c r="H22" s="159"/>
      <c r="I22" s="159"/>
      <c r="J22" s="159">
        <v>1051397</v>
      </c>
      <c r="K22" s="159">
        <v>111178</v>
      </c>
      <c r="L22" s="159">
        <v>2081176</v>
      </c>
      <c r="M22" s="159"/>
      <c r="N22" s="159">
        <v>2192354</v>
      </c>
      <c r="O22" s="159">
        <v>-967098</v>
      </c>
      <c r="P22" s="159">
        <v>4488096</v>
      </c>
      <c r="Q22" s="159">
        <v>4481091</v>
      </c>
      <c r="R22" s="159">
        <v>8002089</v>
      </c>
      <c r="S22" s="159"/>
      <c r="T22" s="159"/>
      <c r="U22" s="159">
        <v>1096042</v>
      </c>
      <c r="V22" s="159">
        <v>1096042</v>
      </c>
      <c r="W22" s="159">
        <v>12341882</v>
      </c>
      <c r="X22" s="159">
        <v>15000000</v>
      </c>
      <c r="Y22" s="159">
        <v>-2658118</v>
      </c>
      <c r="Z22" s="141">
        <v>-17.72</v>
      </c>
      <c r="AA22" s="225">
        <v>15000000</v>
      </c>
    </row>
    <row r="23" spans="1:27" ht="13.5">
      <c r="A23" s="138" t="s">
        <v>92</v>
      </c>
      <c r="B23" s="136"/>
      <c r="C23" s="155"/>
      <c r="D23" s="155"/>
      <c r="E23" s="156">
        <v>1300000</v>
      </c>
      <c r="F23" s="60">
        <v>1300000</v>
      </c>
      <c r="G23" s="60"/>
      <c r="H23" s="60"/>
      <c r="I23" s="60">
        <v>482716</v>
      </c>
      <c r="J23" s="60">
        <v>482716</v>
      </c>
      <c r="K23" s="60">
        <v>195715</v>
      </c>
      <c r="L23" s="60">
        <v>193987</v>
      </c>
      <c r="M23" s="60"/>
      <c r="N23" s="60">
        <v>389702</v>
      </c>
      <c r="O23" s="60">
        <v>-491395</v>
      </c>
      <c r="P23" s="60">
        <v>52461</v>
      </c>
      <c r="Q23" s="60"/>
      <c r="R23" s="60">
        <v>-438934</v>
      </c>
      <c r="S23" s="60"/>
      <c r="T23" s="60">
        <v>196750</v>
      </c>
      <c r="U23" s="60">
        <v>718488</v>
      </c>
      <c r="V23" s="60">
        <v>915238</v>
      </c>
      <c r="W23" s="60">
        <v>1348722</v>
      </c>
      <c r="X23" s="60">
        <v>1300000</v>
      </c>
      <c r="Y23" s="60">
        <v>48722</v>
      </c>
      <c r="Z23" s="140">
        <v>3.75</v>
      </c>
      <c r="AA23" s="62">
        <v>1300000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229757317</v>
      </c>
      <c r="F25" s="219">
        <f t="shared" si="4"/>
        <v>229757317</v>
      </c>
      <c r="G25" s="219">
        <f t="shared" si="4"/>
        <v>4766159</v>
      </c>
      <c r="H25" s="219">
        <f t="shared" si="4"/>
        <v>5045995</v>
      </c>
      <c r="I25" s="219">
        <f t="shared" si="4"/>
        <v>6581526</v>
      </c>
      <c r="J25" s="219">
        <f t="shared" si="4"/>
        <v>16393680</v>
      </c>
      <c r="K25" s="219">
        <f t="shared" si="4"/>
        <v>5609616</v>
      </c>
      <c r="L25" s="219">
        <f t="shared" si="4"/>
        <v>22625093</v>
      </c>
      <c r="M25" s="219">
        <f t="shared" si="4"/>
        <v>3248057</v>
      </c>
      <c r="N25" s="219">
        <f t="shared" si="4"/>
        <v>31482766</v>
      </c>
      <c r="O25" s="219">
        <f t="shared" si="4"/>
        <v>578658</v>
      </c>
      <c r="P25" s="219">
        <f t="shared" si="4"/>
        <v>17607314</v>
      </c>
      <c r="Q25" s="219">
        <f t="shared" si="4"/>
        <v>17815965</v>
      </c>
      <c r="R25" s="219">
        <f t="shared" si="4"/>
        <v>36001937</v>
      </c>
      <c r="S25" s="219">
        <f t="shared" si="4"/>
        <v>0</v>
      </c>
      <c r="T25" s="219">
        <f t="shared" si="4"/>
        <v>16924300</v>
      </c>
      <c r="U25" s="219">
        <f t="shared" si="4"/>
        <v>53610101</v>
      </c>
      <c r="V25" s="219">
        <f t="shared" si="4"/>
        <v>70534401</v>
      </c>
      <c r="W25" s="219">
        <f t="shared" si="4"/>
        <v>154412784</v>
      </c>
      <c r="X25" s="219">
        <f t="shared" si="4"/>
        <v>229757317</v>
      </c>
      <c r="Y25" s="219">
        <f t="shared" si="4"/>
        <v>-75344533</v>
      </c>
      <c r="Z25" s="231">
        <f>+IF(X25&lt;&gt;0,+(Y25/X25)*100,0)</f>
        <v>-32.79309402799128</v>
      </c>
      <c r="AA25" s="232">
        <f>+AA5+AA9+AA15+AA19+AA24</f>
        <v>229757317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212935317</v>
      </c>
      <c r="F28" s="60">
        <v>212935317</v>
      </c>
      <c r="G28" s="60">
        <v>4766159</v>
      </c>
      <c r="H28" s="60">
        <v>4210838</v>
      </c>
      <c r="I28" s="60">
        <v>3457175</v>
      </c>
      <c r="J28" s="60">
        <v>12434172</v>
      </c>
      <c r="K28" s="60">
        <v>5048185</v>
      </c>
      <c r="L28" s="60">
        <v>21966761</v>
      </c>
      <c r="M28" s="60">
        <v>1632149</v>
      </c>
      <c r="N28" s="60">
        <v>28647095</v>
      </c>
      <c r="O28" s="60">
        <v>1173734</v>
      </c>
      <c r="P28" s="60">
        <v>16091664</v>
      </c>
      <c r="Q28" s="60">
        <v>16779577</v>
      </c>
      <c r="R28" s="60">
        <v>34044975</v>
      </c>
      <c r="S28" s="60"/>
      <c r="T28" s="60">
        <v>16783741</v>
      </c>
      <c r="U28" s="60">
        <v>50665900</v>
      </c>
      <c r="V28" s="60">
        <v>67449641</v>
      </c>
      <c r="W28" s="60">
        <v>142575883</v>
      </c>
      <c r="X28" s="60">
        <v>212935317</v>
      </c>
      <c r="Y28" s="60">
        <v>-70359434</v>
      </c>
      <c r="Z28" s="140">
        <v>-33.04</v>
      </c>
      <c r="AA28" s="155">
        <v>212935317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212935317</v>
      </c>
      <c r="F32" s="77">
        <f t="shared" si="5"/>
        <v>212935317</v>
      </c>
      <c r="G32" s="77">
        <f t="shared" si="5"/>
        <v>4766159</v>
      </c>
      <c r="H32" s="77">
        <f t="shared" si="5"/>
        <v>4210838</v>
      </c>
      <c r="I32" s="77">
        <f t="shared" si="5"/>
        <v>3457175</v>
      </c>
      <c r="J32" s="77">
        <f t="shared" si="5"/>
        <v>12434172</v>
      </c>
      <c r="K32" s="77">
        <f t="shared" si="5"/>
        <v>5048185</v>
      </c>
      <c r="L32" s="77">
        <f t="shared" si="5"/>
        <v>21966761</v>
      </c>
      <c r="M32" s="77">
        <f t="shared" si="5"/>
        <v>1632149</v>
      </c>
      <c r="N32" s="77">
        <f t="shared" si="5"/>
        <v>28647095</v>
      </c>
      <c r="O32" s="77">
        <f t="shared" si="5"/>
        <v>1173734</v>
      </c>
      <c r="P32" s="77">
        <f t="shared" si="5"/>
        <v>16091664</v>
      </c>
      <c r="Q32" s="77">
        <f t="shared" si="5"/>
        <v>16779577</v>
      </c>
      <c r="R32" s="77">
        <f t="shared" si="5"/>
        <v>34044975</v>
      </c>
      <c r="S32" s="77">
        <f t="shared" si="5"/>
        <v>0</v>
      </c>
      <c r="T32" s="77">
        <f t="shared" si="5"/>
        <v>16783741</v>
      </c>
      <c r="U32" s="77">
        <f t="shared" si="5"/>
        <v>50665900</v>
      </c>
      <c r="V32" s="77">
        <f t="shared" si="5"/>
        <v>67449641</v>
      </c>
      <c r="W32" s="77">
        <f t="shared" si="5"/>
        <v>142575883</v>
      </c>
      <c r="X32" s="77">
        <f t="shared" si="5"/>
        <v>212935317</v>
      </c>
      <c r="Y32" s="77">
        <f t="shared" si="5"/>
        <v>-70359434</v>
      </c>
      <c r="Z32" s="212">
        <f>+IF(X32&lt;&gt;0,+(Y32/X32)*100,0)</f>
        <v>-33.04263237835742</v>
      </c>
      <c r="AA32" s="79">
        <f>SUM(AA28:AA31)</f>
        <v>212935317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16822000</v>
      </c>
      <c r="F35" s="60">
        <v>16822000</v>
      </c>
      <c r="G35" s="60"/>
      <c r="H35" s="60">
        <v>835157</v>
      </c>
      <c r="I35" s="60">
        <v>3124351</v>
      </c>
      <c r="J35" s="60">
        <v>3959508</v>
      </c>
      <c r="K35" s="60">
        <v>561431</v>
      </c>
      <c r="L35" s="60">
        <v>658332</v>
      </c>
      <c r="M35" s="60">
        <v>1615908</v>
      </c>
      <c r="N35" s="60">
        <v>2835671</v>
      </c>
      <c r="O35" s="60">
        <v>-595076</v>
      </c>
      <c r="P35" s="60">
        <v>1515651</v>
      </c>
      <c r="Q35" s="60">
        <v>1036387</v>
      </c>
      <c r="R35" s="60">
        <v>1956962</v>
      </c>
      <c r="S35" s="60"/>
      <c r="T35" s="60">
        <v>140560</v>
      </c>
      <c r="U35" s="60">
        <v>2944202</v>
      </c>
      <c r="V35" s="60">
        <v>3084762</v>
      </c>
      <c r="W35" s="60">
        <v>11836903</v>
      </c>
      <c r="X35" s="60">
        <v>16822000</v>
      </c>
      <c r="Y35" s="60">
        <v>-4985097</v>
      </c>
      <c r="Z35" s="140">
        <v>-29.63</v>
      </c>
      <c r="AA35" s="62">
        <v>16822000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229757317</v>
      </c>
      <c r="F36" s="220">
        <f t="shared" si="6"/>
        <v>229757317</v>
      </c>
      <c r="G36" s="220">
        <f t="shared" si="6"/>
        <v>4766159</v>
      </c>
      <c r="H36" s="220">
        <f t="shared" si="6"/>
        <v>5045995</v>
      </c>
      <c r="I36" s="220">
        <f t="shared" si="6"/>
        <v>6581526</v>
      </c>
      <c r="J36" s="220">
        <f t="shared" si="6"/>
        <v>16393680</v>
      </c>
      <c r="K36" s="220">
        <f t="shared" si="6"/>
        <v>5609616</v>
      </c>
      <c r="L36" s="220">
        <f t="shared" si="6"/>
        <v>22625093</v>
      </c>
      <c r="M36" s="220">
        <f t="shared" si="6"/>
        <v>3248057</v>
      </c>
      <c r="N36" s="220">
        <f t="shared" si="6"/>
        <v>31482766</v>
      </c>
      <c r="O36" s="220">
        <f t="shared" si="6"/>
        <v>578658</v>
      </c>
      <c r="P36" s="220">
        <f t="shared" si="6"/>
        <v>17607315</v>
      </c>
      <c r="Q36" s="220">
        <f t="shared" si="6"/>
        <v>17815964</v>
      </c>
      <c r="R36" s="220">
        <f t="shared" si="6"/>
        <v>36001937</v>
      </c>
      <c r="S36" s="220">
        <f t="shared" si="6"/>
        <v>0</v>
      </c>
      <c r="T36" s="220">
        <f t="shared" si="6"/>
        <v>16924301</v>
      </c>
      <c r="U36" s="220">
        <f t="shared" si="6"/>
        <v>53610102</v>
      </c>
      <c r="V36" s="220">
        <f t="shared" si="6"/>
        <v>70534403</v>
      </c>
      <c r="W36" s="220">
        <f t="shared" si="6"/>
        <v>154412786</v>
      </c>
      <c r="X36" s="220">
        <f t="shared" si="6"/>
        <v>229757317</v>
      </c>
      <c r="Y36" s="220">
        <f t="shared" si="6"/>
        <v>-75344531</v>
      </c>
      <c r="Z36" s="221">
        <f>+IF(X36&lt;&gt;0,+(Y36/X36)*100,0)</f>
        <v>-32.79309315750758</v>
      </c>
      <c r="AA36" s="239">
        <f>SUM(AA32:AA35)</f>
        <v>229757317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7614476</v>
      </c>
      <c r="D6" s="155"/>
      <c r="E6" s="59">
        <v>3080056</v>
      </c>
      <c r="F6" s="60">
        <v>3080056</v>
      </c>
      <c r="G6" s="60">
        <v>108469725</v>
      </c>
      <c r="H6" s="60">
        <v>86835091</v>
      </c>
      <c r="I6" s="60">
        <v>85731729</v>
      </c>
      <c r="J6" s="60">
        <v>85731729</v>
      </c>
      <c r="K6" s="60">
        <v>79801112</v>
      </c>
      <c r="L6" s="60">
        <v>156655628</v>
      </c>
      <c r="M6" s="60">
        <v>121178175</v>
      </c>
      <c r="N6" s="60">
        <v>121178175</v>
      </c>
      <c r="O6" s="60">
        <v>55115596</v>
      </c>
      <c r="P6" s="60"/>
      <c r="Q6" s="60">
        <v>23882149</v>
      </c>
      <c r="R6" s="60">
        <v>23882149</v>
      </c>
      <c r="S6" s="60">
        <v>87870525</v>
      </c>
      <c r="T6" s="60">
        <v>47069133</v>
      </c>
      <c r="U6" s="60">
        <v>3756168</v>
      </c>
      <c r="V6" s="60">
        <v>3756168</v>
      </c>
      <c r="W6" s="60">
        <v>3756168</v>
      </c>
      <c r="X6" s="60">
        <v>3080056</v>
      </c>
      <c r="Y6" s="60">
        <v>676112</v>
      </c>
      <c r="Z6" s="140">
        <v>21.95</v>
      </c>
      <c r="AA6" s="62">
        <v>3080056</v>
      </c>
    </row>
    <row r="7" spans="1:27" ht="13.5">
      <c r="A7" s="249" t="s">
        <v>144</v>
      </c>
      <c r="B7" s="182"/>
      <c r="C7" s="155"/>
      <c r="D7" s="155"/>
      <c r="E7" s="59">
        <v>5000000</v>
      </c>
      <c r="F7" s="60">
        <v>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5000000</v>
      </c>
      <c r="Y7" s="60">
        <v>-5000000</v>
      </c>
      <c r="Z7" s="140">
        <v>-100</v>
      </c>
      <c r="AA7" s="62">
        <v>5000000</v>
      </c>
    </row>
    <row r="8" spans="1:27" ht="13.5">
      <c r="A8" s="249" t="s">
        <v>145</v>
      </c>
      <c r="B8" s="182"/>
      <c r="C8" s="155">
        <v>48328842</v>
      </c>
      <c r="D8" s="155"/>
      <c r="E8" s="59">
        <v>34858021</v>
      </c>
      <c r="F8" s="60">
        <v>34858021</v>
      </c>
      <c r="G8" s="60">
        <v>52468145</v>
      </c>
      <c r="H8" s="60">
        <v>56382207</v>
      </c>
      <c r="I8" s="60">
        <v>45193468</v>
      </c>
      <c r="J8" s="60">
        <v>45193468</v>
      </c>
      <c r="K8" s="60">
        <v>49292426</v>
      </c>
      <c r="L8" s="60">
        <v>50312163</v>
      </c>
      <c r="M8" s="60">
        <v>46905748</v>
      </c>
      <c r="N8" s="60">
        <v>46905748</v>
      </c>
      <c r="O8" s="60">
        <v>50210194</v>
      </c>
      <c r="P8" s="60"/>
      <c r="Q8" s="60">
        <v>52624985</v>
      </c>
      <c r="R8" s="60">
        <v>52624985</v>
      </c>
      <c r="S8" s="60">
        <v>55601415</v>
      </c>
      <c r="T8" s="60">
        <v>57655365</v>
      </c>
      <c r="U8" s="60">
        <v>57832779</v>
      </c>
      <c r="V8" s="60">
        <v>57832779</v>
      </c>
      <c r="W8" s="60">
        <v>57832779</v>
      </c>
      <c r="X8" s="60">
        <v>34858021</v>
      </c>
      <c r="Y8" s="60">
        <v>22974758</v>
      </c>
      <c r="Z8" s="140">
        <v>65.91</v>
      </c>
      <c r="AA8" s="62">
        <v>34858021</v>
      </c>
    </row>
    <row r="9" spans="1:27" ht="13.5">
      <c r="A9" s="249" t="s">
        <v>146</v>
      </c>
      <c r="B9" s="182"/>
      <c r="C9" s="155">
        <v>11286902</v>
      </c>
      <c r="D9" s="155"/>
      <c r="E9" s="59">
        <v>4630581</v>
      </c>
      <c r="F9" s="60">
        <v>4630581</v>
      </c>
      <c r="G9" s="60">
        <v>12088406</v>
      </c>
      <c r="H9" s="60">
        <v>13473418</v>
      </c>
      <c r="I9" s="60">
        <v>12962760</v>
      </c>
      <c r="J9" s="60">
        <v>12962760</v>
      </c>
      <c r="K9" s="60">
        <v>13767062</v>
      </c>
      <c r="L9" s="60">
        <v>14944673</v>
      </c>
      <c r="M9" s="60">
        <v>15294380</v>
      </c>
      <c r="N9" s="60">
        <v>15294380</v>
      </c>
      <c r="O9" s="60">
        <v>58099860</v>
      </c>
      <c r="P9" s="60"/>
      <c r="Q9" s="60">
        <v>16075954</v>
      </c>
      <c r="R9" s="60">
        <v>16075954</v>
      </c>
      <c r="S9" s="60">
        <v>16829366</v>
      </c>
      <c r="T9" s="60">
        <v>19110869</v>
      </c>
      <c r="U9" s="60">
        <v>30938435</v>
      </c>
      <c r="V9" s="60">
        <v>30938435</v>
      </c>
      <c r="W9" s="60">
        <v>30938435</v>
      </c>
      <c r="X9" s="60">
        <v>4630581</v>
      </c>
      <c r="Y9" s="60">
        <v>26307854</v>
      </c>
      <c r="Z9" s="140">
        <v>568.13</v>
      </c>
      <c r="AA9" s="62">
        <v>4630581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1021344</v>
      </c>
      <c r="D11" s="155"/>
      <c r="E11" s="59">
        <v>695496</v>
      </c>
      <c r="F11" s="60">
        <v>695496</v>
      </c>
      <c r="G11" s="60">
        <v>1021344</v>
      </c>
      <c r="H11" s="60">
        <v>1021344</v>
      </c>
      <c r="I11" s="60">
        <v>1021344</v>
      </c>
      <c r="J11" s="60">
        <v>1021344</v>
      </c>
      <c r="K11" s="60">
        <v>1021344</v>
      </c>
      <c r="L11" s="60">
        <v>1021344</v>
      </c>
      <c r="M11" s="60">
        <v>1021344</v>
      </c>
      <c r="N11" s="60">
        <v>1021344</v>
      </c>
      <c r="O11" s="60">
        <v>1021344</v>
      </c>
      <c r="P11" s="60"/>
      <c r="Q11" s="60">
        <v>1021344</v>
      </c>
      <c r="R11" s="60">
        <v>1021344</v>
      </c>
      <c r="S11" s="60">
        <v>1021344</v>
      </c>
      <c r="T11" s="60">
        <v>1021344</v>
      </c>
      <c r="U11" s="60">
        <v>1021344</v>
      </c>
      <c r="V11" s="60">
        <v>1021344</v>
      </c>
      <c r="W11" s="60">
        <v>1021344</v>
      </c>
      <c r="X11" s="60">
        <v>695496</v>
      </c>
      <c r="Y11" s="60">
        <v>325848</v>
      </c>
      <c r="Z11" s="140">
        <v>46.85</v>
      </c>
      <c r="AA11" s="62">
        <v>695496</v>
      </c>
    </row>
    <row r="12" spans="1:27" ht="13.5">
      <c r="A12" s="250" t="s">
        <v>56</v>
      </c>
      <c r="B12" s="251"/>
      <c r="C12" s="168">
        <f aca="true" t="shared" si="0" ref="C12:Y12">SUM(C6:C11)</f>
        <v>68251564</v>
      </c>
      <c r="D12" s="168">
        <f>SUM(D6:D11)</f>
        <v>0</v>
      </c>
      <c r="E12" s="72">
        <f t="shared" si="0"/>
        <v>48264154</v>
      </c>
      <c r="F12" s="73">
        <f t="shared" si="0"/>
        <v>48264154</v>
      </c>
      <c r="G12" s="73">
        <f t="shared" si="0"/>
        <v>174047620</v>
      </c>
      <c r="H12" s="73">
        <f t="shared" si="0"/>
        <v>157712060</v>
      </c>
      <c r="I12" s="73">
        <f t="shared" si="0"/>
        <v>144909301</v>
      </c>
      <c r="J12" s="73">
        <f t="shared" si="0"/>
        <v>144909301</v>
      </c>
      <c r="K12" s="73">
        <f t="shared" si="0"/>
        <v>143881944</v>
      </c>
      <c r="L12" s="73">
        <f t="shared" si="0"/>
        <v>222933808</v>
      </c>
      <c r="M12" s="73">
        <f t="shared" si="0"/>
        <v>184399647</v>
      </c>
      <c r="N12" s="73">
        <f t="shared" si="0"/>
        <v>184399647</v>
      </c>
      <c r="O12" s="73">
        <f t="shared" si="0"/>
        <v>164446994</v>
      </c>
      <c r="P12" s="73">
        <f t="shared" si="0"/>
        <v>0</v>
      </c>
      <c r="Q12" s="73">
        <f t="shared" si="0"/>
        <v>93604432</v>
      </c>
      <c r="R12" s="73">
        <f t="shared" si="0"/>
        <v>93604432</v>
      </c>
      <c r="S12" s="73">
        <f t="shared" si="0"/>
        <v>161322650</v>
      </c>
      <c r="T12" s="73">
        <f t="shared" si="0"/>
        <v>124856711</v>
      </c>
      <c r="U12" s="73">
        <f t="shared" si="0"/>
        <v>93548726</v>
      </c>
      <c r="V12" s="73">
        <f t="shared" si="0"/>
        <v>93548726</v>
      </c>
      <c r="W12" s="73">
        <f t="shared" si="0"/>
        <v>93548726</v>
      </c>
      <c r="X12" s="73">
        <f t="shared" si="0"/>
        <v>48264154</v>
      </c>
      <c r="Y12" s="73">
        <f t="shared" si="0"/>
        <v>45284572</v>
      </c>
      <c r="Z12" s="170">
        <f>+IF(X12&lt;&gt;0,+(Y12/X12)*100,0)</f>
        <v>93.82651149339529</v>
      </c>
      <c r="AA12" s="74">
        <f>SUM(AA6:AA11)</f>
        <v>48264154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34936799</v>
      </c>
      <c r="D17" s="155"/>
      <c r="E17" s="59">
        <v>37937199</v>
      </c>
      <c r="F17" s="60">
        <v>37937199</v>
      </c>
      <c r="G17" s="60">
        <v>34936799</v>
      </c>
      <c r="H17" s="60">
        <v>34936799</v>
      </c>
      <c r="I17" s="60">
        <v>34936799</v>
      </c>
      <c r="J17" s="60">
        <v>34936799</v>
      </c>
      <c r="K17" s="60">
        <v>34936799</v>
      </c>
      <c r="L17" s="60">
        <v>34936799</v>
      </c>
      <c r="M17" s="60">
        <v>34936799</v>
      </c>
      <c r="N17" s="60">
        <v>34936799</v>
      </c>
      <c r="O17" s="60">
        <v>34936799</v>
      </c>
      <c r="P17" s="60"/>
      <c r="Q17" s="60">
        <v>34936799</v>
      </c>
      <c r="R17" s="60">
        <v>34936799</v>
      </c>
      <c r="S17" s="60">
        <v>34936799</v>
      </c>
      <c r="T17" s="60">
        <v>34936799</v>
      </c>
      <c r="U17" s="60">
        <v>34936799</v>
      </c>
      <c r="V17" s="60">
        <v>34936799</v>
      </c>
      <c r="W17" s="60">
        <v>34936799</v>
      </c>
      <c r="X17" s="60">
        <v>37937199</v>
      </c>
      <c r="Y17" s="60">
        <v>-3000400</v>
      </c>
      <c r="Z17" s="140">
        <v>-7.91</v>
      </c>
      <c r="AA17" s="62">
        <v>37937199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1368912986</v>
      </c>
      <c r="D19" s="155"/>
      <c r="E19" s="59">
        <v>1506905477</v>
      </c>
      <c r="F19" s="60">
        <v>1506905477</v>
      </c>
      <c r="G19" s="60">
        <v>1315790810</v>
      </c>
      <c r="H19" s="60">
        <v>1320836805</v>
      </c>
      <c r="I19" s="60">
        <v>1327418330</v>
      </c>
      <c r="J19" s="60">
        <v>1327418330</v>
      </c>
      <c r="K19" s="60">
        <v>1333027947</v>
      </c>
      <c r="L19" s="60">
        <v>1355653040</v>
      </c>
      <c r="M19" s="60">
        <v>1412172461</v>
      </c>
      <c r="N19" s="60">
        <v>1412172461</v>
      </c>
      <c r="O19" s="60">
        <v>1411593803</v>
      </c>
      <c r="P19" s="60"/>
      <c r="Q19" s="60">
        <v>1453694154</v>
      </c>
      <c r="R19" s="60">
        <v>1453694154</v>
      </c>
      <c r="S19" s="60">
        <v>1461291895</v>
      </c>
      <c r="T19" s="60">
        <v>1478216196</v>
      </c>
      <c r="U19" s="60">
        <v>1531826297</v>
      </c>
      <c r="V19" s="60">
        <v>1531826297</v>
      </c>
      <c r="W19" s="60">
        <v>1531826297</v>
      </c>
      <c r="X19" s="60">
        <v>1506905477</v>
      </c>
      <c r="Y19" s="60">
        <v>24920820</v>
      </c>
      <c r="Z19" s="140">
        <v>1.65</v>
      </c>
      <c r="AA19" s="62">
        <v>1506905477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244728</v>
      </c>
      <c r="D22" s="155"/>
      <c r="E22" s="59">
        <v>496329</v>
      </c>
      <c r="F22" s="60">
        <v>496329</v>
      </c>
      <c r="G22" s="60">
        <v>209728</v>
      </c>
      <c r="H22" s="60">
        <v>209728</v>
      </c>
      <c r="I22" s="60">
        <v>209728</v>
      </c>
      <c r="J22" s="60">
        <v>209728</v>
      </c>
      <c r="K22" s="60">
        <v>209728</v>
      </c>
      <c r="L22" s="60">
        <v>209728</v>
      </c>
      <c r="M22" s="60">
        <v>244728</v>
      </c>
      <c r="N22" s="60">
        <v>244728</v>
      </c>
      <c r="O22" s="60">
        <v>244728</v>
      </c>
      <c r="P22" s="60"/>
      <c r="Q22" s="60">
        <v>244728</v>
      </c>
      <c r="R22" s="60">
        <v>244728</v>
      </c>
      <c r="S22" s="60">
        <v>244728</v>
      </c>
      <c r="T22" s="60">
        <v>244728</v>
      </c>
      <c r="U22" s="60">
        <v>244728</v>
      </c>
      <c r="V22" s="60">
        <v>244728</v>
      </c>
      <c r="W22" s="60">
        <v>244728</v>
      </c>
      <c r="X22" s="60">
        <v>496329</v>
      </c>
      <c r="Y22" s="60">
        <v>-251601</v>
      </c>
      <c r="Z22" s="140">
        <v>-50.69</v>
      </c>
      <c r="AA22" s="62">
        <v>496329</v>
      </c>
    </row>
    <row r="23" spans="1:27" ht="13.5">
      <c r="A23" s="249" t="s">
        <v>158</v>
      </c>
      <c r="B23" s="182"/>
      <c r="C23" s="155">
        <v>4888810</v>
      </c>
      <c r="D23" s="155"/>
      <c r="E23" s="59">
        <v>5613947</v>
      </c>
      <c r="F23" s="60">
        <v>5613947</v>
      </c>
      <c r="G23" s="159">
        <v>15892</v>
      </c>
      <c r="H23" s="159">
        <v>15892</v>
      </c>
      <c r="I23" s="159">
        <v>15892</v>
      </c>
      <c r="J23" s="60">
        <v>15892</v>
      </c>
      <c r="K23" s="159">
        <v>15892</v>
      </c>
      <c r="L23" s="159">
        <v>15892</v>
      </c>
      <c r="M23" s="60">
        <v>9489891</v>
      </c>
      <c r="N23" s="159">
        <v>9489891</v>
      </c>
      <c r="O23" s="159">
        <v>9489891</v>
      </c>
      <c r="P23" s="159"/>
      <c r="Q23" s="60">
        <v>2812819</v>
      </c>
      <c r="R23" s="159">
        <v>2812819</v>
      </c>
      <c r="S23" s="159">
        <v>2812819</v>
      </c>
      <c r="T23" s="60">
        <v>2812819</v>
      </c>
      <c r="U23" s="159">
        <v>2812819</v>
      </c>
      <c r="V23" s="159">
        <v>2812819</v>
      </c>
      <c r="W23" s="159">
        <v>2812819</v>
      </c>
      <c r="X23" s="60">
        <v>5613947</v>
      </c>
      <c r="Y23" s="159">
        <v>-2801128</v>
      </c>
      <c r="Z23" s="141">
        <v>-49.9</v>
      </c>
      <c r="AA23" s="225">
        <v>5613947</v>
      </c>
    </row>
    <row r="24" spans="1:27" ht="13.5">
      <c r="A24" s="250" t="s">
        <v>57</v>
      </c>
      <c r="B24" s="253"/>
      <c r="C24" s="168">
        <f aca="true" t="shared" si="1" ref="C24:Y24">SUM(C15:C23)</f>
        <v>1408983323</v>
      </c>
      <c r="D24" s="168">
        <f>SUM(D15:D23)</f>
        <v>0</v>
      </c>
      <c r="E24" s="76">
        <f t="shared" si="1"/>
        <v>1550952952</v>
      </c>
      <c r="F24" s="77">
        <f t="shared" si="1"/>
        <v>1550952952</v>
      </c>
      <c r="G24" s="77">
        <f t="shared" si="1"/>
        <v>1350953229</v>
      </c>
      <c r="H24" s="77">
        <f t="shared" si="1"/>
        <v>1355999224</v>
      </c>
      <c r="I24" s="77">
        <f t="shared" si="1"/>
        <v>1362580749</v>
      </c>
      <c r="J24" s="77">
        <f t="shared" si="1"/>
        <v>1362580749</v>
      </c>
      <c r="K24" s="77">
        <f t="shared" si="1"/>
        <v>1368190366</v>
      </c>
      <c r="L24" s="77">
        <f t="shared" si="1"/>
        <v>1390815459</v>
      </c>
      <c r="M24" s="77">
        <f t="shared" si="1"/>
        <v>1456843879</v>
      </c>
      <c r="N24" s="77">
        <f t="shared" si="1"/>
        <v>1456843879</v>
      </c>
      <c r="O24" s="77">
        <f t="shared" si="1"/>
        <v>1456265221</v>
      </c>
      <c r="P24" s="77">
        <f t="shared" si="1"/>
        <v>0</v>
      </c>
      <c r="Q24" s="77">
        <f t="shared" si="1"/>
        <v>1491688500</v>
      </c>
      <c r="R24" s="77">
        <f t="shared" si="1"/>
        <v>1491688500</v>
      </c>
      <c r="S24" s="77">
        <f t="shared" si="1"/>
        <v>1499286241</v>
      </c>
      <c r="T24" s="77">
        <f t="shared" si="1"/>
        <v>1516210542</v>
      </c>
      <c r="U24" s="77">
        <f t="shared" si="1"/>
        <v>1569820643</v>
      </c>
      <c r="V24" s="77">
        <f t="shared" si="1"/>
        <v>1569820643</v>
      </c>
      <c r="W24" s="77">
        <f t="shared" si="1"/>
        <v>1569820643</v>
      </c>
      <c r="X24" s="77">
        <f t="shared" si="1"/>
        <v>1550952952</v>
      </c>
      <c r="Y24" s="77">
        <f t="shared" si="1"/>
        <v>18867691</v>
      </c>
      <c r="Z24" s="212">
        <f>+IF(X24&lt;&gt;0,+(Y24/X24)*100,0)</f>
        <v>1.2165224596703306</v>
      </c>
      <c r="AA24" s="79">
        <f>SUM(AA15:AA23)</f>
        <v>1550952952</v>
      </c>
    </row>
    <row r="25" spans="1:27" ht="13.5">
      <c r="A25" s="250" t="s">
        <v>159</v>
      </c>
      <c r="B25" s="251"/>
      <c r="C25" s="168">
        <f aca="true" t="shared" si="2" ref="C25:Y25">+C12+C24</f>
        <v>1477234887</v>
      </c>
      <c r="D25" s="168">
        <f>+D12+D24</f>
        <v>0</v>
      </c>
      <c r="E25" s="72">
        <f t="shared" si="2"/>
        <v>1599217106</v>
      </c>
      <c r="F25" s="73">
        <f t="shared" si="2"/>
        <v>1599217106</v>
      </c>
      <c r="G25" s="73">
        <f t="shared" si="2"/>
        <v>1525000849</v>
      </c>
      <c r="H25" s="73">
        <f t="shared" si="2"/>
        <v>1513711284</v>
      </c>
      <c r="I25" s="73">
        <f t="shared" si="2"/>
        <v>1507490050</v>
      </c>
      <c r="J25" s="73">
        <f t="shared" si="2"/>
        <v>1507490050</v>
      </c>
      <c r="K25" s="73">
        <f t="shared" si="2"/>
        <v>1512072310</v>
      </c>
      <c r="L25" s="73">
        <f t="shared" si="2"/>
        <v>1613749267</v>
      </c>
      <c r="M25" s="73">
        <f t="shared" si="2"/>
        <v>1641243526</v>
      </c>
      <c r="N25" s="73">
        <f t="shared" si="2"/>
        <v>1641243526</v>
      </c>
      <c r="O25" s="73">
        <f t="shared" si="2"/>
        <v>1620712215</v>
      </c>
      <c r="P25" s="73">
        <f t="shared" si="2"/>
        <v>0</v>
      </c>
      <c r="Q25" s="73">
        <f t="shared" si="2"/>
        <v>1585292932</v>
      </c>
      <c r="R25" s="73">
        <f t="shared" si="2"/>
        <v>1585292932</v>
      </c>
      <c r="S25" s="73">
        <f t="shared" si="2"/>
        <v>1660608891</v>
      </c>
      <c r="T25" s="73">
        <f t="shared" si="2"/>
        <v>1641067253</v>
      </c>
      <c r="U25" s="73">
        <f t="shared" si="2"/>
        <v>1663369369</v>
      </c>
      <c r="V25" s="73">
        <f t="shared" si="2"/>
        <v>1663369369</v>
      </c>
      <c r="W25" s="73">
        <f t="shared" si="2"/>
        <v>1663369369</v>
      </c>
      <c r="X25" s="73">
        <f t="shared" si="2"/>
        <v>1599217106</v>
      </c>
      <c r="Y25" s="73">
        <f t="shared" si="2"/>
        <v>64152263</v>
      </c>
      <c r="Z25" s="170">
        <f>+IF(X25&lt;&gt;0,+(Y25/X25)*100,0)</f>
        <v>4.011479289416756</v>
      </c>
      <c r="AA25" s="74">
        <f>+AA12+AA24</f>
        <v>1599217106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>
        <v>97461935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364575</v>
      </c>
      <c r="D30" s="155"/>
      <c r="E30" s="59">
        <v>116165</v>
      </c>
      <c r="F30" s="60">
        <v>116165</v>
      </c>
      <c r="G30" s="60">
        <v>1070796</v>
      </c>
      <c r="H30" s="60">
        <v>1070796</v>
      </c>
      <c r="I30" s="60">
        <v>1070796</v>
      </c>
      <c r="J30" s="60">
        <v>1070796</v>
      </c>
      <c r="K30" s="60">
        <v>778809</v>
      </c>
      <c r="L30" s="60">
        <v>778809</v>
      </c>
      <c r="M30" s="60">
        <v>778809</v>
      </c>
      <c r="N30" s="60">
        <v>778809</v>
      </c>
      <c r="O30" s="60">
        <v>1016426</v>
      </c>
      <c r="P30" s="60"/>
      <c r="Q30" s="60">
        <v>848651</v>
      </c>
      <c r="R30" s="60">
        <v>848651</v>
      </c>
      <c r="S30" s="60">
        <v>848651</v>
      </c>
      <c r="T30" s="60">
        <v>848651</v>
      </c>
      <c r="U30" s="60">
        <v>848651</v>
      </c>
      <c r="V30" s="60">
        <v>848651</v>
      </c>
      <c r="W30" s="60">
        <v>848651</v>
      </c>
      <c r="X30" s="60">
        <v>116165</v>
      </c>
      <c r="Y30" s="60">
        <v>732486</v>
      </c>
      <c r="Z30" s="140">
        <v>630.56</v>
      </c>
      <c r="AA30" s="62">
        <v>116165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2119019</v>
      </c>
      <c r="H31" s="60">
        <v>2134509</v>
      </c>
      <c r="I31" s="60">
        <v>2139329</v>
      </c>
      <c r="J31" s="60">
        <v>2139329</v>
      </c>
      <c r="K31" s="60">
        <v>2155484</v>
      </c>
      <c r="L31" s="60">
        <v>2175684</v>
      </c>
      <c r="M31" s="60">
        <v>2212984</v>
      </c>
      <c r="N31" s="60">
        <v>2212984</v>
      </c>
      <c r="O31" s="60">
        <v>2218384</v>
      </c>
      <c r="P31" s="60"/>
      <c r="Q31" s="60">
        <v>2274654</v>
      </c>
      <c r="R31" s="60">
        <v>2274654</v>
      </c>
      <c r="S31" s="60">
        <v>2293324</v>
      </c>
      <c r="T31" s="60">
        <v>2329824</v>
      </c>
      <c r="U31" s="60">
        <v>2355324</v>
      </c>
      <c r="V31" s="60">
        <v>2355324</v>
      </c>
      <c r="W31" s="60">
        <v>2355324</v>
      </c>
      <c r="X31" s="60"/>
      <c r="Y31" s="60">
        <v>2355324</v>
      </c>
      <c r="Z31" s="140"/>
      <c r="AA31" s="62"/>
    </row>
    <row r="32" spans="1:27" ht="13.5">
      <c r="A32" s="249" t="s">
        <v>164</v>
      </c>
      <c r="B32" s="182"/>
      <c r="C32" s="155">
        <v>127279495</v>
      </c>
      <c r="D32" s="155"/>
      <c r="E32" s="59">
        <v>37286198</v>
      </c>
      <c r="F32" s="60">
        <v>37286198</v>
      </c>
      <c r="G32" s="60">
        <v>99076734</v>
      </c>
      <c r="H32" s="60">
        <v>114589049</v>
      </c>
      <c r="I32" s="60">
        <v>135937878</v>
      </c>
      <c r="J32" s="60">
        <v>135937878</v>
      </c>
      <c r="K32" s="60">
        <v>159681106</v>
      </c>
      <c r="L32" s="60">
        <v>196370787</v>
      </c>
      <c r="M32" s="60">
        <v>226973821</v>
      </c>
      <c r="N32" s="60">
        <v>226973821</v>
      </c>
      <c r="O32" s="60">
        <v>130893332</v>
      </c>
      <c r="P32" s="60"/>
      <c r="Q32" s="60">
        <v>191350373</v>
      </c>
      <c r="R32" s="60">
        <v>191350373</v>
      </c>
      <c r="S32" s="60">
        <v>281036251</v>
      </c>
      <c r="T32" s="60">
        <v>285540678</v>
      </c>
      <c r="U32" s="60">
        <v>369962188</v>
      </c>
      <c r="V32" s="60">
        <v>369962188</v>
      </c>
      <c r="W32" s="60">
        <v>369962188</v>
      </c>
      <c r="X32" s="60">
        <v>37286198</v>
      </c>
      <c r="Y32" s="60">
        <v>332675990</v>
      </c>
      <c r="Z32" s="140">
        <v>892.22</v>
      </c>
      <c r="AA32" s="62">
        <v>37286198</v>
      </c>
    </row>
    <row r="33" spans="1:27" ht="13.5">
      <c r="A33" s="249" t="s">
        <v>165</v>
      </c>
      <c r="B33" s="182"/>
      <c r="C33" s="155">
        <v>5685003</v>
      </c>
      <c r="D33" s="155"/>
      <c r="E33" s="59">
        <v>8397884</v>
      </c>
      <c r="F33" s="60">
        <v>8397884</v>
      </c>
      <c r="G33" s="60">
        <v>5685003</v>
      </c>
      <c r="H33" s="60">
        <v>5685003</v>
      </c>
      <c r="I33" s="60">
        <v>5685003</v>
      </c>
      <c r="J33" s="60">
        <v>5685003</v>
      </c>
      <c r="K33" s="60">
        <v>5685003</v>
      </c>
      <c r="L33" s="60">
        <v>5685003</v>
      </c>
      <c r="M33" s="60">
        <v>5685603</v>
      </c>
      <c r="N33" s="60">
        <v>5685603</v>
      </c>
      <c r="O33" s="60">
        <v>16634876</v>
      </c>
      <c r="P33" s="60"/>
      <c r="Q33" s="60">
        <v>5685003</v>
      </c>
      <c r="R33" s="60">
        <v>5685003</v>
      </c>
      <c r="S33" s="60">
        <v>5685003</v>
      </c>
      <c r="T33" s="60">
        <v>5685003</v>
      </c>
      <c r="U33" s="60">
        <v>5685003</v>
      </c>
      <c r="V33" s="60">
        <v>5685003</v>
      </c>
      <c r="W33" s="60">
        <v>5685003</v>
      </c>
      <c r="X33" s="60">
        <v>8397884</v>
      </c>
      <c r="Y33" s="60">
        <v>-2712881</v>
      </c>
      <c r="Z33" s="140">
        <v>-32.3</v>
      </c>
      <c r="AA33" s="62">
        <v>8397884</v>
      </c>
    </row>
    <row r="34" spans="1:27" ht="13.5">
      <c r="A34" s="250" t="s">
        <v>58</v>
      </c>
      <c r="B34" s="251"/>
      <c r="C34" s="168">
        <f aca="true" t="shared" si="3" ref="C34:Y34">SUM(C29:C33)</f>
        <v>133329073</v>
      </c>
      <c r="D34" s="168">
        <f>SUM(D29:D33)</f>
        <v>0</v>
      </c>
      <c r="E34" s="72">
        <f t="shared" si="3"/>
        <v>45800247</v>
      </c>
      <c r="F34" s="73">
        <f t="shared" si="3"/>
        <v>45800247</v>
      </c>
      <c r="G34" s="73">
        <f t="shared" si="3"/>
        <v>107951552</v>
      </c>
      <c r="H34" s="73">
        <f t="shared" si="3"/>
        <v>123479357</v>
      </c>
      <c r="I34" s="73">
        <f t="shared" si="3"/>
        <v>144833006</v>
      </c>
      <c r="J34" s="73">
        <f t="shared" si="3"/>
        <v>144833006</v>
      </c>
      <c r="K34" s="73">
        <f t="shared" si="3"/>
        <v>168300402</v>
      </c>
      <c r="L34" s="73">
        <f t="shared" si="3"/>
        <v>205010283</v>
      </c>
      <c r="M34" s="73">
        <f t="shared" si="3"/>
        <v>235651217</v>
      </c>
      <c r="N34" s="73">
        <f t="shared" si="3"/>
        <v>235651217</v>
      </c>
      <c r="O34" s="73">
        <f t="shared" si="3"/>
        <v>248224953</v>
      </c>
      <c r="P34" s="73">
        <f t="shared" si="3"/>
        <v>0</v>
      </c>
      <c r="Q34" s="73">
        <f t="shared" si="3"/>
        <v>200158681</v>
      </c>
      <c r="R34" s="73">
        <f t="shared" si="3"/>
        <v>200158681</v>
      </c>
      <c r="S34" s="73">
        <f t="shared" si="3"/>
        <v>289863229</v>
      </c>
      <c r="T34" s="73">
        <f t="shared" si="3"/>
        <v>294404156</v>
      </c>
      <c r="U34" s="73">
        <f t="shared" si="3"/>
        <v>378851166</v>
      </c>
      <c r="V34" s="73">
        <f t="shared" si="3"/>
        <v>378851166</v>
      </c>
      <c r="W34" s="73">
        <f t="shared" si="3"/>
        <v>378851166</v>
      </c>
      <c r="X34" s="73">
        <f t="shared" si="3"/>
        <v>45800247</v>
      </c>
      <c r="Y34" s="73">
        <f t="shared" si="3"/>
        <v>333050919</v>
      </c>
      <c r="Z34" s="170">
        <f>+IF(X34&lt;&gt;0,+(Y34/X34)*100,0)</f>
        <v>727.1814909644484</v>
      </c>
      <c r="AA34" s="74">
        <f>SUM(AA29:AA33)</f>
        <v>45800247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3260202</v>
      </c>
      <c r="D37" s="155"/>
      <c r="E37" s="59">
        <v>2708914</v>
      </c>
      <c r="F37" s="60">
        <v>2708914</v>
      </c>
      <c r="G37" s="60">
        <v>3260201</v>
      </c>
      <c r="H37" s="60">
        <v>3260201</v>
      </c>
      <c r="I37" s="60">
        <v>3260201</v>
      </c>
      <c r="J37" s="60">
        <v>3260201</v>
      </c>
      <c r="K37" s="60">
        <v>3260201</v>
      </c>
      <c r="L37" s="60">
        <v>3260201</v>
      </c>
      <c r="M37" s="60">
        <v>3244309</v>
      </c>
      <c r="N37" s="60">
        <v>3244309</v>
      </c>
      <c r="O37" s="60">
        <v>3006692</v>
      </c>
      <c r="P37" s="60"/>
      <c r="Q37" s="60">
        <v>3006692</v>
      </c>
      <c r="R37" s="60">
        <v>3006692</v>
      </c>
      <c r="S37" s="60">
        <v>3006692</v>
      </c>
      <c r="T37" s="60">
        <v>3006692</v>
      </c>
      <c r="U37" s="60">
        <v>3006692</v>
      </c>
      <c r="V37" s="60">
        <v>3006692</v>
      </c>
      <c r="W37" s="60">
        <v>3006692</v>
      </c>
      <c r="X37" s="60">
        <v>2708914</v>
      </c>
      <c r="Y37" s="60">
        <v>297778</v>
      </c>
      <c r="Z37" s="140">
        <v>10.99</v>
      </c>
      <c r="AA37" s="62">
        <v>2708914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3260202</v>
      </c>
      <c r="D39" s="168">
        <f>SUM(D37:D38)</f>
        <v>0</v>
      </c>
      <c r="E39" s="76">
        <f t="shared" si="4"/>
        <v>2708914</v>
      </c>
      <c r="F39" s="77">
        <f t="shared" si="4"/>
        <v>2708914</v>
      </c>
      <c r="G39" s="77">
        <f t="shared" si="4"/>
        <v>3260201</v>
      </c>
      <c r="H39" s="77">
        <f t="shared" si="4"/>
        <v>3260201</v>
      </c>
      <c r="I39" s="77">
        <f t="shared" si="4"/>
        <v>3260201</v>
      </c>
      <c r="J39" s="77">
        <f t="shared" si="4"/>
        <v>3260201</v>
      </c>
      <c r="K39" s="77">
        <f t="shared" si="4"/>
        <v>3260201</v>
      </c>
      <c r="L39" s="77">
        <f t="shared" si="4"/>
        <v>3260201</v>
      </c>
      <c r="M39" s="77">
        <f t="shared" si="4"/>
        <v>3244309</v>
      </c>
      <c r="N39" s="77">
        <f t="shared" si="4"/>
        <v>3244309</v>
      </c>
      <c r="O39" s="77">
        <f t="shared" si="4"/>
        <v>3006692</v>
      </c>
      <c r="P39" s="77">
        <f t="shared" si="4"/>
        <v>0</v>
      </c>
      <c r="Q39" s="77">
        <f t="shared" si="4"/>
        <v>3006692</v>
      </c>
      <c r="R39" s="77">
        <f t="shared" si="4"/>
        <v>3006692</v>
      </c>
      <c r="S39" s="77">
        <f t="shared" si="4"/>
        <v>3006692</v>
      </c>
      <c r="T39" s="77">
        <f t="shared" si="4"/>
        <v>3006692</v>
      </c>
      <c r="U39" s="77">
        <f t="shared" si="4"/>
        <v>3006692</v>
      </c>
      <c r="V39" s="77">
        <f t="shared" si="4"/>
        <v>3006692</v>
      </c>
      <c r="W39" s="77">
        <f t="shared" si="4"/>
        <v>3006692</v>
      </c>
      <c r="X39" s="77">
        <f t="shared" si="4"/>
        <v>2708914</v>
      </c>
      <c r="Y39" s="77">
        <f t="shared" si="4"/>
        <v>297778</v>
      </c>
      <c r="Z39" s="212">
        <f>+IF(X39&lt;&gt;0,+(Y39/X39)*100,0)</f>
        <v>10.992523203025272</v>
      </c>
      <c r="AA39" s="79">
        <f>SUM(AA37:AA38)</f>
        <v>2708914</v>
      </c>
    </row>
    <row r="40" spans="1:27" ht="13.5">
      <c r="A40" s="250" t="s">
        <v>167</v>
      </c>
      <c r="B40" s="251"/>
      <c r="C40" s="168">
        <f aca="true" t="shared" si="5" ref="C40:Y40">+C34+C39</f>
        <v>136589275</v>
      </c>
      <c r="D40" s="168">
        <f>+D34+D39</f>
        <v>0</v>
      </c>
      <c r="E40" s="72">
        <f t="shared" si="5"/>
        <v>48509161</v>
      </c>
      <c r="F40" s="73">
        <f t="shared" si="5"/>
        <v>48509161</v>
      </c>
      <c r="G40" s="73">
        <f t="shared" si="5"/>
        <v>111211753</v>
      </c>
      <c r="H40" s="73">
        <f t="shared" si="5"/>
        <v>126739558</v>
      </c>
      <c r="I40" s="73">
        <f t="shared" si="5"/>
        <v>148093207</v>
      </c>
      <c r="J40" s="73">
        <f t="shared" si="5"/>
        <v>148093207</v>
      </c>
      <c r="K40" s="73">
        <f t="shared" si="5"/>
        <v>171560603</v>
      </c>
      <c r="L40" s="73">
        <f t="shared" si="5"/>
        <v>208270484</v>
      </c>
      <c r="M40" s="73">
        <f t="shared" si="5"/>
        <v>238895526</v>
      </c>
      <c r="N40" s="73">
        <f t="shared" si="5"/>
        <v>238895526</v>
      </c>
      <c r="O40" s="73">
        <f t="shared" si="5"/>
        <v>251231645</v>
      </c>
      <c r="P40" s="73">
        <f t="shared" si="5"/>
        <v>0</v>
      </c>
      <c r="Q40" s="73">
        <f t="shared" si="5"/>
        <v>203165373</v>
      </c>
      <c r="R40" s="73">
        <f t="shared" si="5"/>
        <v>203165373</v>
      </c>
      <c r="S40" s="73">
        <f t="shared" si="5"/>
        <v>292869921</v>
      </c>
      <c r="T40" s="73">
        <f t="shared" si="5"/>
        <v>297410848</v>
      </c>
      <c r="U40" s="73">
        <f t="shared" si="5"/>
        <v>381857858</v>
      </c>
      <c r="V40" s="73">
        <f t="shared" si="5"/>
        <v>381857858</v>
      </c>
      <c r="W40" s="73">
        <f t="shared" si="5"/>
        <v>381857858</v>
      </c>
      <c r="X40" s="73">
        <f t="shared" si="5"/>
        <v>48509161</v>
      </c>
      <c r="Y40" s="73">
        <f t="shared" si="5"/>
        <v>333348697</v>
      </c>
      <c r="Z40" s="170">
        <f>+IF(X40&lt;&gt;0,+(Y40/X40)*100,0)</f>
        <v>687.1871005973491</v>
      </c>
      <c r="AA40" s="74">
        <f>+AA34+AA39</f>
        <v>48509161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1340645612</v>
      </c>
      <c r="D42" s="257">
        <f>+D25-D40</f>
        <v>0</v>
      </c>
      <c r="E42" s="258">
        <f t="shared" si="6"/>
        <v>1550707945</v>
      </c>
      <c r="F42" s="259">
        <f t="shared" si="6"/>
        <v>1550707945</v>
      </c>
      <c r="G42" s="259">
        <f t="shared" si="6"/>
        <v>1413789096</v>
      </c>
      <c r="H42" s="259">
        <f t="shared" si="6"/>
        <v>1386971726</v>
      </c>
      <c r="I42" s="259">
        <f t="shared" si="6"/>
        <v>1359396843</v>
      </c>
      <c r="J42" s="259">
        <f t="shared" si="6"/>
        <v>1359396843</v>
      </c>
      <c r="K42" s="259">
        <f t="shared" si="6"/>
        <v>1340511707</v>
      </c>
      <c r="L42" s="259">
        <f t="shared" si="6"/>
        <v>1405478783</v>
      </c>
      <c r="M42" s="259">
        <f t="shared" si="6"/>
        <v>1402348000</v>
      </c>
      <c r="N42" s="259">
        <f t="shared" si="6"/>
        <v>1402348000</v>
      </c>
      <c r="O42" s="259">
        <f t="shared" si="6"/>
        <v>1369480570</v>
      </c>
      <c r="P42" s="259">
        <f t="shared" si="6"/>
        <v>0</v>
      </c>
      <c r="Q42" s="259">
        <f t="shared" si="6"/>
        <v>1382127559</v>
      </c>
      <c r="R42" s="259">
        <f t="shared" si="6"/>
        <v>1382127559</v>
      </c>
      <c r="S42" s="259">
        <f t="shared" si="6"/>
        <v>1367738970</v>
      </c>
      <c r="T42" s="259">
        <f t="shared" si="6"/>
        <v>1343656405</v>
      </c>
      <c r="U42" s="259">
        <f t="shared" si="6"/>
        <v>1281511511</v>
      </c>
      <c r="V42" s="259">
        <f t="shared" si="6"/>
        <v>1281511511</v>
      </c>
      <c r="W42" s="259">
        <f t="shared" si="6"/>
        <v>1281511511</v>
      </c>
      <c r="X42" s="259">
        <f t="shared" si="6"/>
        <v>1550707945</v>
      </c>
      <c r="Y42" s="259">
        <f t="shared" si="6"/>
        <v>-269196434</v>
      </c>
      <c r="Z42" s="260">
        <f>+IF(X42&lt;&gt;0,+(Y42/X42)*100,0)</f>
        <v>-17.359583077392436</v>
      </c>
      <c r="AA42" s="261">
        <f>+AA25-AA40</f>
        <v>1550707945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1340645612</v>
      </c>
      <c r="D45" s="155"/>
      <c r="E45" s="59">
        <v>1550707944</v>
      </c>
      <c r="F45" s="60">
        <v>1550707944</v>
      </c>
      <c r="G45" s="60">
        <v>1413789096</v>
      </c>
      <c r="H45" s="60">
        <v>1386971727</v>
      </c>
      <c r="I45" s="60">
        <v>1359396843</v>
      </c>
      <c r="J45" s="60">
        <v>1359396843</v>
      </c>
      <c r="K45" s="60">
        <v>1340511707</v>
      </c>
      <c r="L45" s="60">
        <v>1405478783</v>
      </c>
      <c r="M45" s="60">
        <v>1402347999</v>
      </c>
      <c r="N45" s="60">
        <v>1402347999</v>
      </c>
      <c r="O45" s="60">
        <v>1369480570</v>
      </c>
      <c r="P45" s="60"/>
      <c r="Q45" s="60">
        <v>1382127560</v>
      </c>
      <c r="R45" s="60">
        <v>1382127560</v>
      </c>
      <c r="S45" s="60">
        <v>1367738971</v>
      </c>
      <c r="T45" s="60">
        <v>1343656404</v>
      </c>
      <c r="U45" s="60">
        <v>1281511512</v>
      </c>
      <c r="V45" s="60">
        <v>1281511512</v>
      </c>
      <c r="W45" s="60">
        <v>1281511512</v>
      </c>
      <c r="X45" s="60">
        <v>1550707944</v>
      </c>
      <c r="Y45" s="60">
        <v>-269196432</v>
      </c>
      <c r="Z45" s="139">
        <v>-17.36</v>
      </c>
      <c r="AA45" s="62">
        <v>1550707944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1340645612</v>
      </c>
      <c r="D48" s="217">
        <f>SUM(D45:D47)</f>
        <v>0</v>
      </c>
      <c r="E48" s="264">
        <f t="shared" si="7"/>
        <v>1550707944</v>
      </c>
      <c r="F48" s="219">
        <f t="shared" si="7"/>
        <v>1550707944</v>
      </c>
      <c r="G48" s="219">
        <f t="shared" si="7"/>
        <v>1413789096</v>
      </c>
      <c r="H48" s="219">
        <f t="shared" si="7"/>
        <v>1386971727</v>
      </c>
      <c r="I48" s="219">
        <f t="shared" si="7"/>
        <v>1359396843</v>
      </c>
      <c r="J48" s="219">
        <f t="shared" si="7"/>
        <v>1359396843</v>
      </c>
      <c r="K48" s="219">
        <f t="shared" si="7"/>
        <v>1340511707</v>
      </c>
      <c r="L48" s="219">
        <f t="shared" si="7"/>
        <v>1405478783</v>
      </c>
      <c r="M48" s="219">
        <f t="shared" si="7"/>
        <v>1402347999</v>
      </c>
      <c r="N48" s="219">
        <f t="shared" si="7"/>
        <v>1402347999</v>
      </c>
      <c r="O48" s="219">
        <f t="shared" si="7"/>
        <v>1369480570</v>
      </c>
      <c r="P48" s="219">
        <f t="shared" si="7"/>
        <v>0</v>
      </c>
      <c r="Q48" s="219">
        <f t="shared" si="7"/>
        <v>1382127560</v>
      </c>
      <c r="R48" s="219">
        <f t="shared" si="7"/>
        <v>1382127560</v>
      </c>
      <c r="S48" s="219">
        <f t="shared" si="7"/>
        <v>1367738971</v>
      </c>
      <c r="T48" s="219">
        <f t="shared" si="7"/>
        <v>1343656404</v>
      </c>
      <c r="U48" s="219">
        <f t="shared" si="7"/>
        <v>1281511512</v>
      </c>
      <c r="V48" s="219">
        <f t="shared" si="7"/>
        <v>1281511512</v>
      </c>
      <c r="W48" s="219">
        <f t="shared" si="7"/>
        <v>1281511512</v>
      </c>
      <c r="X48" s="219">
        <f t="shared" si="7"/>
        <v>1550707944</v>
      </c>
      <c r="Y48" s="219">
        <f t="shared" si="7"/>
        <v>-269196432</v>
      </c>
      <c r="Z48" s="265">
        <f>+IF(X48&lt;&gt;0,+(Y48/X48)*100,0)</f>
        <v>-17.359582959613704</v>
      </c>
      <c r="AA48" s="232">
        <f>SUM(AA45:AA47)</f>
        <v>1550707944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152761111</v>
      </c>
      <c r="F6" s="60">
        <v>152761111</v>
      </c>
      <c r="G6" s="60">
        <v>14690362</v>
      </c>
      <c r="H6" s="60">
        <v>14953251</v>
      </c>
      <c r="I6" s="60">
        <v>25351651</v>
      </c>
      <c r="J6" s="60">
        <v>54995264</v>
      </c>
      <c r="K6" s="60">
        <v>14393734</v>
      </c>
      <c r="L6" s="60">
        <v>16954540</v>
      </c>
      <c r="M6" s="60">
        <v>13826873</v>
      </c>
      <c r="N6" s="60">
        <v>45175147</v>
      </c>
      <c r="O6" s="60">
        <v>17434074</v>
      </c>
      <c r="P6" s="60">
        <v>13394756</v>
      </c>
      <c r="Q6" s="60">
        <v>18484577</v>
      </c>
      <c r="R6" s="60">
        <v>49313407</v>
      </c>
      <c r="S6" s="60">
        <v>14464904</v>
      </c>
      <c r="T6" s="60">
        <v>17047146</v>
      </c>
      <c r="U6" s="60">
        <v>19429693</v>
      </c>
      <c r="V6" s="60">
        <v>50941743</v>
      </c>
      <c r="W6" s="60">
        <v>200425561</v>
      </c>
      <c r="X6" s="60">
        <v>152761111</v>
      </c>
      <c r="Y6" s="60">
        <v>47664450</v>
      </c>
      <c r="Z6" s="140">
        <v>31.2</v>
      </c>
      <c r="AA6" s="62">
        <v>152761111</v>
      </c>
    </row>
    <row r="7" spans="1:27" ht="13.5">
      <c r="A7" s="249" t="s">
        <v>178</v>
      </c>
      <c r="B7" s="182"/>
      <c r="C7" s="155"/>
      <c r="D7" s="155"/>
      <c r="E7" s="59">
        <v>311163683</v>
      </c>
      <c r="F7" s="60">
        <v>311163683</v>
      </c>
      <c r="G7" s="60">
        <v>122726000</v>
      </c>
      <c r="H7" s="60">
        <v>3308000</v>
      </c>
      <c r="I7" s="60"/>
      <c r="J7" s="60">
        <v>126034000</v>
      </c>
      <c r="K7" s="60">
        <v>4247000</v>
      </c>
      <c r="L7" s="60">
        <v>98754000</v>
      </c>
      <c r="M7" s="60"/>
      <c r="N7" s="60">
        <v>103001000</v>
      </c>
      <c r="O7" s="60"/>
      <c r="P7" s="60">
        <v>1813000</v>
      </c>
      <c r="Q7" s="60">
        <v>76951000</v>
      </c>
      <c r="R7" s="60">
        <v>78764000</v>
      </c>
      <c r="S7" s="60"/>
      <c r="T7" s="60"/>
      <c r="U7" s="60"/>
      <c r="V7" s="60"/>
      <c r="W7" s="60">
        <v>307799000</v>
      </c>
      <c r="X7" s="60">
        <v>311163683</v>
      </c>
      <c r="Y7" s="60">
        <v>-3364683</v>
      </c>
      <c r="Z7" s="140">
        <v>-1.08</v>
      </c>
      <c r="AA7" s="62">
        <v>311163683</v>
      </c>
    </row>
    <row r="8" spans="1:27" ht="13.5">
      <c r="A8" s="249" t="s">
        <v>179</v>
      </c>
      <c r="B8" s="182"/>
      <c r="C8" s="155"/>
      <c r="D8" s="155"/>
      <c r="E8" s="59">
        <v>212935317</v>
      </c>
      <c r="F8" s="60">
        <v>212935317</v>
      </c>
      <c r="G8" s="60">
        <v>40177000</v>
      </c>
      <c r="H8" s="60">
        <v>7275000</v>
      </c>
      <c r="I8" s="60">
        <v>3600000</v>
      </c>
      <c r="J8" s="60">
        <v>51052000</v>
      </c>
      <c r="K8" s="60">
        <v>4000000</v>
      </c>
      <c r="L8" s="60">
        <v>4000000</v>
      </c>
      <c r="M8" s="60">
        <v>3100000</v>
      </c>
      <c r="N8" s="60">
        <v>11100000</v>
      </c>
      <c r="O8" s="60">
        <v>51484000</v>
      </c>
      <c r="P8" s="60"/>
      <c r="Q8" s="60">
        <v>62164000</v>
      </c>
      <c r="R8" s="60">
        <v>113648000</v>
      </c>
      <c r="S8" s="60"/>
      <c r="T8" s="60"/>
      <c r="U8" s="60"/>
      <c r="V8" s="60"/>
      <c r="W8" s="60">
        <v>175800000</v>
      </c>
      <c r="X8" s="60">
        <v>212935317</v>
      </c>
      <c r="Y8" s="60">
        <v>-37135317</v>
      </c>
      <c r="Z8" s="140">
        <v>-17.44</v>
      </c>
      <c r="AA8" s="62">
        <v>212935317</v>
      </c>
    </row>
    <row r="9" spans="1:27" ht="13.5">
      <c r="A9" s="249" t="s">
        <v>180</v>
      </c>
      <c r="B9" s="182"/>
      <c r="C9" s="155"/>
      <c r="D9" s="155"/>
      <c r="E9" s="59">
        <v>2200000</v>
      </c>
      <c r="F9" s="60">
        <v>2200000</v>
      </c>
      <c r="G9" s="60">
        <v>97965</v>
      </c>
      <c r="H9" s="60">
        <v>436616</v>
      </c>
      <c r="I9" s="60">
        <v>473542</v>
      </c>
      <c r="J9" s="60">
        <v>1008123</v>
      </c>
      <c r="K9" s="60"/>
      <c r="L9" s="60">
        <v>385375</v>
      </c>
      <c r="M9" s="60">
        <v>398689</v>
      </c>
      <c r="N9" s="60">
        <v>784064</v>
      </c>
      <c r="O9" s="60">
        <v>484896</v>
      </c>
      <c r="P9" s="60">
        <v>429328</v>
      </c>
      <c r="Q9" s="60">
        <v>647089</v>
      </c>
      <c r="R9" s="60">
        <v>1561313</v>
      </c>
      <c r="S9" s="60">
        <v>959824</v>
      </c>
      <c r="T9" s="60">
        <v>534959</v>
      </c>
      <c r="U9" s="60">
        <v>973782</v>
      </c>
      <c r="V9" s="60">
        <v>2468565</v>
      </c>
      <c r="W9" s="60">
        <v>5822065</v>
      </c>
      <c r="X9" s="60">
        <v>2200000</v>
      </c>
      <c r="Y9" s="60">
        <v>3622065</v>
      </c>
      <c r="Z9" s="140">
        <v>164.64</v>
      </c>
      <c r="AA9" s="62">
        <v>2200000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-460291725</v>
      </c>
      <c r="F12" s="60">
        <v>-460291725</v>
      </c>
      <c r="G12" s="60">
        <v>-76777226</v>
      </c>
      <c r="H12" s="60">
        <v>-52536664</v>
      </c>
      <c r="I12" s="60">
        <v>-42706176</v>
      </c>
      <c r="J12" s="60">
        <v>-172020066</v>
      </c>
      <c r="K12" s="60">
        <v>-36919550</v>
      </c>
      <c r="L12" s="60">
        <v>-39672550</v>
      </c>
      <c r="M12" s="60">
        <v>-55928346</v>
      </c>
      <c r="N12" s="60">
        <v>-132520446</v>
      </c>
      <c r="O12" s="60">
        <v>-28155832</v>
      </c>
      <c r="P12" s="60">
        <v>-39225790</v>
      </c>
      <c r="Q12" s="60">
        <v>-49000237</v>
      </c>
      <c r="R12" s="60">
        <v>-116381859</v>
      </c>
      <c r="S12" s="60">
        <v>-64864401</v>
      </c>
      <c r="T12" s="60">
        <v>-20024119</v>
      </c>
      <c r="U12" s="60">
        <v>-24014344</v>
      </c>
      <c r="V12" s="60">
        <v>-108902864</v>
      </c>
      <c r="W12" s="60">
        <v>-529825235</v>
      </c>
      <c r="X12" s="60">
        <v>-460291725</v>
      </c>
      <c r="Y12" s="60">
        <v>-69533510</v>
      </c>
      <c r="Z12" s="140">
        <v>15.11</v>
      </c>
      <c r="AA12" s="62">
        <v>-460291725</v>
      </c>
    </row>
    <row r="13" spans="1:27" ht="13.5">
      <c r="A13" s="249" t="s">
        <v>40</v>
      </c>
      <c r="B13" s="182"/>
      <c r="C13" s="155"/>
      <c r="D13" s="155"/>
      <c r="E13" s="59">
        <v>-614852</v>
      </c>
      <c r="F13" s="60">
        <v>-614852</v>
      </c>
      <c r="G13" s="60">
        <v>-63354</v>
      </c>
      <c r="H13" s="60">
        <v>-63807</v>
      </c>
      <c r="I13" s="60">
        <v>-55138</v>
      </c>
      <c r="J13" s="60">
        <v>-182299</v>
      </c>
      <c r="K13" s="60">
        <v>-211724</v>
      </c>
      <c r="L13" s="60">
        <v>-109313</v>
      </c>
      <c r="M13" s="60">
        <v>-48754</v>
      </c>
      <c r="N13" s="60">
        <v>-369791</v>
      </c>
      <c r="O13" s="60">
        <v>-93816</v>
      </c>
      <c r="P13" s="60">
        <v>-88497</v>
      </c>
      <c r="Q13" s="60">
        <v>-583585</v>
      </c>
      <c r="R13" s="60">
        <v>-765898</v>
      </c>
      <c r="S13" s="60">
        <v>-101256</v>
      </c>
      <c r="T13" s="60">
        <v>-65110</v>
      </c>
      <c r="U13" s="60">
        <v>-160238</v>
      </c>
      <c r="V13" s="60">
        <v>-326604</v>
      </c>
      <c r="W13" s="60">
        <v>-1644592</v>
      </c>
      <c r="X13" s="60">
        <v>-614852</v>
      </c>
      <c r="Y13" s="60">
        <v>-1029740</v>
      </c>
      <c r="Z13" s="140">
        <v>167.48</v>
      </c>
      <c r="AA13" s="62">
        <v>-614852</v>
      </c>
    </row>
    <row r="14" spans="1:27" ht="13.5">
      <c r="A14" s="249" t="s">
        <v>42</v>
      </c>
      <c r="B14" s="182"/>
      <c r="C14" s="155"/>
      <c r="D14" s="155"/>
      <c r="E14" s="59">
        <v>-200000</v>
      </c>
      <c r="F14" s="60">
        <v>-200000</v>
      </c>
      <c r="G14" s="60"/>
      <c r="H14" s="60"/>
      <c r="I14" s="60"/>
      <c r="J14" s="60"/>
      <c r="K14" s="60"/>
      <c r="L14" s="60"/>
      <c r="M14" s="60"/>
      <c r="N14" s="60"/>
      <c r="O14" s="60"/>
      <c r="P14" s="60">
        <v>-4600</v>
      </c>
      <c r="Q14" s="60"/>
      <c r="R14" s="60">
        <v>-4600</v>
      </c>
      <c r="S14" s="60"/>
      <c r="T14" s="60"/>
      <c r="U14" s="60"/>
      <c r="V14" s="60"/>
      <c r="W14" s="60">
        <v>-4600</v>
      </c>
      <c r="X14" s="60">
        <v>-200000</v>
      </c>
      <c r="Y14" s="60">
        <v>195400</v>
      </c>
      <c r="Z14" s="140">
        <v>-97.7</v>
      </c>
      <c r="AA14" s="62">
        <v>-200000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217953534</v>
      </c>
      <c r="F15" s="73">
        <f t="shared" si="0"/>
        <v>217953534</v>
      </c>
      <c r="G15" s="73">
        <f t="shared" si="0"/>
        <v>100850747</v>
      </c>
      <c r="H15" s="73">
        <f t="shared" si="0"/>
        <v>-26627604</v>
      </c>
      <c r="I15" s="73">
        <f t="shared" si="0"/>
        <v>-13336121</v>
      </c>
      <c r="J15" s="73">
        <f t="shared" si="0"/>
        <v>60887022</v>
      </c>
      <c r="K15" s="73">
        <f t="shared" si="0"/>
        <v>-14490540</v>
      </c>
      <c r="L15" s="73">
        <f t="shared" si="0"/>
        <v>80312052</v>
      </c>
      <c r="M15" s="73">
        <f t="shared" si="0"/>
        <v>-38651538</v>
      </c>
      <c r="N15" s="73">
        <f t="shared" si="0"/>
        <v>27169974</v>
      </c>
      <c r="O15" s="73">
        <f t="shared" si="0"/>
        <v>41153322</v>
      </c>
      <c r="P15" s="73">
        <f t="shared" si="0"/>
        <v>-23681803</v>
      </c>
      <c r="Q15" s="73">
        <f t="shared" si="0"/>
        <v>108662844</v>
      </c>
      <c r="R15" s="73">
        <f t="shared" si="0"/>
        <v>126134363</v>
      </c>
      <c r="S15" s="73">
        <f t="shared" si="0"/>
        <v>-49540929</v>
      </c>
      <c r="T15" s="73">
        <f t="shared" si="0"/>
        <v>-2507124</v>
      </c>
      <c r="U15" s="73">
        <f t="shared" si="0"/>
        <v>-3771107</v>
      </c>
      <c r="V15" s="73">
        <f t="shared" si="0"/>
        <v>-55819160</v>
      </c>
      <c r="W15" s="73">
        <f t="shared" si="0"/>
        <v>158372199</v>
      </c>
      <c r="X15" s="73">
        <f t="shared" si="0"/>
        <v>217953534</v>
      </c>
      <c r="Y15" s="73">
        <f t="shared" si="0"/>
        <v>-59581335</v>
      </c>
      <c r="Z15" s="170">
        <f>+IF(X15&lt;&gt;0,+(Y15/X15)*100,0)</f>
        <v>-27.33671434756364</v>
      </c>
      <c r="AA15" s="74">
        <f>SUM(AA6:AA14)</f>
        <v>217953534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-229757320</v>
      </c>
      <c r="F24" s="60">
        <v>-229757320</v>
      </c>
      <c r="G24" s="60">
        <v>-24574139</v>
      </c>
      <c r="H24" s="60">
        <v>-6599225</v>
      </c>
      <c r="I24" s="60">
        <v>-8575761</v>
      </c>
      <c r="J24" s="60">
        <v>-39749125</v>
      </c>
      <c r="K24" s="60">
        <v>-6126412</v>
      </c>
      <c r="L24" s="60">
        <v>-2482177</v>
      </c>
      <c r="M24" s="60">
        <v>-19648988</v>
      </c>
      <c r="N24" s="60">
        <v>-28257577</v>
      </c>
      <c r="O24" s="60">
        <v>-1026825</v>
      </c>
      <c r="P24" s="60">
        <v>-19701792</v>
      </c>
      <c r="Q24" s="60">
        <v>-29811790</v>
      </c>
      <c r="R24" s="60">
        <v>-50540407</v>
      </c>
      <c r="S24" s="60">
        <v>-14669572</v>
      </c>
      <c r="T24" s="60">
        <v>-19120322</v>
      </c>
      <c r="U24" s="60">
        <v>-1887999</v>
      </c>
      <c r="V24" s="60">
        <v>-35677893</v>
      </c>
      <c r="W24" s="60">
        <v>-154225002</v>
      </c>
      <c r="X24" s="60">
        <v>-229757320</v>
      </c>
      <c r="Y24" s="60">
        <v>75532318</v>
      </c>
      <c r="Z24" s="140">
        <v>-32.87</v>
      </c>
      <c r="AA24" s="62">
        <v>-229757320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-229757320</v>
      </c>
      <c r="F25" s="73">
        <f t="shared" si="1"/>
        <v>-229757320</v>
      </c>
      <c r="G25" s="73">
        <f t="shared" si="1"/>
        <v>-24574139</v>
      </c>
      <c r="H25" s="73">
        <f t="shared" si="1"/>
        <v>-6599225</v>
      </c>
      <c r="I25" s="73">
        <f t="shared" si="1"/>
        <v>-8575761</v>
      </c>
      <c r="J25" s="73">
        <f t="shared" si="1"/>
        <v>-39749125</v>
      </c>
      <c r="K25" s="73">
        <f t="shared" si="1"/>
        <v>-6126412</v>
      </c>
      <c r="L25" s="73">
        <f t="shared" si="1"/>
        <v>-2482177</v>
      </c>
      <c r="M25" s="73">
        <f t="shared" si="1"/>
        <v>-19648988</v>
      </c>
      <c r="N25" s="73">
        <f t="shared" si="1"/>
        <v>-28257577</v>
      </c>
      <c r="O25" s="73">
        <f t="shared" si="1"/>
        <v>-1026825</v>
      </c>
      <c r="P25" s="73">
        <f t="shared" si="1"/>
        <v>-19701792</v>
      </c>
      <c r="Q25" s="73">
        <f t="shared" si="1"/>
        <v>-29811790</v>
      </c>
      <c r="R25" s="73">
        <f t="shared" si="1"/>
        <v>-50540407</v>
      </c>
      <c r="S25" s="73">
        <f t="shared" si="1"/>
        <v>-14669572</v>
      </c>
      <c r="T25" s="73">
        <f t="shared" si="1"/>
        <v>-19120322</v>
      </c>
      <c r="U25" s="73">
        <f t="shared" si="1"/>
        <v>-1887999</v>
      </c>
      <c r="V25" s="73">
        <f t="shared" si="1"/>
        <v>-35677893</v>
      </c>
      <c r="W25" s="73">
        <f t="shared" si="1"/>
        <v>-154225002</v>
      </c>
      <c r="X25" s="73">
        <f t="shared" si="1"/>
        <v>-229757320</v>
      </c>
      <c r="Y25" s="73">
        <f t="shared" si="1"/>
        <v>75532318</v>
      </c>
      <c r="Z25" s="170">
        <f>+IF(X25&lt;&gt;0,+(Y25/X25)*100,0)</f>
        <v>-32.874825489782</v>
      </c>
      <c r="AA25" s="74">
        <f>SUM(AA19:AA24)</f>
        <v>-229757320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-116164</v>
      </c>
      <c r="F33" s="60">
        <v>-116164</v>
      </c>
      <c r="G33" s="60">
        <v>-475735</v>
      </c>
      <c r="H33" s="60"/>
      <c r="I33" s="60"/>
      <c r="J33" s="60">
        <v>-475735</v>
      </c>
      <c r="K33" s="60">
        <v>-471780</v>
      </c>
      <c r="L33" s="60"/>
      <c r="M33" s="60"/>
      <c r="N33" s="60">
        <v>-471780</v>
      </c>
      <c r="O33" s="60"/>
      <c r="P33" s="60"/>
      <c r="Q33" s="60"/>
      <c r="R33" s="60"/>
      <c r="S33" s="60"/>
      <c r="T33" s="60"/>
      <c r="U33" s="60"/>
      <c r="V33" s="60"/>
      <c r="W33" s="60">
        <v>-947515</v>
      </c>
      <c r="X33" s="60">
        <v>-116164</v>
      </c>
      <c r="Y33" s="60">
        <v>-831351</v>
      </c>
      <c r="Z33" s="140">
        <v>715.67</v>
      </c>
      <c r="AA33" s="62">
        <v>-116164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-116164</v>
      </c>
      <c r="F34" s="73">
        <f t="shared" si="2"/>
        <v>-116164</v>
      </c>
      <c r="G34" s="73">
        <f t="shared" si="2"/>
        <v>-475735</v>
      </c>
      <c r="H34" s="73">
        <f t="shared" si="2"/>
        <v>0</v>
      </c>
      <c r="I34" s="73">
        <f t="shared" si="2"/>
        <v>0</v>
      </c>
      <c r="J34" s="73">
        <f t="shared" si="2"/>
        <v>-475735</v>
      </c>
      <c r="K34" s="73">
        <f t="shared" si="2"/>
        <v>-471780</v>
      </c>
      <c r="L34" s="73">
        <f t="shared" si="2"/>
        <v>0</v>
      </c>
      <c r="M34" s="73">
        <f t="shared" si="2"/>
        <v>0</v>
      </c>
      <c r="N34" s="73">
        <f t="shared" si="2"/>
        <v>-471780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-947515</v>
      </c>
      <c r="X34" s="73">
        <f t="shared" si="2"/>
        <v>-116164</v>
      </c>
      <c r="Y34" s="73">
        <f t="shared" si="2"/>
        <v>-831351</v>
      </c>
      <c r="Z34" s="170">
        <f>+IF(X34&lt;&gt;0,+(Y34/X34)*100,0)</f>
        <v>715.6700871182122</v>
      </c>
      <c r="AA34" s="74">
        <f>SUM(AA29:AA33)</f>
        <v>-116164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-11919950</v>
      </c>
      <c r="F36" s="100">
        <f t="shared" si="3"/>
        <v>-11919950</v>
      </c>
      <c r="G36" s="100">
        <f t="shared" si="3"/>
        <v>75800873</v>
      </c>
      <c r="H36" s="100">
        <f t="shared" si="3"/>
        <v>-33226829</v>
      </c>
      <c r="I36" s="100">
        <f t="shared" si="3"/>
        <v>-21911882</v>
      </c>
      <c r="J36" s="100">
        <f t="shared" si="3"/>
        <v>20662162</v>
      </c>
      <c r="K36" s="100">
        <f t="shared" si="3"/>
        <v>-21088732</v>
      </c>
      <c r="L36" s="100">
        <f t="shared" si="3"/>
        <v>77829875</v>
      </c>
      <c r="M36" s="100">
        <f t="shared" si="3"/>
        <v>-58300526</v>
      </c>
      <c r="N36" s="100">
        <f t="shared" si="3"/>
        <v>-1559383</v>
      </c>
      <c r="O36" s="100">
        <f t="shared" si="3"/>
        <v>40126497</v>
      </c>
      <c r="P36" s="100">
        <f t="shared" si="3"/>
        <v>-43383595</v>
      </c>
      <c r="Q36" s="100">
        <f t="shared" si="3"/>
        <v>78851054</v>
      </c>
      <c r="R36" s="100">
        <f t="shared" si="3"/>
        <v>75593956</v>
      </c>
      <c r="S36" s="100">
        <f t="shared" si="3"/>
        <v>-64210501</v>
      </c>
      <c r="T36" s="100">
        <f t="shared" si="3"/>
        <v>-21627446</v>
      </c>
      <c r="U36" s="100">
        <f t="shared" si="3"/>
        <v>-5659106</v>
      </c>
      <c r="V36" s="100">
        <f t="shared" si="3"/>
        <v>-91497053</v>
      </c>
      <c r="W36" s="100">
        <f t="shared" si="3"/>
        <v>3199682</v>
      </c>
      <c r="X36" s="100">
        <f t="shared" si="3"/>
        <v>-11919950</v>
      </c>
      <c r="Y36" s="100">
        <f t="shared" si="3"/>
        <v>15119632</v>
      </c>
      <c r="Z36" s="137">
        <f>+IF(X36&lt;&gt;0,+(Y36/X36)*100,0)</f>
        <v>-126.84308239547985</v>
      </c>
      <c r="AA36" s="102">
        <f>+AA15+AA25+AA34</f>
        <v>-11919950</v>
      </c>
    </row>
    <row r="37" spans="1:27" ht="13.5">
      <c r="A37" s="249" t="s">
        <v>199</v>
      </c>
      <c r="B37" s="182"/>
      <c r="C37" s="153"/>
      <c r="D37" s="153"/>
      <c r="E37" s="99">
        <v>15000000</v>
      </c>
      <c r="F37" s="100">
        <v>15000000</v>
      </c>
      <c r="G37" s="100">
        <v>4696314</v>
      </c>
      <c r="H37" s="100">
        <v>80497187</v>
      </c>
      <c r="I37" s="100">
        <v>47270358</v>
      </c>
      <c r="J37" s="100">
        <v>4696314</v>
      </c>
      <c r="K37" s="100">
        <v>25358476</v>
      </c>
      <c r="L37" s="100">
        <v>4269744</v>
      </c>
      <c r="M37" s="100">
        <v>82099619</v>
      </c>
      <c r="N37" s="100">
        <v>25358476</v>
      </c>
      <c r="O37" s="100">
        <v>23799093</v>
      </c>
      <c r="P37" s="100">
        <v>63925590</v>
      </c>
      <c r="Q37" s="100">
        <v>20541995</v>
      </c>
      <c r="R37" s="100">
        <v>23799093</v>
      </c>
      <c r="S37" s="100">
        <v>99393049</v>
      </c>
      <c r="T37" s="100">
        <v>35182548</v>
      </c>
      <c r="U37" s="100">
        <v>13555102</v>
      </c>
      <c r="V37" s="100">
        <v>99393049</v>
      </c>
      <c r="W37" s="100">
        <v>4696314</v>
      </c>
      <c r="X37" s="100">
        <v>15000000</v>
      </c>
      <c r="Y37" s="100">
        <v>-10303686</v>
      </c>
      <c r="Z37" s="137">
        <v>-68.69</v>
      </c>
      <c r="AA37" s="102">
        <v>15000000</v>
      </c>
    </row>
    <row r="38" spans="1:27" ht="13.5">
      <c r="A38" s="269" t="s">
        <v>200</v>
      </c>
      <c r="B38" s="256"/>
      <c r="C38" s="257"/>
      <c r="D38" s="257"/>
      <c r="E38" s="258">
        <v>3080051</v>
      </c>
      <c r="F38" s="259">
        <v>3080051</v>
      </c>
      <c r="G38" s="259">
        <v>80497187</v>
      </c>
      <c r="H38" s="259">
        <v>47270358</v>
      </c>
      <c r="I38" s="259">
        <v>25358476</v>
      </c>
      <c r="J38" s="259">
        <v>25358476</v>
      </c>
      <c r="K38" s="259">
        <v>4269744</v>
      </c>
      <c r="L38" s="259">
        <v>82099619</v>
      </c>
      <c r="M38" s="259">
        <v>23799093</v>
      </c>
      <c r="N38" s="259">
        <v>23799093</v>
      </c>
      <c r="O38" s="259">
        <v>63925590</v>
      </c>
      <c r="P38" s="259">
        <v>20541995</v>
      </c>
      <c r="Q38" s="259">
        <v>99393049</v>
      </c>
      <c r="R38" s="259">
        <v>63925590</v>
      </c>
      <c r="S38" s="259">
        <v>35182548</v>
      </c>
      <c r="T38" s="259">
        <v>13555102</v>
      </c>
      <c r="U38" s="259">
        <v>7895996</v>
      </c>
      <c r="V38" s="259">
        <v>7895996</v>
      </c>
      <c r="W38" s="259">
        <v>7895996</v>
      </c>
      <c r="X38" s="259">
        <v>3080051</v>
      </c>
      <c r="Y38" s="259">
        <v>4815945</v>
      </c>
      <c r="Z38" s="260">
        <v>156.36</v>
      </c>
      <c r="AA38" s="261">
        <v>3080051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66841177</v>
      </c>
      <c r="F5" s="106">
        <f t="shared" si="0"/>
        <v>66841177</v>
      </c>
      <c r="G5" s="106">
        <f t="shared" si="0"/>
        <v>4766159</v>
      </c>
      <c r="H5" s="106">
        <f t="shared" si="0"/>
        <v>5045995</v>
      </c>
      <c r="I5" s="106">
        <f t="shared" si="0"/>
        <v>6581526</v>
      </c>
      <c r="J5" s="106">
        <f t="shared" si="0"/>
        <v>16393680</v>
      </c>
      <c r="K5" s="106">
        <f t="shared" si="0"/>
        <v>5609616</v>
      </c>
      <c r="L5" s="106">
        <f t="shared" si="0"/>
        <v>22625093</v>
      </c>
      <c r="M5" s="106">
        <f t="shared" si="0"/>
        <v>3248057</v>
      </c>
      <c r="N5" s="106">
        <f t="shared" si="0"/>
        <v>31482766</v>
      </c>
      <c r="O5" s="106">
        <f t="shared" si="0"/>
        <v>578658</v>
      </c>
      <c r="P5" s="106">
        <f t="shared" si="0"/>
        <v>17607314</v>
      </c>
      <c r="Q5" s="106">
        <f t="shared" si="0"/>
        <v>17815965</v>
      </c>
      <c r="R5" s="106">
        <f t="shared" si="0"/>
        <v>36001937</v>
      </c>
      <c r="S5" s="106">
        <f t="shared" si="0"/>
        <v>0</v>
      </c>
      <c r="T5" s="106">
        <f t="shared" si="0"/>
        <v>16924300</v>
      </c>
      <c r="U5" s="106">
        <f t="shared" si="0"/>
        <v>53610101</v>
      </c>
      <c r="V5" s="106">
        <f t="shared" si="0"/>
        <v>70534401</v>
      </c>
      <c r="W5" s="106">
        <f t="shared" si="0"/>
        <v>154412784</v>
      </c>
      <c r="X5" s="106">
        <f t="shared" si="0"/>
        <v>66841177</v>
      </c>
      <c r="Y5" s="106">
        <f t="shared" si="0"/>
        <v>87571607</v>
      </c>
      <c r="Z5" s="201">
        <f>+IF(X5&lt;&gt;0,+(Y5/X5)*100,0)</f>
        <v>131.01445984411674</v>
      </c>
      <c r="AA5" s="199">
        <f>SUM(AA11:AA18)</f>
        <v>66841177</v>
      </c>
    </row>
    <row r="6" spans="1:27" ht="13.5">
      <c r="A6" s="291" t="s">
        <v>204</v>
      </c>
      <c r="B6" s="142"/>
      <c r="C6" s="62"/>
      <c r="D6" s="156"/>
      <c r="E6" s="60">
        <v>7000000</v>
      </c>
      <c r="F6" s="60">
        <v>7000000</v>
      </c>
      <c r="G6" s="60">
        <v>115407</v>
      </c>
      <c r="H6" s="60">
        <v>1805071</v>
      </c>
      <c r="I6" s="60">
        <v>1800143</v>
      </c>
      <c r="J6" s="60">
        <v>3720621</v>
      </c>
      <c r="K6" s="60">
        <v>2500486</v>
      </c>
      <c r="L6" s="60">
        <v>4265976</v>
      </c>
      <c r="M6" s="60">
        <v>1663142</v>
      </c>
      <c r="N6" s="60">
        <v>8429604</v>
      </c>
      <c r="O6" s="60">
        <v>729419</v>
      </c>
      <c r="P6" s="60">
        <v>3406477</v>
      </c>
      <c r="Q6" s="60">
        <v>11305403</v>
      </c>
      <c r="R6" s="60">
        <v>15441299</v>
      </c>
      <c r="S6" s="60"/>
      <c r="T6" s="60">
        <v>1014214</v>
      </c>
      <c r="U6" s="60">
        <v>6696791</v>
      </c>
      <c r="V6" s="60">
        <v>7711005</v>
      </c>
      <c r="W6" s="60">
        <v>35302529</v>
      </c>
      <c r="X6" s="60">
        <v>7000000</v>
      </c>
      <c r="Y6" s="60">
        <v>28302529</v>
      </c>
      <c r="Z6" s="140">
        <v>404.32</v>
      </c>
      <c r="AA6" s="155">
        <v>7000000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>
        <v>197083</v>
      </c>
      <c r="H7" s="60"/>
      <c r="I7" s="60">
        <v>390028</v>
      </c>
      <c r="J7" s="60">
        <v>587111</v>
      </c>
      <c r="K7" s="60">
        <v>200784</v>
      </c>
      <c r="L7" s="60">
        <v>195880</v>
      </c>
      <c r="M7" s="60">
        <v>622024</v>
      </c>
      <c r="N7" s="60">
        <v>1018688</v>
      </c>
      <c r="O7" s="60">
        <v>-3898531</v>
      </c>
      <c r="P7" s="60">
        <v>4188916</v>
      </c>
      <c r="Q7" s="60">
        <v>1046207</v>
      </c>
      <c r="R7" s="60">
        <v>1336592</v>
      </c>
      <c r="S7" s="60"/>
      <c r="T7" s="60">
        <v>2493740</v>
      </c>
      <c r="U7" s="60">
        <v>3523493</v>
      </c>
      <c r="V7" s="60">
        <v>6017233</v>
      </c>
      <c r="W7" s="60">
        <v>8959624</v>
      </c>
      <c r="X7" s="60"/>
      <c r="Y7" s="60">
        <v>8959624</v>
      </c>
      <c r="Z7" s="140"/>
      <c r="AA7" s="155"/>
    </row>
    <row r="8" spans="1:27" ht="13.5">
      <c r="A8" s="291" t="s">
        <v>206</v>
      </c>
      <c r="B8" s="142"/>
      <c r="C8" s="62"/>
      <c r="D8" s="156"/>
      <c r="E8" s="60">
        <v>14273370</v>
      </c>
      <c r="F8" s="60">
        <v>14273370</v>
      </c>
      <c r="G8" s="60">
        <v>3402272</v>
      </c>
      <c r="H8" s="60">
        <v>1619349</v>
      </c>
      <c r="I8" s="60">
        <v>1927116</v>
      </c>
      <c r="J8" s="60">
        <v>6948737</v>
      </c>
      <c r="K8" s="60">
        <v>407302</v>
      </c>
      <c r="L8" s="60">
        <v>11454202</v>
      </c>
      <c r="M8" s="60">
        <v>363694</v>
      </c>
      <c r="N8" s="60">
        <v>12225198</v>
      </c>
      <c r="O8" s="60">
        <v>4435108</v>
      </c>
      <c r="P8" s="60">
        <v>3803368</v>
      </c>
      <c r="Q8" s="60">
        <v>2219964</v>
      </c>
      <c r="R8" s="60">
        <v>10458440</v>
      </c>
      <c r="S8" s="60"/>
      <c r="T8" s="60">
        <v>11611695</v>
      </c>
      <c r="U8" s="60">
        <v>38815467</v>
      </c>
      <c r="V8" s="60">
        <v>50427162</v>
      </c>
      <c r="W8" s="60">
        <v>80059537</v>
      </c>
      <c r="X8" s="60">
        <v>14273370</v>
      </c>
      <c r="Y8" s="60">
        <v>65786167</v>
      </c>
      <c r="Z8" s="140">
        <v>460.9</v>
      </c>
      <c r="AA8" s="155">
        <v>14273370</v>
      </c>
    </row>
    <row r="9" spans="1:27" ht="13.5">
      <c r="A9" s="291" t="s">
        <v>207</v>
      </c>
      <c r="B9" s="142"/>
      <c r="C9" s="62"/>
      <c r="D9" s="156"/>
      <c r="E9" s="60"/>
      <c r="F9" s="60"/>
      <c r="G9" s="60">
        <v>1051397</v>
      </c>
      <c r="H9" s="60"/>
      <c r="I9" s="60"/>
      <c r="J9" s="60">
        <v>1051397</v>
      </c>
      <c r="K9" s="60">
        <v>111178</v>
      </c>
      <c r="L9" s="60">
        <v>2081176</v>
      </c>
      <c r="M9" s="60"/>
      <c r="N9" s="60">
        <v>2192354</v>
      </c>
      <c r="O9" s="60">
        <v>-967098</v>
      </c>
      <c r="P9" s="60">
        <v>4488096</v>
      </c>
      <c r="Q9" s="60">
        <v>4481091</v>
      </c>
      <c r="R9" s="60">
        <v>8002089</v>
      </c>
      <c r="S9" s="60"/>
      <c r="T9" s="60"/>
      <c r="U9" s="60">
        <v>757033</v>
      </c>
      <c r="V9" s="60">
        <v>757033</v>
      </c>
      <c r="W9" s="60">
        <v>12002873</v>
      </c>
      <c r="X9" s="60"/>
      <c r="Y9" s="60">
        <v>12002873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1000000</v>
      </c>
      <c r="F10" s="60">
        <v>1000000</v>
      </c>
      <c r="G10" s="60"/>
      <c r="H10" s="60"/>
      <c r="I10" s="60">
        <v>482716</v>
      </c>
      <c r="J10" s="60">
        <v>482716</v>
      </c>
      <c r="K10" s="60">
        <v>20895</v>
      </c>
      <c r="L10" s="60">
        <v>193987</v>
      </c>
      <c r="M10" s="60"/>
      <c r="N10" s="60">
        <v>214882</v>
      </c>
      <c r="O10" s="60">
        <v>-491395</v>
      </c>
      <c r="P10" s="60">
        <v>48434</v>
      </c>
      <c r="Q10" s="60"/>
      <c r="R10" s="60">
        <v>-442961</v>
      </c>
      <c r="S10" s="60"/>
      <c r="T10" s="60"/>
      <c r="U10" s="60">
        <v>613233</v>
      </c>
      <c r="V10" s="60">
        <v>613233</v>
      </c>
      <c r="W10" s="60">
        <v>867870</v>
      </c>
      <c r="X10" s="60">
        <v>1000000</v>
      </c>
      <c r="Y10" s="60">
        <v>-132130</v>
      </c>
      <c r="Z10" s="140">
        <v>-13.21</v>
      </c>
      <c r="AA10" s="155">
        <v>1000000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22273370</v>
      </c>
      <c r="F11" s="295">
        <f t="shared" si="1"/>
        <v>22273370</v>
      </c>
      <c r="G11" s="295">
        <f t="shared" si="1"/>
        <v>4766159</v>
      </c>
      <c r="H11" s="295">
        <f t="shared" si="1"/>
        <v>3424420</v>
      </c>
      <c r="I11" s="295">
        <f t="shared" si="1"/>
        <v>4600003</v>
      </c>
      <c r="J11" s="295">
        <f t="shared" si="1"/>
        <v>12790582</v>
      </c>
      <c r="K11" s="295">
        <f t="shared" si="1"/>
        <v>3240645</v>
      </c>
      <c r="L11" s="295">
        <f t="shared" si="1"/>
        <v>18191221</v>
      </c>
      <c r="M11" s="295">
        <f t="shared" si="1"/>
        <v>2648860</v>
      </c>
      <c r="N11" s="295">
        <f t="shared" si="1"/>
        <v>24080726</v>
      </c>
      <c r="O11" s="295">
        <f t="shared" si="1"/>
        <v>-192497</v>
      </c>
      <c r="P11" s="295">
        <f t="shared" si="1"/>
        <v>15935291</v>
      </c>
      <c r="Q11" s="295">
        <f t="shared" si="1"/>
        <v>19052665</v>
      </c>
      <c r="R11" s="295">
        <f t="shared" si="1"/>
        <v>34795459</v>
      </c>
      <c r="S11" s="295">
        <f t="shared" si="1"/>
        <v>0</v>
      </c>
      <c r="T11" s="295">
        <f t="shared" si="1"/>
        <v>15119649</v>
      </c>
      <c r="U11" s="295">
        <f t="shared" si="1"/>
        <v>50406017</v>
      </c>
      <c r="V11" s="295">
        <f t="shared" si="1"/>
        <v>65525666</v>
      </c>
      <c r="W11" s="295">
        <f t="shared" si="1"/>
        <v>137192433</v>
      </c>
      <c r="X11" s="295">
        <f t="shared" si="1"/>
        <v>22273370</v>
      </c>
      <c r="Y11" s="295">
        <f t="shared" si="1"/>
        <v>114919063</v>
      </c>
      <c r="Z11" s="296">
        <f>+IF(X11&lt;&gt;0,+(Y11/X11)*100,0)</f>
        <v>515.948251207608</v>
      </c>
      <c r="AA11" s="297">
        <f>SUM(AA6:AA10)</f>
        <v>22273370</v>
      </c>
    </row>
    <row r="12" spans="1:27" ht="13.5">
      <c r="A12" s="298" t="s">
        <v>210</v>
      </c>
      <c r="B12" s="136"/>
      <c r="C12" s="62"/>
      <c r="D12" s="156"/>
      <c r="E12" s="60">
        <v>42542807</v>
      </c>
      <c r="F12" s="60">
        <v>42542807</v>
      </c>
      <c r="G12" s="60"/>
      <c r="H12" s="60">
        <v>1022499</v>
      </c>
      <c r="I12" s="60"/>
      <c r="J12" s="60">
        <v>1022499</v>
      </c>
      <c r="K12" s="60">
        <v>1447251</v>
      </c>
      <c r="L12" s="60">
        <v>3987379</v>
      </c>
      <c r="M12" s="60"/>
      <c r="N12" s="60">
        <v>5434630</v>
      </c>
      <c r="O12" s="60">
        <v>1022499</v>
      </c>
      <c r="P12" s="60"/>
      <c r="Q12" s="60"/>
      <c r="R12" s="60">
        <v>1022499</v>
      </c>
      <c r="S12" s="60"/>
      <c r="T12" s="60"/>
      <c r="U12" s="60">
        <v>1880205</v>
      </c>
      <c r="V12" s="60">
        <v>1880205</v>
      </c>
      <c r="W12" s="60">
        <v>9359833</v>
      </c>
      <c r="X12" s="60">
        <v>42542807</v>
      </c>
      <c r="Y12" s="60">
        <v>-33182974</v>
      </c>
      <c r="Z12" s="140">
        <v>-78</v>
      </c>
      <c r="AA12" s="155">
        <v>42542807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1675000</v>
      </c>
      <c r="F15" s="60">
        <v>1675000</v>
      </c>
      <c r="G15" s="60"/>
      <c r="H15" s="60">
        <v>599076</v>
      </c>
      <c r="I15" s="60">
        <v>1981523</v>
      </c>
      <c r="J15" s="60">
        <v>2580599</v>
      </c>
      <c r="K15" s="60">
        <v>921720</v>
      </c>
      <c r="L15" s="60">
        <v>274493</v>
      </c>
      <c r="M15" s="60">
        <v>599197</v>
      </c>
      <c r="N15" s="60">
        <v>1795410</v>
      </c>
      <c r="O15" s="60">
        <v>-251344</v>
      </c>
      <c r="P15" s="60">
        <v>1672023</v>
      </c>
      <c r="Q15" s="60">
        <v>-1064700</v>
      </c>
      <c r="R15" s="60">
        <v>355979</v>
      </c>
      <c r="S15" s="60"/>
      <c r="T15" s="60">
        <v>1804651</v>
      </c>
      <c r="U15" s="60">
        <v>1323879</v>
      </c>
      <c r="V15" s="60">
        <v>3128530</v>
      </c>
      <c r="W15" s="60">
        <v>7860518</v>
      </c>
      <c r="X15" s="60">
        <v>1675000</v>
      </c>
      <c r="Y15" s="60">
        <v>6185518</v>
      </c>
      <c r="Z15" s="140">
        <v>369.28</v>
      </c>
      <c r="AA15" s="155">
        <v>1675000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350000</v>
      </c>
      <c r="F18" s="82">
        <v>350000</v>
      </c>
      <c r="G18" s="82"/>
      <c r="H18" s="82"/>
      <c r="I18" s="82"/>
      <c r="J18" s="82"/>
      <c r="K18" s="82"/>
      <c r="L18" s="82">
        <v>172000</v>
      </c>
      <c r="M18" s="82"/>
      <c r="N18" s="82">
        <v>172000</v>
      </c>
      <c r="O18" s="82"/>
      <c r="P18" s="82"/>
      <c r="Q18" s="82">
        <v>-172000</v>
      </c>
      <c r="R18" s="82">
        <v>-172000</v>
      </c>
      <c r="S18" s="82"/>
      <c r="T18" s="82"/>
      <c r="U18" s="82"/>
      <c r="V18" s="82"/>
      <c r="W18" s="82"/>
      <c r="X18" s="82">
        <v>350000</v>
      </c>
      <c r="Y18" s="82">
        <v>-350000</v>
      </c>
      <c r="Z18" s="270">
        <v>-100</v>
      </c>
      <c r="AA18" s="278">
        <v>350000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162916140</v>
      </c>
      <c r="F20" s="100">
        <f t="shared" si="2"/>
        <v>162916140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162916140</v>
      </c>
      <c r="Y20" s="100">
        <f t="shared" si="2"/>
        <v>-162916140</v>
      </c>
      <c r="Z20" s="137">
        <f>+IF(X20&lt;&gt;0,+(Y20/X20)*100,0)</f>
        <v>-100</v>
      </c>
      <c r="AA20" s="153">
        <f>SUM(AA26:AA33)</f>
        <v>162916140</v>
      </c>
    </row>
    <row r="21" spans="1:27" ht="13.5">
      <c r="A21" s="291" t="s">
        <v>204</v>
      </c>
      <c r="B21" s="142"/>
      <c r="C21" s="62"/>
      <c r="D21" s="156"/>
      <c r="E21" s="60">
        <v>26700000</v>
      </c>
      <c r="F21" s="60">
        <v>26700000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26700000</v>
      </c>
      <c r="Y21" s="60">
        <v>-26700000</v>
      </c>
      <c r="Z21" s="140">
        <v>-100</v>
      </c>
      <c r="AA21" s="155">
        <v>26700000</v>
      </c>
    </row>
    <row r="22" spans="1:27" ht="13.5">
      <c r="A22" s="291" t="s">
        <v>205</v>
      </c>
      <c r="B22" s="142"/>
      <c r="C22" s="62"/>
      <c r="D22" s="156"/>
      <c r="E22" s="60">
        <v>5800000</v>
      </c>
      <c r="F22" s="60">
        <v>5800000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5800000</v>
      </c>
      <c r="Y22" s="60">
        <v>-5800000</v>
      </c>
      <c r="Z22" s="140">
        <v>-100</v>
      </c>
      <c r="AA22" s="155">
        <v>5800000</v>
      </c>
    </row>
    <row r="23" spans="1:27" ht="13.5">
      <c r="A23" s="291" t="s">
        <v>206</v>
      </c>
      <c r="B23" s="142"/>
      <c r="C23" s="62"/>
      <c r="D23" s="156"/>
      <c r="E23" s="60">
        <v>125526140</v>
      </c>
      <c r="F23" s="60">
        <v>125526140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125526140</v>
      </c>
      <c r="Y23" s="60">
        <v>-125526140</v>
      </c>
      <c r="Z23" s="140">
        <v>-100</v>
      </c>
      <c r="AA23" s="155">
        <v>125526140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158026140</v>
      </c>
      <c r="F26" s="295">
        <f t="shared" si="3"/>
        <v>158026140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158026140</v>
      </c>
      <c r="Y26" s="295">
        <f t="shared" si="3"/>
        <v>-158026140</v>
      </c>
      <c r="Z26" s="296">
        <f>+IF(X26&lt;&gt;0,+(Y26/X26)*100,0)</f>
        <v>-100</v>
      </c>
      <c r="AA26" s="297">
        <f>SUM(AA21:AA25)</f>
        <v>158026140</v>
      </c>
    </row>
    <row r="27" spans="1:27" ht="13.5">
      <c r="A27" s="298" t="s">
        <v>210</v>
      </c>
      <c r="B27" s="147"/>
      <c r="C27" s="62"/>
      <c r="D27" s="156"/>
      <c r="E27" s="60">
        <v>1800000</v>
      </c>
      <c r="F27" s="60">
        <v>1800000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1800000</v>
      </c>
      <c r="Y27" s="60">
        <v>-1800000</v>
      </c>
      <c r="Z27" s="140">
        <v>-100</v>
      </c>
      <c r="AA27" s="155">
        <v>1800000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3090000</v>
      </c>
      <c r="F30" s="60">
        <v>3090000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3090000</v>
      </c>
      <c r="Y30" s="60">
        <v>-3090000</v>
      </c>
      <c r="Z30" s="140">
        <v>-100</v>
      </c>
      <c r="AA30" s="155">
        <v>3090000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33700000</v>
      </c>
      <c r="F36" s="60">
        <f t="shared" si="4"/>
        <v>33700000</v>
      </c>
      <c r="G36" s="60">
        <f t="shared" si="4"/>
        <v>115407</v>
      </c>
      <c r="H36" s="60">
        <f t="shared" si="4"/>
        <v>1805071</v>
      </c>
      <c r="I36" s="60">
        <f t="shared" si="4"/>
        <v>1800143</v>
      </c>
      <c r="J36" s="60">
        <f t="shared" si="4"/>
        <v>3720621</v>
      </c>
      <c r="K36" s="60">
        <f t="shared" si="4"/>
        <v>2500486</v>
      </c>
      <c r="L36" s="60">
        <f t="shared" si="4"/>
        <v>4265976</v>
      </c>
      <c r="M36" s="60">
        <f t="shared" si="4"/>
        <v>1663142</v>
      </c>
      <c r="N36" s="60">
        <f t="shared" si="4"/>
        <v>8429604</v>
      </c>
      <c r="O36" s="60">
        <f t="shared" si="4"/>
        <v>729419</v>
      </c>
      <c r="P36" s="60">
        <f t="shared" si="4"/>
        <v>3406477</v>
      </c>
      <c r="Q36" s="60">
        <f t="shared" si="4"/>
        <v>11305403</v>
      </c>
      <c r="R36" s="60">
        <f t="shared" si="4"/>
        <v>15441299</v>
      </c>
      <c r="S36" s="60">
        <f t="shared" si="4"/>
        <v>0</v>
      </c>
      <c r="T36" s="60">
        <f t="shared" si="4"/>
        <v>1014214</v>
      </c>
      <c r="U36" s="60">
        <f t="shared" si="4"/>
        <v>6696791</v>
      </c>
      <c r="V36" s="60">
        <f t="shared" si="4"/>
        <v>7711005</v>
      </c>
      <c r="W36" s="60">
        <f t="shared" si="4"/>
        <v>35302529</v>
      </c>
      <c r="X36" s="60">
        <f t="shared" si="4"/>
        <v>33700000</v>
      </c>
      <c r="Y36" s="60">
        <f t="shared" si="4"/>
        <v>1602529</v>
      </c>
      <c r="Z36" s="140">
        <f aca="true" t="shared" si="5" ref="Z36:Z49">+IF(X36&lt;&gt;0,+(Y36/X36)*100,0)</f>
        <v>4.755278931750742</v>
      </c>
      <c r="AA36" s="155">
        <f>AA6+AA21</f>
        <v>33700000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5800000</v>
      </c>
      <c r="F37" s="60">
        <f t="shared" si="4"/>
        <v>5800000</v>
      </c>
      <c r="G37" s="60">
        <f t="shared" si="4"/>
        <v>197083</v>
      </c>
      <c r="H37" s="60">
        <f t="shared" si="4"/>
        <v>0</v>
      </c>
      <c r="I37" s="60">
        <f t="shared" si="4"/>
        <v>390028</v>
      </c>
      <c r="J37" s="60">
        <f t="shared" si="4"/>
        <v>587111</v>
      </c>
      <c r="K37" s="60">
        <f t="shared" si="4"/>
        <v>200784</v>
      </c>
      <c r="L37" s="60">
        <f t="shared" si="4"/>
        <v>195880</v>
      </c>
      <c r="M37" s="60">
        <f t="shared" si="4"/>
        <v>622024</v>
      </c>
      <c r="N37" s="60">
        <f t="shared" si="4"/>
        <v>1018688</v>
      </c>
      <c r="O37" s="60">
        <f t="shared" si="4"/>
        <v>-3898531</v>
      </c>
      <c r="P37" s="60">
        <f t="shared" si="4"/>
        <v>4188916</v>
      </c>
      <c r="Q37" s="60">
        <f t="shared" si="4"/>
        <v>1046207</v>
      </c>
      <c r="R37" s="60">
        <f t="shared" si="4"/>
        <v>1336592</v>
      </c>
      <c r="S37" s="60">
        <f t="shared" si="4"/>
        <v>0</v>
      </c>
      <c r="T37" s="60">
        <f t="shared" si="4"/>
        <v>2493740</v>
      </c>
      <c r="U37" s="60">
        <f t="shared" si="4"/>
        <v>3523493</v>
      </c>
      <c r="V37" s="60">
        <f t="shared" si="4"/>
        <v>6017233</v>
      </c>
      <c r="W37" s="60">
        <f t="shared" si="4"/>
        <v>8959624</v>
      </c>
      <c r="X37" s="60">
        <f t="shared" si="4"/>
        <v>5800000</v>
      </c>
      <c r="Y37" s="60">
        <f t="shared" si="4"/>
        <v>3159624</v>
      </c>
      <c r="Z37" s="140">
        <f t="shared" si="5"/>
        <v>54.47627586206897</v>
      </c>
      <c r="AA37" s="155">
        <f>AA7+AA22</f>
        <v>5800000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139799510</v>
      </c>
      <c r="F38" s="60">
        <f t="shared" si="4"/>
        <v>139799510</v>
      </c>
      <c r="G38" s="60">
        <f t="shared" si="4"/>
        <v>3402272</v>
      </c>
      <c r="H38" s="60">
        <f t="shared" si="4"/>
        <v>1619349</v>
      </c>
      <c r="I38" s="60">
        <f t="shared" si="4"/>
        <v>1927116</v>
      </c>
      <c r="J38" s="60">
        <f t="shared" si="4"/>
        <v>6948737</v>
      </c>
      <c r="K38" s="60">
        <f t="shared" si="4"/>
        <v>407302</v>
      </c>
      <c r="L38" s="60">
        <f t="shared" si="4"/>
        <v>11454202</v>
      </c>
      <c r="M38" s="60">
        <f t="shared" si="4"/>
        <v>363694</v>
      </c>
      <c r="N38" s="60">
        <f t="shared" si="4"/>
        <v>12225198</v>
      </c>
      <c r="O38" s="60">
        <f t="shared" si="4"/>
        <v>4435108</v>
      </c>
      <c r="P38" s="60">
        <f t="shared" si="4"/>
        <v>3803368</v>
      </c>
      <c r="Q38" s="60">
        <f t="shared" si="4"/>
        <v>2219964</v>
      </c>
      <c r="R38" s="60">
        <f t="shared" si="4"/>
        <v>10458440</v>
      </c>
      <c r="S38" s="60">
        <f t="shared" si="4"/>
        <v>0</v>
      </c>
      <c r="T38" s="60">
        <f t="shared" si="4"/>
        <v>11611695</v>
      </c>
      <c r="U38" s="60">
        <f t="shared" si="4"/>
        <v>38815467</v>
      </c>
      <c r="V38" s="60">
        <f t="shared" si="4"/>
        <v>50427162</v>
      </c>
      <c r="W38" s="60">
        <f t="shared" si="4"/>
        <v>80059537</v>
      </c>
      <c r="X38" s="60">
        <f t="shared" si="4"/>
        <v>139799510</v>
      </c>
      <c r="Y38" s="60">
        <f t="shared" si="4"/>
        <v>-59739973</v>
      </c>
      <c r="Z38" s="140">
        <f t="shared" si="5"/>
        <v>-42.7326054290176</v>
      </c>
      <c r="AA38" s="155">
        <f>AA8+AA23</f>
        <v>139799510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1051397</v>
      </c>
      <c r="H39" s="60">
        <f t="shared" si="4"/>
        <v>0</v>
      </c>
      <c r="I39" s="60">
        <f t="shared" si="4"/>
        <v>0</v>
      </c>
      <c r="J39" s="60">
        <f t="shared" si="4"/>
        <v>1051397</v>
      </c>
      <c r="K39" s="60">
        <f t="shared" si="4"/>
        <v>111178</v>
      </c>
      <c r="L39" s="60">
        <f t="shared" si="4"/>
        <v>2081176</v>
      </c>
      <c r="M39" s="60">
        <f t="shared" si="4"/>
        <v>0</v>
      </c>
      <c r="N39" s="60">
        <f t="shared" si="4"/>
        <v>2192354</v>
      </c>
      <c r="O39" s="60">
        <f t="shared" si="4"/>
        <v>-967098</v>
      </c>
      <c r="P39" s="60">
        <f t="shared" si="4"/>
        <v>4488096</v>
      </c>
      <c r="Q39" s="60">
        <f t="shared" si="4"/>
        <v>4481091</v>
      </c>
      <c r="R39" s="60">
        <f t="shared" si="4"/>
        <v>8002089</v>
      </c>
      <c r="S39" s="60">
        <f t="shared" si="4"/>
        <v>0</v>
      </c>
      <c r="T39" s="60">
        <f t="shared" si="4"/>
        <v>0</v>
      </c>
      <c r="U39" s="60">
        <f t="shared" si="4"/>
        <v>757033</v>
      </c>
      <c r="V39" s="60">
        <f t="shared" si="4"/>
        <v>757033</v>
      </c>
      <c r="W39" s="60">
        <f t="shared" si="4"/>
        <v>12002873</v>
      </c>
      <c r="X39" s="60">
        <f t="shared" si="4"/>
        <v>0</v>
      </c>
      <c r="Y39" s="60">
        <f t="shared" si="4"/>
        <v>12002873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0</v>
      </c>
      <c r="H40" s="60">
        <f t="shared" si="4"/>
        <v>0</v>
      </c>
      <c r="I40" s="60">
        <f t="shared" si="4"/>
        <v>482716</v>
      </c>
      <c r="J40" s="60">
        <f t="shared" si="4"/>
        <v>482716</v>
      </c>
      <c r="K40" s="60">
        <f t="shared" si="4"/>
        <v>20895</v>
      </c>
      <c r="L40" s="60">
        <f t="shared" si="4"/>
        <v>193987</v>
      </c>
      <c r="M40" s="60">
        <f t="shared" si="4"/>
        <v>0</v>
      </c>
      <c r="N40" s="60">
        <f t="shared" si="4"/>
        <v>214882</v>
      </c>
      <c r="O40" s="60">
        <f t="shared" si="4"/>
        <v>-491395</v>
      </c>
      <c r="P40" s="60">
        <f t="shared" si="4"/>
        <v>48434</v>
      </c>
      <c r="Q40" s="60">
        <f t="shared" si="4"/>
        <v>0</v>
      </c>
      <c r="R40" s="60">
        <f t="shared" si="4"/>
        <v>-442961</v>
      </c>
      <c r="S40" s="60">
        <f t="shared" si="4"/>
        <v>0</v>
      </c>
      <c r="T40" s="60">
        <f t="shared" si="4"/>
        <v>0</v>
      </c>
      <c r="U40" s="60">
        <f t="shared" si="4"/>
        <v>613233</v>
      </c>
      <c r="V40" s="60">
        <f t="shared" si="4"/>
        <v>613233</v>
      </c>
      <c r="W40" s="60">
        <f t="shared" si="4"/>
        <v>867870</v>
      </c>
      <c r="X40" s="60">
        <f t="shared" si="4"/>
        <v>1000000</v>
      </c>
      <c r="Y40" s="60">
        <f t="shared" si="4"/>
        <v>-132130</v>
      </c>
      <c r="Z40" s="140">
        <f t="shared" si="5"/>
        <v>-13.213</v>
      </c>
      <c r="AA40" s="155">
        <f>AA10+AA25</f>
        <v>1000000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180299510</v>
      </c>
      <c r="F41" s="295">
        <f t="shared" si="6"/>
        <v>180299510</v>
      </c>
      <c r="G41" s="295">
        <f t="shared" si="6"/>
        <v>4766159</v>
      </c>
      <c r="H41" s="295">
        <f t="shared" si="6"/>
        <v>3424420</v>
      </c>
      <c r="I41" s="295">
        <f t="shared" si="6"/>
        <v>4600003</v>
      </c>
      <c r="J41" s="295">
        <f t="shared" si="6"/>
        <v>12790582</v>
      </c>
      <c r="K41" s="295">
        <f t="shared" si="6"/>
        <v>3240645</v>
      </c>
      <c r="L41" s="295">
        <f t="shared" si="6"/>
        <v>18191221</v>
      </c>
      <c r="M41" s="295">
        <f t="shared" si="6"/>
        <v>2648860</v>
      </c>
      <c r="N41" s="295">
        <f t="shared" si="6"/>
        <v>24080726</v>
      </c>
      <c r="O41" s="295">
        <f t="shared" si="6"/>
        <v>-192497</v>
      </c>
      <c r="P41" s="295">
        <f t="shared" si="6"/>
        <v>15935291</v>
      </c>
      <c r="Q41" s="295">
        <f t="shared" si="6"/>
        <v>19052665</v>
      </c>
      <c r="R41" s="295">
        <f t="shared" si="6"/>
        <v>34795459</v>
      </c>
      <c r="S41" s="295">
        <f t="shared" si="6"/>
        <v>0</v>
      </c>
      <c r="T41" s="295">
        <f t="shared" si="6"/>
        <v>15119649</v>
      </c>
      <c r="U41" s="295">
        <f t="shared" si="6"/>
        <v>50406017</v>
      </c>
      <c r="V41" s="295">
        <f t="shared" si="6"/>
        <v>65525666</v>
      </c>
      <c r="W41" s="295">
        <f t="shared" si="6"/>
        <v>137192433</v>
      </c>
      <c r="X41" s="295">
        <f t="shared" si="6"/>
        <v>180299510</v>
      </c>
      <c r="Y41" s="295">
        <f t="shared" si="6"/>
        <v>-43107077</v>
      </c>
      <c r="Z41" s="296">
        <f t="shared" si="5"/>
        <v>-23.908593539716218</v>
      </c>
      <c r="AA41" s="297">
        <f>SUM(AA36:AA40)</f>
        <v>180299510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44342807</v>
      </c>
      <c r="F42" s="54">
        <f t="shared" si="7"/>
        <v>44342807</v>
      </c>
      <c r="G42" s="54">
        <f t="shared" si="7"/>
        <v>0</v>
      </c>
      <c r="H42" s="54">
        <f t="shared" si="7"/>
        <v>1022499</v>
      </c>
      <c r="I42" s="54">
        <f t="shared" si="7"/>
        <v>0</v>
      </c>
      <c r="J42" s="54">
        <f t="shared" si="7"/>
        <v>1022499</v>
      </c>
      <c r="K42" s="54">
        <f t="shared" si="7"/>
        <v>1447251</v>
      </c>
      <c r="L42" s="54">
        <f t="shared" si="7"/>
        <v>3987379</v>
      </c>
      <c r="M42" s="54">
        <f t="shared" si="7"/>
        <v>0</v>
      </c>
      <c r="N42" s="54">
        <f t="shared" si="7"/>
        <v>5434630</v>
      </c>
      <c r="O42" s="54">
        <f t="shared" si="7"/>
        <v>1022499</v>
      </c>
      <c r="P42" s="54">
        <f t="shared" si="7"/>
        <v>0</v>
      </c>
      <c r="Q42" s="54">
        <f t="shared" si="7"/>
        <v>0</v>
      </c>
      <c r="R42" s="54">
        <f t="shared" si="7"/>
        <v>1022499</v>
      </c>
      <c r="S42" s="54">
        <f t="shared" si="7"/>
        <v>0</v>
      </c>
      <c r="T42" s="54">
        <f t="shared" si="7"/>
        <v>0</v>
      </c>
      <c r="U42" s="54">
        <f t="shared" si="7"/>
        <v>1880205</v>
      </c>
      <c r="V42" s="54">
        <f t="shared" si="7"/>
        <v>1880205</v>
      </c>
      <c r="W42" s="54">
        <f t="shared" si="7"/>
        <v>9359833</v>
      </c>
      <c r="X42" s="54">
        <f t="shared" si="7"/>
        <v>44342807</v>
      </c>
      <c r="Y42" s="54">
        <f t="shared" si="7"/>
        <v>-34982974</v>
      </c>
      <c r="Z42" s="184">
        <f t="shared" si="5"/>
        <v>-78.89210531935879</v>
      </c>
      <c r="AA42" s="130">
        <f aca="true" t="shared" si="8" ref="AA42:AA48">AA12+AA27</f>
        <v>44342807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4765000</v>
      </c>
      <c r="F45" s="54">
        <f t="shared" si="7"/>
        <v>4765000</v>
      </c>
      <c r="G45" s="54">
        <f t="shared" si="7"/>
        <v>0</v>
      </c>
      <c r="H45" s="54">
        <f t="shared" si="7"/>
        <v>599076</v>
      </c>
      <c r="I45" s="54">
        <f t="shared" si="7"/>
        <v>1981523</v>
      </c>
      <c r="J45" s="54">
        <f t="shared" si="7"/>
        <v>2580599</v>
      </c>
      <c r="K45" s="54">
        <f t="shared" si="7"/>
        <v>921720</v>
      </c>
      <c r="L45" s="54">
        <f t="shared" si="7"/>
        <v>274493</v>
      </c>
      <c r="M45" s="54">
        <f t="shared" si="7"/>
        <v>599197</v>
      </c>
      <c r="N45" s="54">
        <f t="shared" si="7"/>
        <v>1795410</v>
      </c>
      <c r="O45" s="54">
        <f t="shared" si="7"/>
        <v>-251344</v>
      </c>
      <c r="P45" s="54">
        <f t="shared" si="7"/>
        <v>1672023</v>
      </c>
      <c r="Q45" s="54">
        <f t="shared" si="7"/>
        <v>-1064700</v>
      </c>
      <c r="R45" s="54">
        <f t="shared" si="7"/>
        <v>355979</v>
      </c>
      <c r="S45" s="54">
        <f t="shared" si="7"/>
        <v>0</v>
      </c>
      <c r="T45" s="54">
        <f t="shared" si="7"/>
        <v>1804651</v>
      </c>
      <c r="U45" s="54">
        <f t="shared" si="7"/>
        <v>1323879</v>
      </c>
      <c r="V45" s="54">
        <f t="shared" si="7"/>
        <v>3128530</v>
      </c>
      <c r="W45" s="54">
        <f t="shared" si="7"/>
        <v>7860518</v>
      </c>
      <c r="X45" s="54">
        <f t="shared" si="7"/>
        <v>4765000</v>
      </c>
      <c r="Y45" s="54">
        <f t="shared" si="7"/>
        <v>3095518</v>
      </c>
      <c r="Z45" s="184">
        <f t="shared" si="5"/>
        <v>64.96365162644281</v>
      </c>
      <c r="AA45" s="130">
        <f t="shared" si="8"/>
        <v>4765000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350000</v>
      </c>
      <c r="F48" s="54">
        <f t="shared" si="7"/>
        <v>350000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172000</v>
      </c>
      <c r="M48" s="54">
        <f t="shared" si="7"/>
        <v>0</v>
      </c>
      <c r="N48" s="54">
        <f t="shared" si="7"/>
        <v>172000</v>
      </c>
      <c r="O48" s="54">
        <f t="shared" si="7"/>
        <v>0</v>
      </c>
      <c r="P48" s="54">
        <f t="shared" si="7"/>
        <v>0</v>
      </c>
      <c r="Q48" s="54">
        <f t="shared" si="7"/>
        <v>-172000</v>
      </c>
      <c r="R48" s="54">
        <f t="shared" si="7"/>
        <v>-172000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350000</v>
      </c>
      <c r="Y48" s="54">
        <f t="shared" si="7"/>
        <v>-350000</v>
      </c>
      <c r="Z48" s="184">
        <f t="shared" si="5"/>
        <v>-100</v>
      </c>
      <c r="AA48" s="130">
        <f t="shared" si="8"/>
        <v>350000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229757317</v>
      </c>
      <c r="F49" s="220">
        <f t="shared" si="9"/>
        <v>229757317</v>
      </c>
      <c r="G49" s="220">
        <f t="shared" si="9"/>
        <v>4766159</v>
      </c>
      <c r="H49" s="220">
        <f t="shared" si="9"/>
        <v>5045995</v>
      </c>
      <c r="I49" s="220">
        <f t="shared" si="9"/>
        <v>6581526</v>
      </c>
      <c r="J49" s="220">
        <f t="shared" si="9"/>
        <v>16393680</v>
      </c>
      <c r="K49" s="220">
        <f t="shared" si="9"/>
        <v>5609616</v>
      </c>
      <c r="L49" s="220">
        <f t="shared" si="9"/>
        <v>22625093</v>
      </c>
      <c r="M49" s="220">
        <f t="shared" si="9"/>
        <v>3248057</v>
      </c>
      <c r="N49" s="220">
        <f t="shared" si="9"/>
        <v>31482766</v>
      </c>
      <c r="O49" s="220">
        <f t="shared" si="9"/>
        <v>578658</v>
      </c>
      <c r="P49" s="220">
        <f t="shared" si="9"/>
        <v>17607314</v>
      </c>
      <c r="Q49" s="220">
        <f t="shared" si="9"/>
        <v>17815965</v>
      </c>
      <c r="R49" s="220">
        <f t="shared" si="9"/>
        <v>36001937</v>
      </c>
      <c r="S49" s="220">
        <f t="shared" si="9"/>
        <v>0</v>
      </c>
      <c r="T49" s="220">
        <f t="shared" si="9"/>
        <v>16924300</v>
      </c>
      <c r="U49" s="220">
        <f t="shared" si="9"/>
        <v>53610101</v>
      </c>
      <c r="V49" s="220">
        <f t="shared" si="9"/>
        <v>70534401</v>
      </c>
      <c r="W49" s="220">
        <f t="shared" si="9"/>
        <v>154412784</v>
      </c>
      <c r="X49" s="220">
        <f t="shared" si="9"/>
        <v>229757317</v>
      </c>
      <c r="Y49" s="220">
        <f t="shared" si="9"/>
        <v>-75344533</v>
      </c>
      <c r="Z49" s="221">
        <f t="shared" si="5"/>
        <v>-32.79309402799128</v>
      </c>
      <c r="AA49" s="222">
        <f>SUM(AA41:AA48)</f>
        <v>229757317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31123941</v>
      </c>
      <c r="F51" s="54">
        <f t="shared" si="10"/>
        <v>31123941</v>
      </c>
      <c r="G51" s="54">
        <f t="shared" si="10"/>
        <v>272137</v>
      </c>
      <c r="H51" s="54">
        <f t="shared" si="10"/>
        <v>1490738</v>
      </c>
      <c r="I51" s="54">
        <f t="shared" si="10"/>
        <v>1345701</v>
      </c>
      <c r="J51" s="54">
        <f t="shared" si="10"/>
        <v>3108576</v>
      </c>
      <c r="K51" s="54">
        <f t="shared" si="10"/>
        <v>1437454</v>
      </c>
      <c r="L51" s="54">
        <f t="shared" si="10"/>
        <v>1765229</v>
      </c>
      <c r="M51" s="54">
        <f t="shared" si="10"/>
        <v>2403748</v>
      </c>
      <c r="N51" s="54">
        <f t="shared" si="10"/>
        <v>5606431</v>
      </c>
      <c r="O51" s="54">
        <f t="shared" si="10"/>
        <v>-8268105</v>
      </c>
      <c r="P51" s="54">
        <f t="shared" si="10"/>
        <v>1678111</v>
      </c>
      <c r="Q51" s="54">
        <f t="shared" si="10"/>
        <v>3490502</v>
      </c>
      <c r="R51" s="54">
        <f t="shared" si="10"/>
        <v>-3099492</v>
      </c>
      <c r="S51" s="54">
        <f t="shared" si="10"/>
        <v>0</v>
      </c>
      <c r="T51" s="54">
        <f t="shared" si="10"/>
        <v>3111432</v>
      </c>
      <c r="U51" s="54">
        <f t="shared" si="10"/>
        <v>7267897</v>
      </c>
      <c r="V51" s="54">
        <f t="shared" si="10"/>
        <v>10379329</v>
      </c>
      <c r="W51" s="54">
        <f t="shared" si="10"/>
        <v>15994844</v>
      </c>
      <c r="X51" s="54">
        <f t="shared" si="10"/>
        <v>31123941</v>
      </c>
      <c r="Y51" s="54">
        <f t="shared" si="10"/>
        <v>-15129097</v>
      </c>
      <c r="Z51" s="184">
        <f>+IF(X51&lt;&gt;0,+(Y51/X51)*100,0)</f>
        <v>-48.60919444616606</v>
      </c>
      <c r="AA51" s="130">
        <f>SUM(AA57:AA61)</f>
        <v>31123941</v>
      </c>
    </row>
    <row r="52" spans="1:27" ht="13.5">
      <c r="A52" s="310" t="s">
        <v>204</v>
      </c>
      <c r="B52" s="142"/>
      <c r="C52" s="62"/>
      <c r="D52" s="156"/>
      <c r="E52" s="60">
        <v>3250326</v>
      </c>
      <c r="F52" s="60">
        <v>3250326</v>
      </c>
      <c r="G52" s="60"/>
      <c r="H52" s="60"/>
      <c r="I52" s="60">
        <v>6850</v>
      </c>
      <c r="J52" s="60">
        <v>6850</v>
      </c>
      <c r="K52" s="60">
        <v>321000</v>
      </c>
      <c r="L52" s="60">
        <v>777232</v>
      </c>
      <c r="M52" s="60">
        <v>731781</v>
      </c>
      <c r="N52" s="60">
        <v>1830013</v>
      </c>
      <c r="O52" s="60">
        <v>-418350</v>
      </c>
      <c r="P52" s="60">
        <v>3932</v>
      </c>
      <c r="Q52" s="60">
        <v>14063</v>
      </c>
      <c r="R52" s="60">
        <v>-400355</v>
      </c>
      <c r="S52" s="60"/>
      <c r="T52" s="60">
        <v>621660</v>
      </c>
      <c r="U52" s="60">
        <v>397399</v>
      </c>
      <c r="V52" s="60">
        <v>1019059</v>
      </c>
      <c r="W52" s="60">
        <v>2455567</v>
      </c>
      <c r="X52" s="60">
        <v>3250326</v>
      </c>
      <c r="Y52" s="60">
        <v>-794759</v>
      </c>
      <c r="Z52" s="140">
        <v>-24.45</v>
      </c>
      <c r="AA52" s="155">
        <v>3250326</v>
      </c>
    </row>
    <row r="53" spans="1:27" ht="13.5">
      <c r="A53" s="310" t="s">
        <v>205</v>
      </c>
      <c r="B53" s="142"/>
      <c r="C53" s="62"/>
      <c r="D53" s="156"/>
      <c r="E53" s="60">
        <v>2567772</v>
      </c>
      <c r="F53" s="60">
        <v>2567772</v>
      </c>
      <c r="G53" s="60"/>
      <c r="H53" s="60"/>
      <c r="I53" s="60"/>
      <c r="J53" s="60"/>
      <c r="K53" s="60"/>
      <c r="L53" s="60">
        <v>180357</v>
      </c>
      <c r="M53" s="60">
        <v>90898</v>
      </c>
      <c r="N53" s="60">
        <v>271255</v>
      </c>
      <c r="O53" s="60">
        <v>-222641</v>
      </c>
      <c r="P53" s="60">
        <v>110</v>
      </c>
      <c r="Q53" s="60">
        <v>256714</v>
      </c>
      <c r="R53" s="60">
        <v>34183</v>
      </c>
      <c r="S53" s="60"/>
      <c r="T53" s="60">
        <v>750738</v>
      </c>
      <c r="U53" s="60">
        <v>176086</v>
      </c>
      <c r="V53" s="60">
        <v>926824</v>
      </c>
      <c r="W53" s="60">
        <v>1232262</v>
      </c>
      <c r="X53" s="60">
        <v>2567772</v>
      </c>
      <c r="Y53" s="60">
        <v>-1335510</v>
      </c>
      <c r="Z53" s="140">
        <v>-52.01</v>
      </c>
      <c r="AA53" s="155">
        <v>2567772</v>
      </c>
    </row>
    <row r="54" spans="1:27" ht="13.5">
      <c r="A54" s="310" t="s">
        <v>206</v>
      </c>
      <c r="B54" s="142"/>
      <c r="C54" s="62"/>
      <c r="D54" s="156"/>
      <c r="E54" s="60">
        <v>14329875</v>
      </c>
      <c r="F54" s="60">
        <v>14329875</v>
      </c>
      <c r="G54" s="60">
        <v>272137</v>
      </c>
      <c r="H54" s="60">
        <v>1202137</v>
      </c>
      <c r="I54" s="60">
        <v>1217749</v>
      </c>
      <c r="J54" s="60">
        <v>2692023</v>
      </c>
      <c r="K54" s="60">
        <v>1113685</v>
      </c>
      <c r="L54" s="60">
        <v>800450</v>
      </c>
      <c r="M54" s="60">
        <v>1320870</v>
      </c>
      <c r="N54" s="60">
        <v>3235005</v>
      </c>
      <c r="O54" s="60">
        <v>-1961244</v>
      </c>
      <c r="P54" s="60">
        <v>303710</v>
      </c>
      <c r="Q54" s="60">
        <v>731747</v>
      </c>
      <c r="R54" s="60">
        <v>-925787</v>
      </c>
      <c r="S54" s="60"/>
      <c r="T54" s="60">
        <v>1253900</v>
      </c>
      <c r="U54" s="60">
        <v>4044301</v>
      </c>
      <c r="V54" s="60">
        <v>5298201</v>
      </c>
      <c r="W54" s="60">
        <v>10299442</v>
      </c>
      <c r="X54" s="60">
        <v>14329875</v>
      </c>
      <c r="Y54" s="60">
        <v>-4030433</v>
      </c>
      <c r="Z54" s="140">
        <v>-28.13</v>
      </c>
      <c r="AA54" s="155">
        <v>14329875</v>
      </c>
    </row>
    <row r="55" spans="1:27" ht="13.5">
      <c r="A55" s="310" t="s">
        <v>207</v>
      </c>
      <c r="B55" s="142"/>
      <c r="C55" s="62"/>
      <c r="D55" s="156"/>
      <c r="E55" s="60">
        <v>2212825</v>
      </c>
      <c r="F55" s="60">
        <v>2212825</v>
      </c>
      <c r="G55" s="60"/>
      <c r="H55" s="60">
        <v>98821</v>
      </c>
      <c r="I55" s="60"/>
      <c r="J55" s="60">
        <v>98821</v>
      </c>
      <c r="K55" s="60"/>
      <c r="L55" s="60"/>
      <c r="M55" s="60">
        <v>84897</v>
      </c>
      <c r="N55" s="60">
        <v>84897</v>
      </c>
      <c r="O55" s="60">
        <v>-181668</v>
      </c>
      <c r="P55" s="60"/>
      <c r="Q55" s="60">
        <v>951325</v>
      </c>
      <c r="R55" s="60">
        <v>769657</v>
      </c>
      <c r="S55" s="60"/>
      <c r="T55" s="60"/>
      <c r="U55" s="60"/>
      <c r="V55" s="60"/>
      <c r="W55" s="60">
        <v>953375</v>
      </c>
      <c r="X55" s="60">
        <v>2212825</v>
      </c>
      <c r="Y55" s="60">
        <v>-1259450</v>
      </c>
      <c r="Z55" s="140">
        <v>-56.92</v>
      </c>
      <c r="AA55" s="155">
        <v>2212825</v>
      </c>
    </row>
    <row r="56" spans="1:27" ht="13.5">
      <c r="A56" s="310" t="s">
        <v>208</v>
      </c>
      <c r="B56" s="142"/>
      <c r="C56" s="62"/>
      <c r="D56" s="156"/>
      <c r="E56" s="60">
        <v>2014848</v>
      </c>
      <c r="F56" s="60">
        <v>2014848</v>
      </c>
      <c r="G56" s="60"/>
      <c r="H56" s="60">
        <v>188000</v>
      </c>
      <c r="I56" s="60"/>
      <c r="J56" s="60">
        <v>188000</v>
      </c>
      <c r="K56" s="60"/>
      <c r="L56" s="60"/>
      <c r="M56" s="60"/>
      <c r="N56" s="60"/>
      <c r="O56" s="60"/>
      <c r="P56" s="60">
        <v>420900</v>
      </c>
      <c r="Q56" s="60"/>
      <c r="R56" s="60">
        <v>420900</v>
      </c>
      <c r="S56" s="60"/>
      <c r="T56" s="60">
        <v>465754</v>
      </c>
      <c r="U56" s="60">
        <v>1008198</v>
      </c>
      <c r="V56" s="60">
        <v>1473952</v>
      </c>
      <c r="W56" s="60">
        <v>2082852</v>
      </c>
      <c r="X56" s="60">
        <v>2014848</v>
      </c>
      <c r="Y56" s="60">
        <v>68004</v>
      </c>
      <c r="Z56" s="140">
        <v>3.38</v>
      </c>
      <c r="AA56" s="155">
        <v>2014848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24375646</v>
      </c>
      <c r="F57" s="295">
        <f t="shared" si="11"/>
        <v>24375646</v>
      </c>
      <c r="G57" s="295">
        <f t="shared" si="11"/>
        <v>272137</v>
      </c>
      <c r="H57" s="295">
        <f t="shared" si="11"/>
        <v>1488958</v>
      </c>
      <c r="I57" s="295">
        <f t="shared" si="11"/>
        <v>1224599</v>
      </c>
      <c r="J57" s="295">
        <f t="shared" si="11"/>
        <v>2985694</v>
      </c>
      <c r="K57" s="295">
        <f t="shared" si="11"/>
        <v>1434685</v>
      </c>
      <c r="L57" s="295">
        <f t="shared" si="11"/>
        <v>1758039</v>
      </c>
      <c r="M57" s="295">
        <f t="shared" si="11"/>
        <v>2228446</v>
      </c>
      <c r="N57" s="295">
        <f t="shared" si="11"/>
        <v>5421170</v>
      </c>
      <c r="O57" s="295">
        <f t="shared" si="11"/>
        <v>-2783903</v>
      </c>
      <c r="P57" s="295">
        <f t="shared" si="11"/>
        <v>728652</v>
      </c>
      <c r="Q57" s="295">
        <f t="shared" si="11"/>
        <v>1953849</v>
      </c>
      <c r="R57" s="295">
        <f t="shared" si="11"/>
        <v>-101402</v>
      </c>
      <c r="S57" s="295">
        <f t="shared" si="11"/>
        <v>0</v>
      </c>
      <c r="T57" s="295">
        <f t="shared" si="11"/>
        <v>3092052</v>
      </c>
      <c r="U57" s="295">
        <f t="shared" si="11"/>
        <v>5625984</v>
      </c>
      <c r="V57" s="295">
        <f t="shared" si="11"/>
        <v>8718036</v>
      </c>
      <c r="W57" s="295">
        <f t="shared" si="11"/>
        <v>17023498</v>
      </c>
      <c r="X57" s="295">
        <f t="shared" si="11"/>
        <v>24375646</v>
      </c>
      <c r="Y57" s="295">
        <f t="shared" si="11"/>
        <v>-7352148</v>
      </c>
      <c r="Z57" s="296">
        <f>+IF(X57&lt;&gt;0,+(Y57/X57)*100,0)</f>
        <v>-30.161859094934346</v>
      </c>
      <c r="AA57" s="297">
        <f>SUM(AA52:AA56)</f>
        <v>24375646</v>
      </c>
    </row>
    <row r="58" spans="1:27" ht="13.5">
      <c r="A58" s="311" t="s">
        <v>210</v>
      </c>
      <c r="B58" s="136"/>
      <c r="C58" s="62"/>
      <c r="D58" s="156"/>
      <c r="E58" s="60">
        <v>35663</v>
      </c>
      <c r="F58" s="60">
        <v>35663</v>
      </c>
      <c r="G58" s="60"/>
      <c r="H58" s="60">
        <v>1680</v>
      </c>
      <c r="I58" s="60">
        <v>672</v>
      </c>
      <c r="J58" s="60">
        <v>2352</v>
      </c>
      <c r="K58" s="60">
        <v>2245</v>
      </c>
      <c r="L58" s="60"/>
      <c r="M58" s="60">
        <v>817</v>
      </c>
      <c r="N58" s="60">
        <v>3062</v>
      </c>
      <c r="O58" s="60"/>
      <c r="P58" s="60"/>
      <c r="Q58" s="60"/>
      <c r="R58" s="60"/>
      <c r="S58" s="60"/>
      <c r="T58" s="60">
        <v>3447</v>
      </c>
      <c r="U58" s="60">
        <v>8473</v>
      </c>
      <c r="V58" s="60">
        <v>11920</v>
      </c>
      <c r="W58" s="60">
        <v>17334</v>
      </c>
      <c r="X58" s="60">
        <v>35663</v>
      </c>
      <c r="Y58" s="60">
        <v>-18329</v>
      </c>
      <c r="Z58" s="140">
        <v>-51.4</v>
      </c>
      <c r="AA58" s="155">
        <v>35663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6712632</v>
      </c>
      <c r="F61" s="60">
        <v>6712632</v>
      </c>
      <c r="G61" s="60"/>
      <c r="H61" s="60">
        <v>100</v>
      </c>
      <c r="I61" s="60">
        <v>120430</v>
      </c>
      <c r="J61" s="60">
        <v>120530</v>
      </c>
      <c r="K61" s="60">
        <v>524</v>
      </c>
      <c r="L61" s="60">
        <v>7190</v>
      </c>
      <c r="M61" s="60">
        <v>174485</v>
      </c>
      <c r="N61" s="60">
        <v>182199</v>
      </c>
      <c r="O61" s="60">
        <v>-5484202</v>
      </c>
      <c r="P61" s="60">
        <v>949459</v>
      </c>
      <c r="Q61" s="60">
        <v>1536653</v>
      </c>
      <c r="R61" s="60">
        <v>-2998090</v>
      </c>
      <c r="S61" s="60"/>
      <c r="T61" s="60">
        <v>15933</v>
      </c>
      <c r="U61" s="60">
        <v>1633440</v>
      </c>
      <c r="V61" s="60">
        <v>1649373</v>
      </c>
      <c r="W61" s="60">
        <v>-1045988</v>
      </c>
      <c r="X61" s="60">
        <v>6712632</v>
      </c>
      <c r="Y61" s="60">
        <v>-7758620</v>
      </c>
      <c r="Z61" s="140">
        <v>-115.58</v>
      </c>
      <c r="AA61" s="155">
        <v>6712632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22682313</v>
      </c>
      <c r="D68" s="156">
        <v>36424593</v>
      </c>
      <c r="E68" s="60">
        <v>31123939</v>
      </c>
      <c r="F68" s="60">
        <v>36424593</v>
      </c>
      <c r="G68" s="60">
        <v>272137</v>
      </c>
      <c r="H68" s="60">
        <v>1490738</v>
      </c>
      <c r="I68" s="60">
        <v>1345701</v>
      </c>
      <c r="J68" s="60">
        <v>3108576</v>
      </c>
      <c r="K68" s="60">
        <v>1437454</v>
      </c>
      <c r="L68" s="60">
        <v>1765230</v>
      </c>
      <c r="M68" s="60">
        <v>2403747</v>
      </c>
      <c r="N68" s="60">
        <v>5606431</v>
      </c>
      <c r="O68" s="60">
        <v>8268103</v>
      </c>
      <c r="P68" s="60">
        <v>1678111</v>
      </c>
      <c r="Q68" s="60">
        <v>3490501</v>
      </c>
      <c r="R68" s="60">
        <v>13436715</v>
      </c>
      <c r="S68" s="60">
        <v>837215</v>
      </c>
      <c r="T68" s="60">
        <v>3111433</v>
      </c>
      <c r="U68" s="60">
        <v>7267897</v>
      </c>
      <c r="V68" s="60">
        <v>11216545</v>
      </c>
      <c r="W68" s="60">
        <v>33368267</v>
      </c>
      <c r="X68" s="60">
        <v>36424593</v>
      </c>
      <c r="Y68" s="60">
        <v>-3056326</v>
      </c>
      <c r="Z68" s="140">
        <v>-8.39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22682313</v>
      </c>
      <c r="D69" s="218">
        <f t="shared" si="12"/>
        <v>36424593</v>
      </c>
      <c r="E69" s="220">
        <f t="shared" si="12"/>
        <v>31123939</v>
      </c>
      <c r="F69" s="220">
        <f t="shared" si="12"/>
        <v>36424593</v>
      </c>
      <c r="G69" s="220">
        <f t="shared" si="12"/>
        <v>272137</v>
      </c>
      <c r="H69" s="220">
        <f t="shared" si="12"/>
        <v>1490738</v>
      </c>
      <c r="I69" s="220">
        <f t="shared" si="12"/>
        <v>1345701</v>
      </c>
      <c r="J69" s="220">
        <f t="shared" si="12"/>
        <v>3108576</v>
      </c>
      <c r="K69" s="220">
        <f t="shared" si="12"/>
        <v>1437454</v>
      </c>
      <c r="L69" s="220">
        <f t="shared" si="12"/>
        <v>1765230</v>
      </c>
      <c r="M69" s="220">
        <f t="shared" si="12"/>
        <v>2403747</v>
      </c>
      <c r="N69" s="220">
        <f t="shared" si="12"/>
        <v>5606431</v>
      </c>
      <c r="O69" s="220">
        <f t="shared" si="12"/>
        <v>8268103</v>
      </c>
      <c r="P69" s="220">
        <f t="shared" si="12"/>
        <v>1678111</v>
      </c>
      <c r="Q69" s="220">
        <f t="shared" si="12"/>
        <v>3490501</v>
      </c>
      <c r="R69" s="220">
        <f t="shared" si="12"/>
        <v>13436715</v>
      </c>
      <c r="S69" s="220">
        <f t="shared" si="12"/>
        <v>837215</v>
      </c>
      <c r="T69" s="220">
        <f t="shared" si="12"/>
        <v>3111433</v>
      </c>
      <c r="U69" s="220">
        <f t="shared" si="12"/>
        <v>7267897</v>
      </c>
      <c r="V69" s="220">
        <f t="shared" si="12"/>
        <v>11216545</v>
      </c>
      <c r="W69" s="220">
        <f t="shared" si="12"/>
        <v>33368267</v>
      </c>
      <c r="X69" s="220">
        <f t="shared" si="12"/>
        <v>36424593</v>
      </c>
      <c r="Y69" s="220">
        <f t="shared" si="12"/>
        <v>-3056326</v>
      </c>
      <c r="Z69" s="221">
        <f>+IF(X69&lt;&gt;0,+(Y69/X69)*100,0)</f>
        <v>-8.390830887252466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22273370</v>
      </c>
      <c r="F5" s="358">
        <f t="shared" si="0"/>
        <v>22273370</v>
      </c>
      <c r="G5" s="358">
        <f t="shared" si="0"/>
        <v>4766159</v>
      </c>
      <c r="H5" s="356">
        <f t="shared" si="0"/>
        <v>3424420</v>
      </c>
      <c r="I5" s="356">
        <f t="shared" si="0"/>
        <v>4600003</v>
      </c>
      <c r="J5" s="358">
        <f t="shared" si="0"/>
        <v>12790582</v>
      </c>
      <c r="K5" s="358">
        <f t="shared" si="0"/>
        <v>3240645</v>
      </c>
      <c r="L5" s="356">
        <f t="shared" si="0"/>
        <v>18191221</v>
      </c>
      <c r="M5" s="356">
        <f t="shared" si="0"/>
        <v>2648860</v>
      </c>
      <c r="N5" s="358">
        <f t="shared" si="0"/>
        <v>24080726</v>
      </c>
      <c r="O5" s="358">
        <f t="shared" si="0"/>
        <v>-192497</v>
      </c>
      <c r="P5" s="356">
        <f t="shared" si="0"/>
        <v>15935291</v>
      </c>
      <c r="Q5" s="356">
        <f t="shared" si="0"/>
        <v>19052665</v>
      </c>
      <c r="R5" s="358">
        <f t="shared" si="0"/>
        <v>34795459</v>
      </c>
      <c r="S5" s="358">
        <f t="shared" si="0"/>
        <v>0</v>
      </c>
      <c r="T5" s="356">
        <f t="shared" si="0"/>
        <v>15119649</v>
      </c>
      <c r="U5" s="356">
        <f t="shared" si="0"/>
        <v>50406017</v>
      </c>
      <c r="V5" s="358">
        <f t="shared" si="0"/>
        <v>65525666</v>
      </c>
      <c r="W5" s="358">
        <f t="shared" si="0"/>
        <v>137192433</v>
      </c>
      <c r="X5" s="356">
        <f t="shared" si="0"/>
        <v>22273370</v>
      </c>
      <c r="Y5" s="358">
        <f t="shared" si="0"/>
        <v>114919063</v>
      </c>
      <c r="Z5" s="359">
        <f>+IF(X5&lt;&gt;0,+(Y5/X5)*100,0)</f>
        <v>515.948251207608</v>
      </c>
      <c r="AA5" s="360">
        <f>+AA6+AA8+AA11+AA13+AA15</f>
        <v>22273370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7000000</v>
      </c>
      <c r="F6" s="59">
        <f t="shared" si="1"/>
        <v>7000000</v>
      </c>
      <c r="G6" s="59">
        <f t="shared" si="1"/>
        <v>115407</v>
      </c>
      <c r="H6" s="60">
        <f t="shared" si="1"/>
        <v>1805071</v>
      </c>
      <c r="I6" s="60">
        <f t="shared" si="1"/>
        <v>1800143</v>
      </c>
      <c r="J6" s="59">
        <f t="shared" si="1"/>
        <v>3720621</v>
      </c>
      <c r="K6" s="59">
        <f t="shared" si="1"/>
        <v>2500486</v>
      </c>
      <c r="L6" s="60">
        <f t="shared" si="1"/>
        <v>4265976</v>
      </c>
      <c r="M6" s="60">
        <f t="shared" si="1"/>
        <v>1663142</v>
      </c>
      <c r="N6" s="59">
        <f t="shared" si="1"/>
        <v>8429604</v>
      </c>
      <c r="O6" s="59">
        <f t="shared" si="1"/>
        <v>729419</v>
      </c>
      <c r="P6" s="60">
        <f t="shared" si="1"/>
        <v>3406477</v>
      </c>
      <c r="Q6" s="60">
        <f t="shared" si="1"/>
        <v>11305403</v>
      </c>
      <c r="R6" s="59">
        <f t="shared" si="1"/>
        <v>15441299</v>
      </c>
      <c r="S6" s="59">
        <f t="shared" si="1"/>
        <v>0</v>
      </c>
      <c r="T6" s="60">
        <f t="shared" si="1"/>
        <v>1014214</v>
      </c>
      <c r="U6" s="60">
        <f t="shared" si="1"/>
        <v>6696791</v>
      </c>
      <c r="V6" s="59">
        <f t="shared" si="1"/>
        <v>7711005</v>
      </c>
      <c r="W6" s="59">
        <f t="shared" si="1"/>
        <v>35302529</v>
      </c>
      <c r="X6" s="60">
        <f t="shared" si="1"/>
        <v>7000000</v>
      </c>
      <c r="Y6" s="59">
        <f t="shared" si="1"/>
        <v>28302529</v>
      </c>
      <c r="Z6" s="61">
        <f>+IF(X6&lt;&gt;0,+(Y6/X6)*100,0)</f>
        <v>404.3218428571429</v>
      </c>
      <c r="AA6" s="62">
        <f t="shared" si="1"/>
        <v>7000000</v>
      </c>
    </row>
    <row r="7" spans="1:27" ht="13.5">
      <c r="A7" s="291" t="s">
        <v>228</v>
      </c>
      <c r="B7" s="142"/>
      <c r="C7" s="60"/>
      <c r="D7" s="340"/>
      <c r="E7" s="60">
        <v>7000000</v>
      </c>
      <c r="F7" s="59">
        <v>7000000</v>
      </c>
      <c r="G7" s="59">
        <v>115407</v>
      </c>
      <c r="H7" s="60">
        <v>1805071</v>
      </c>
      <c r="I7" s="60">
        <v>1800143</v>
      </c>
      <c r="J7" s="59">
        <v>3720621</v>
      </c>
      <c r="K7" s="59">
        <v>2500486</v>
      </c>
      <c r="L7" s="60">
        <v>4265976</v>
      </c>
      <c r="M7" s="60">
        <v>1663142</v>
      </c>
      <c r="N7" s="59">
        <v>8429604</v>
      </c>
      <c r="O7" s="59">
        <v>729419</v>
      </c>
      <c r="P7" s="60">
        <v>3406477</v>
      </c>
      <c r="Q7" s="60">
        <v>11305403</v>
      </c>
      <c r="R7" s="59">
        <v>15441299</v>
      </c>
      <c r="S7" s="59"/>
      <c r="T7" s="60">
        <v>1014214</v>
      </c>
      <c r="U7" s="60">
        <v>6696791</v>
      </c>
      <c r="V7" s="59">
        <v>7711005</v>
      </c>
      <c r="W7" s="59">
        <v>35302529</v>
      </c>
      <c r="X7" s="60">
        <v>7000000</v>
      </c>
      <c r="Y7" s="59">
        <v>28302529</v>
      </c>
      <c r="Z7" s="61">
        <v>404.32</v>
      </c>
      <c r="AA7" s="62">
        <v>7000000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197083</v>
      </c>
      <c r="H8" s="60">
        <f t="shared" si="2"/>
        <v>0</v>
      </c>
      <c r="I8" s="60">
        <f t="shared" si="2"/>
        <v>390028</v>
      </c>
      <c r="J8" s="59">
        <f t="shared" si="2"/>
        <v>587111</v>
      </c>
      <c r="K8" s="59">
        <f t="shared" si="2"/>
        <v>200784</v>
      </c>
      <c r="L8" s="60">
        <f t="shared" si="2"/>
        <v>195880</v>
      </c>
      <c r="M8" s="60">
        <f t="shared" si="2"/>
        <v>622024</v>
      </c>
      <c r="N8" s="59">
        <f t="shared" si="2"/>
        <v>1018688</v>
      </c>
      <c r="O8" s="59">
        <f t="shared" si="2"/>
        <v>-3898531</v>
      </c>
      <c r="P8" s="60">
        <f t="shared" si="2"/>
        <v>4188916</v>
      </c>
      <c r="Q8" s="60">
        <f t="shared" si="2"/>
        <v>1046207</v>
      </c>
      <c r="R8" s="59">
        <f t="shared" si="2"/>
        <v>1336592</v>
      </c>
      <c r="S8" s="59">
        <f t="shared" si="2"/>
        <v>0</v>
      </c>
      <c r="T8" s="60">
        <f t="shared" si="2"/>
        <v>2493740</v>
      </c>
      <c r="U8" s="60">
        <f t="shared" si="2"/>
        <v>3523493</v>
      </c>
      <c r="V8" s="59">
        <f t="shared" si="2"/>
        <v>6017233</v>
      </c>
      <c r="W8" s="59">
        <f t="shared" si="2"/>
        <v>8959624</v>
      </c>
      <c r="X8" s="60">
        <f t="shared" si="2"/>
        <v>0</v>
      </c>
      <c r="Y8" s="59">
        <f t="shared" si="2"/>
        <v>8959624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197083</v>
      </c>
      <c r="H9" s="60"/>
      <c r="I9" s="60">
        <v>390028</v>
      </c>
      <c r="J9" s="59">
        <v>587111</v>
      </c>
      <c r="K9" s="59">
        <v>200784</v>
      </c>
      <c r="L9" s="60">
        <v>195880</v>
      </c>
      <c r="M9" s="60">
        <v>622024</v>
      </c>
      <c r="N9" s="59">
        <v>1018688</v>
      </c>
      <c r="O9" s="59">
        <v>-3898531</v>
      </c>
      <c r="P9" s="60">
        <v>4188916</v>
      </c>
      <c r="Q9" s="60">
        <v>870894</v>
      </c>
      <c r="R9" s="59">
        <v>1161279</v>
      </c>
      <c r="S9" s="59"/>
      <c r="T9" s="60">
        <v>2418640</v>
      </c>
      <c r="U9" s="60">
        <v>3523493</v>
      </c>
      <c r="V9" s="59">
        <v>5942133</v>
      </c>
      <c r="W9" s="59">
        <v>8709211</v>
      </c>
      <c r="X9" s="60"/>
      <c r="Y9" s="59">
        <v>8709211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175313</v>
      </c>
      <c r="R10" s="59">
        <v>175313</v>
      </c>
      <c r="S10" s="59"/>
      <c r="T10" s="60">
        <v>75100</v>
      </c>
      <c r="U10" s="60"/>
      <c r="V10" s="59">
        <v>75100</v>
      </c>
      <c r="W10" s="59">
        <v>250413</v>
      </c>
      <c r="X10" s="60"/>
      <c r="Y10" s="59">
        <v>250413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14273370</v>
      </c>
      <c r="F11" s="364">
        <f t="shared" si="3"/>
        <v>14273370</v>
      </c>
      <c r="G11" s="364">
        <f t="shared" si="3"/>
        <v>3402272</v>
      </c>
      <c r="H11" s="362">
        <f t="shared" si="3"/>
        <v>1619349</v>
      </c>
      <c r="I11" s="362">
        <f t="shared" si="3"/>
        <v>1927116</v>
      </c>
      <c r="J11" s="364">
        <f t="shared" si="3"/>
        <v>6948737</v>
      </c>
      <c r="K11" s="364">
        <f t="shared" si="3"/>
        <v>407302</v>
      </c>
      <c r="L11" s="362">
        <f t="shared" si="3"/>
        <v>11454202</v>
      </c>
      <c r="M11" s="362">
        <f t="shared" si="3"/>
        <v>363694</v>
      </c>
      <c r="N11" s="364">
        <f t="shared" si="3"/>
        <v>12225198</v>
      </c>
      <c r="O11" s="364">
        <f t="shared" si="3"/>
        <v>4435108</v>
      </c>
      <c r="P11" s="362">
        <f t="shared" si="3"/>
        <v>3803368</v>
      </c>
      <c r="Q11" s="362">
        <f t="shared" si="3"/>
        <v>2219964</v>
      </c>
      <c r="R11" s="364">
        <f t="shared" si="3"/>
        <v>10458440</v>
      </c>
      <c r="S11" s="364">
        <f t="shared" si="3"/>
        <v>0</v>
      </c>
      <c r="T11" s="362">
        <f t="shared" si="3"/>
        <v>11611695</v>
      </c>
      <c r="U11" s="362">
        <f t="shared" si="3"/>
        <v>38815467</v>
      </c>
      <c r="V11" s="364">
        <f t="shared" si="3"/>
        <v>50427162</v>
      </c>
      <c r="W11" s="364">
        <f t="shared" si="3"/>
        <v>80059537</v>
      </c>
      <c r="X11" s="362">
        <f t="shared" si="3"/>
        <v>14273370</v>
      </c>
      <c r="Y11" s="364">
        <f t="shared" si="3"/>
        <v>65786167</v>
      </c>
      <c r="Z11" s="365">
        <f>+IF(X11&lt;&gt;0,+(Y11/X11)*100,0)</f>
        <v>460.90143392905804</v>
      </c>
      <c r="AA11" s="366">
        <f t="shared" si="3"/>
        <v>14273370</v>
      </c>
    </row>
    <row r="12" spans="1:27" ht="13.5">
      <c r="A12" s="291" t="s">
        <v>231</v>
      </c>
      <c r="B12" s="136"/>
      <c r="C12" s="60"/>
      <c r="D12" s="340"/>
      <c r="E12" s="60">
        <v>14273370</v>
      </c>
      <c r="F12" s="59">
        <v>14273370</v>
      </c>
      <c r="G12" s="59">
        <v>3402272</v>
      </c>
      <c r="H12" s="60">
        <v>1619349</v>
      </c>
      <c r="I12" s="60">
        <v>1927116</v>
      </c>
      <c r="J12" s="59">
        <v>6948737</v>
      </c>
      <c r="K12" s="59">
        <v>407302</v>
      </c>
      <c r="L12" s="60">
        <v>11454202</v>
      </c>
      <c r="M12" s="60">
        <v>363694</v>
      </c>
      <c r="N12" s="59">
        <v>12225198</v>
      </c>
      <c r="O12" s="59">
        <v>4435108</v>
      </c>
      <c r="P12" s="60">
        <v>3803368</v>
      </c>
      <c r="Q12" s="60">
        <v>2219964</v>
      </c>
      <c r="R12" s="59">
        <v>10458440</v>
      </c>
      <c r="S12" s="59"/>
      <c r="T12" s="60">
        <v>11611695</v>
      </c>
      <c r="U12" s="60">
        <v>38815467</v>
      </c>
      <c r="V12" s="59">
        <v>50427162</v>
      </c>
      <c r="W12" s="59">
        <v>80059537</v>
      </c>
      <c r="X12" s="60">
        <v>14273370</v>
      </c>
      <c r="Y12" s="59">
        <v>65786167</v>
      </c>
      <c r="Z12" s="61">
        <v>460.9</v>
      </c>
      <c r="AA12" s="62">
        <v>14273370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1051397</v>
      </c>
      <c r="H13" s="275">
        <f t="shared" si="4"/>
        <v>0</v>
      </c>
      <c r="I13" s="275">
        <f t="shared" si="4"/>
        <v>0</v>
      </c>
      <c r="J13" s="342">
        <f t="shared" si="4"/>
        <v>1051397</v>
      </c>
      <c r="K13" s="342">
        <f t="shared" si="4"/>
        <v>111178</v>
      </c>
      <c r="L13" s="275">
        <f t="shared" si="4"/>
        <v>2081176</v>
      </c>
      <c r="M13" s="275">
        <f t="shared" si="4"/>
        <v>0</v>
      </c>
      <c r="N13" s="342">
        <f t="shared" si="4"/>
        <v>2192354</v>
      </c>
      <c r="O13" s="342">
        <f t="shared" si="4"/>
        <v>-967098</v>
      </c>
      <c r="P13" s="275">
        <f t="shared" si="4"/>
        <v>4488096</v>
      </c>
      <c r="Q13" s="275">
        <f t="shared" si="4"/>
        <v>4481091</v>
      </c>
      <c r="R13" s="342">
        <f t="shared" si="4"/>
        <v>8002089</v>
      </c>
      <c r="S13" s="342">
        <f t="shared" si="4"/>
        <v>0</v>
      </c>
      <c r="T13" s="275">
        <f t="shared" si="4"/>
        <v>0</v>
      </c>
      <c r="U13" s="275">
        <f t="shared" si="4"/>
        <v>757033</v>
      </c>
      <c r="V13" s="342">
        <f t="shared" si="4"/>
        <v>757033</v>
      </c>
      <c r="W13" s="342">
        <f t="shared" si="4"/>
        <v>12002873</v>
      </c>
      <c r="X13" s="275">
        <f t="shared" si="4"/>
        <v>0</v>
      </c>
      <c r="Y13" s="342">
        <f t="shared" si="4"/>
        <v>12002873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>
        <v>1051397</v>
      </c>
      <c r="H14" s="60"/>
      <c r="I14" s="60"/>
      <c r="J14" s="59">
        <v>1051397</v>
      </c>
      <c r="K14" s="59">
        <v>111178</v>
      </c>
      <c r="L14" s="60">
        <v>2081176</v>
      </c>
      <c r="M14" s="60"/>
      <c r="N14" s="59">
        <v>2192354</v>
      </c>
      <c r="O14" s="59">
        <v>-967098</v>
      </c>
      <c r="P14" s="60">
        <v>4488096</v>
      </c>
      <c r="Q14" s="60">
        <v>4481091</v>
      </c>
      <c r="R14" s="59">
        <v>8002089</v>
      </c>
      <c r="S14" s="59"/>
      <c r="T14" s="60"/>
      <c r="U14" s="60">
        <v>757033</v>
      </c>
      <c r="V14" s="59">
        <v>757033</v>
      </c>
      <c r="W14" s="59">
        <v>12002873</v>
      </c>
      <c r="X14" s="60"/>
      <c r="Y14" s="59">
        <v>12002873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482716</v>
      </c>
      <c r="J15" s="59">
        <f t="shared" si="5"/>
        <v>482716</v>
      </c>
      <c r="K15" s="59">
        <f t="shared" si="5"/>
        <v>20895</v>
      </c>
      <c r="L15" s="60">
        <f t="shared" si="5"/>
        <v>193987</v>
      </c>
      <c r="M15" s="60">
        <f t="shared" si="5"/>
        <v>0</v>
      </c>
      <c r="N15" s="59">
        <f t="shared" si="5"/>
        <v>214882</v>
      </c>
      <c r="O15" s="59">
        <f t="shared" si="5"/>
        <v>-491395</v>
      </c>
      <c r="P15" s="60">
        <f t="shared" si="5"/>
        <v>48434</v>
      </c>
      <c r="Q15" s="60">
        <f t="shared" si="5"/>
        <v>0</v>
      </c>
      <c r="R15" s="59">
        <f t="shared" si="5"/>
        <v>-442961</v>
      </c>
      <c r="S15" s="59">
        <f t="shared" si="5"/>
        <v>0</v>
      </c>
      <c r="T15" s="60">
        <f t="shared" si="5"/>
        <v>0</v>
      </c>
      <c r="U15" s="60">
        <f t="shared" si="5"/>
        <v>613233</v>
      </c>
      <c r="V15" s="59">
        <f t="shared" si="5"/>
        <v>613233</v>
      </c>
      <c r="W15" s="59">
        <f t="shared" si="5"/>
        <v>867870</v>
      </c>
      <c r="X15" s="60">
        <f t="shared" si="5"/>
        <v>1000000</v>
      </c>
      <c r="Y15" s="59">
        <f t="shared" si="5"/>
        <v>-132130</v>
      </c>
      <c r="Z15" s="61">
        <f>+IF(X15&lt;&gt;0,+(Y15/X15)*100,0)</f>
        <v>-13.213</v>
      </c>
      <c r="AA15" s="62">
        <f>SUM(AA16:AA20)</f>
        <v>1000000</v>
      </c>
    </row>
    <row r="16" spans="1:27" ht="13.5">
      <c r="A16" s="291" t="s">
        <v>233</v>
      </c>
      <c r="B16" s="300"/>
      <c r="C16" s="60"/>
      <c r="D16" s="340"/>
      <c r="E16" s="60">
        <v>1000000</v>
      </c>
      <c r="F16" s="59">
        <v>1000000</v>
      </c>
      <c r="G16" s="59"/>
      <c r="H16" s="60"/>
      <c r="I16" s="60">
        <v>482716</v>
      </c>
      <c r="J16" s="59">
        <v>482716</v>
      </c>
      <c r="K16" s="59">
        <v>20895</v>
      </c>
      <c r="L16" s="60">
        <v>193987</v>
      </c>
      <c r="M16" s="60"/>
      <c r="N16" s="59">
        <v>214882</v>
      </c>
      <c r="O16" s="59">
        <v>-491395</v>
      </c>
      <c r="P16" s="60">
        <v>48434</v>
      </c>
      <c r="Q16" s="60"/>
      <c r="R16" s="59">
        <v>-442961</v>
      </c>
      <c r="S16" s="59"/>
      <c r="T16" s="60"/>
      <c r="U16" s="60">
        <v>613233</v>
      </c>
      <c r="V16" s="59">
        <v>613233</v>
      </c>
      <c r="W16" s="59">
        <v>867870</v>
      </c>
      <c r="X16" s="60">
        <v>1000000</v>
      </c>
      <c r="Y16" s="59">
        <v>-132130</v>
      </c>
      <c r="Z16" s="61">
        <v>-13.21</v>
      </c>
      <c r="AA16" s="62">
        <v>1000000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42542807</v>
      </c>
      <c r="F22" s="345">
        <f t="shared" si="6"/>
        <v>42542807</v>
      </c>
      <c r="G22" s="345">
        <f t="shared" si="6"/>
        <v>0</v>
      </c>
      <c r="H22" s="343">
        <f t="shared" si="6"/>
        <v>1022499</v>
      </c>
      <c r="I22" s="343">
        <f t="shared" si="6"/>
        <v>0</v>
      </c>
      <c r="J22" s="345">
        <f t="shared" si="6"/>
        <v>1022499</v>
      </c>
      <c r="K22" s="345">
        <f t="shared" si="6"/>
        <v>1447251</v>
      </c>
      <c r="L22" s="343">
        <f t="shared" si="6"/>
        <v>3987379</v>
      </c>
      <c r="M22" s="343">
        <f t="shared" si="6"/>
        <v>0</v>
      </c>
      <c r="N22" s="345">
        <f t="shared" si="6"/>
        <v>5434630</v>
      </c>
      <c r="O22" s="345">
        <f t="shared" si="6"/>
        <v>1022499</v>
      </c>
      <c r="P22" s="343">
        <f t="shared" si="6"/>
        <v>0</v>
      </c>
      <c r="Q22" s="343">
        <f t="shared" si="6"/>
        <v>0</v>
      </c>
      <c r="R22" s="345">
        <f t="shared" si="6"/>
        <v>1022499</v>
      </c>
      <c r="S22" s="345">
        <f t="shared" si="6"/>
        <v>0</v>
      </c>
      <c r="T22" s="343">
        <f t="shared" si="6"/>
        <v>0</v>
      </c>
      <c r="U22" s="343">
        <f t="shared" si="6"/>
        <v>1880205</v>
      </c>
      <c r="V22" s="345">
        <f t="shared" si="6"/>
        <v>1880205</v>
      </c>
      <c r="W22" s="345">
        <f t="shared" si="6"/>
        <v>9359833</v>
      </c>
      <c r="X22" s="343">
        <f t="shared" si="6"/>
        <v>42542807</v>
      </c>
      <c r="Y22" s="345">
        <f t="shared" si="6"/>
        <v>-33182974</v>
      </c>
      <c r="Z22" s="336">
        <f>+IF(X22&lt;&gt;0,+(Y22/X22)*100,0)</f>
        <v>-77.99902343068243</v>
      </c>
      <c r="AA22" s="350">
        <f>SUM(AA23:AA32)</f>
        <v>42542807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7542807</v>
      </c>
      <c r="F25" s="59">
        <v>7542807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7542807</v>
      </c>
      <c r="Y25" s="59">
        <v>-7542807</v>
      </c>
      <c r="Z25" s="61">
        <v>-100</v>
      </c>
      <c r="AA25" s="62">
        <v>7542807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1022499</v>
      </c>
      <c r="I27" s="60"/>
      <c r="J27" s="59">
        <v>1022499</v>
      </c>
      <c r="K27" s="59">
        <v>1447251</v>
      </c>
      <c r="L27" s="60">
        <v>3987379</v>
      </c>
      <c r="M27" s="60"/>
      <c r="N27" s="59">
        <v>5434630</v>
      </c>
      <c r="O27" s="59">
        <v>1022499</v>
      </c>
      <c r="P27" s="60"/>
      <c r="Q27" s="60"/>
      <c r="R27" s="59">
        <v>1022499</v>
      </c>
      <c r="S27" s="59"/>
      <c r="T27" s="60"/>
      <c r="U27" s="60">
        <v>1880205</v>
      </c>
      <c r="V27" s="59">
        <v>1880205</v>
      </c>
      <c r="W27" s="59">
        <v>9359833</v>
      </c>
      <c r="X27" s="60"/>
      <c r="Y27" s="59">
        <v>9359833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35000000</v>
      </c>
      <c r="F32" s="59">
        <v>35000000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35000000</v>
      </c>
      <c r="Y32" s="59">
        <v>-35000000</v>
      </c>
      <c r="Z32" s="61">
        <v>-100</v>
      </c>
      <c r="AA32" s="62">
        <v>35000000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1675000</v>
      </c>
      <c r="F40" s="345">
        <f t="shared" si="9"/>
        <v>1675000</v>
      </c>
      <c r="G40" s="345">
        <f t="shared" si="9"/>
        <v>0</v>
      </c>
      <c r="H40" s="343">
        <f t="shared" si="9"/>
        <v>599076</v>
      </c>
      <c r="I40" s="343">
        <f t="shared" si="9"/>
        <v>1981523</v>
      </c>
      <c r="J40" s="345">
        <f t="shared" si="9"/>
        <v>2580599</v>
      </c>
      <c r="K40" s="345">
        <f t="shared" si="9"/>
        <v>921720</v>
      </c>
      <c r="L40" s="343">
        <f t="shared" si="9"/>
        <v>274493</v>
      </c>
      <c r="M40" s="343">
        <f t="shared" si="9"/>
        <v>599197</v>
      </c>
      <c r="N40" s="345">
        <f t="shared" si="9"/>
        <v>1795410</v>
      </c>
      <c r="O40" s="345">
        <f t="shared" si="9"/>
        <v>-251344</v>
      </c>
      <c r="P40" s="343">
        <f t="shared" si="9"/>
        <v>1672023</v>
      </c>
      <c r="Q40" s="343">
        <f t="shared" si="9"/>
        <v>-1064700</v>
      </c>
      <c r="R40" s="345">
        <f t="shared" si="9"/>
        <v>355979</v>
      </c>
      <c r="S40" s="345">
        <f t="shared" si="9"/>
        <v>0</v>
      </c>
      <c r="T40" s="343">
        <f t="shared" si="9"/>
        <v>1804651</v>
      </c>
      <c r="U40" s="343">
        <f t="shared" si="9"/>
        <v>1323879</v>
      </c>
      <c r="V40" s="345">
        <f t="shared" si="9"/>
        <v>3128530</v>
      </c>
      <c r="W40" s="345">
        <f t="shared" si="9"/>
        <v>7860518</v>
      </c>
      <c r="X40" s="343">
        <f t="shared" si="9"/>
        <v>1675000</v>
      </c>
      <c r="Y40" s="345">
        <f t="shared" si="9"/>
        <v>6185518</v>
      </c>
      <c r="Z40" s="336">
        <f>+IF(X40&lt;&gt;0,+(Y40/X40)*100,0)</f>
        <v>369.2846567164179</v>
      </c>
      <c r="AA40" s="350">
        <f>SUM(AA41:AA49)</f>
        <v>1675000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1386500</v>
      </c>
      <c r="J41" s="364">
        <v>1386500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1386500</v>
      </c>
      <c r="X41" s="362"/>
      <c r="Y41" s="364">
        <v>1386500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1148000</v>
      </c>
      <c r="F43" s="370">
        <v>1148000</v>
      </c>
      <c r="G43" s="370"/>
      <c r="H43" s="305"/>
      <c r="I43" s="305"/>
      <c r="J43" s="370"/>
      <c r="K43" s="370">
        <v>174820</v>
      </c>
      <c r="L43" s="305">
        <v>24242</v>
      </c>
      <c r="M43" s="305"/>
      <c r="N43" s="370">
        <v>199062</v>
      </c>
      <c r="O43" s="370"/>
      <c r="P43" s="305">
        <v>4027</v>
      </c>
      <c r="Q43" s="305">
        <v>81030</v>
      </c>
      <c r="R43" s="370">
        <v>85057</v>
      </c>
      <c r="S43" s="370"/>
      <c r="T43" s="305">
        <v>344831</v>
      </c>
      <c r="U43" s="305">
        <v>222019</v>
      </c>
      <c r="V43" s="370">
        <v>566850</v>
      </c>
      <c r="W43" s="370">
        <v>850969</v>
      </c>
      <c r="X43" s="305">
        <v>1148000</v>
      </c>
      <c r="Y43" s="370">
        <v>-297031</v>
      </c>
      <c r="Z43" s="371">
        <v>-25.87</v>
      </c>
      <c r="AA43" s="303">
        <v>1148000</v>
      </c>
    </row>
    <row r="44" spans="1:27" ht="13.5">
      <c r="A44" s="361" t="s">
        <v>250</v>
      </c>
      <c r="B44" s="136"/>
      <c r="C44" s="60"/>
      <c r="D44" s="368"/>
      <c r="E44" s="54">
        <v>327000</v>
      </c>
      <c r="F44" s="53">
        <v>327000</v>
      </c>
      <c r="G44" s="53"/>
      <c r="H44" s="54">
        <v>166616</v>
      </c>
      <c r="I44" s="54"/>
      <c r="J44" s="53">
        <v>166616</v>
      </c>
      <c r="K44" s="53">
        <v>255711</v>
      </c>
      <c r="L44" s="54"/>
      <c r="M44" s="54">
        <v>294486</v>
      </c>
      <c r="N44" s="53">
        <v>550197</v>
      </c>
      <c r="O44" s="53">
        <v>-250000</v>
      </c>
      <c r="P44" s="54">
        <v>144101</v>
      </c>
      <c r="Q44" s="54">
        <v>6000</v>
      </c>
      <c r="R44" s="53">
        <v>-99899</v>
      </c>
      <c r="S44" s="53"/>
      <c r="T44" s="54">
        <v>-170176</v>
      </c>
      <c r="U44" s="54">
        <v>479390</v>
      </c>
      <c r="V44" s="53">
        <v>309214</v>
      </c>
      <c r="W44" s="53">
        <v>926128</v>
      </c>
      <c r="X44" s="54">
        <v>327000</v>
      </c>
      <c r="Y44" s="53">
        <v>599128</v>
      </c>
      <c r="Z44" s="94">
        <v>183.22</v>
      </c>
      <c r="AA44" s="95">
        <v>327000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</v>
      </c>
      <c r="F48" s="53">
        <v>200000</v>
      </c>
      <c r="G48" s="53"/>
      <c r="H48" s="54">
        <v>432460</v>
      </c>
      <c r="I48" s="54">
        <v>595023</v>
      </c>
      <c r="J48" s="53">
        <v>1027483</v>
      </c>
      <c r="K48" s="53">
        <v>491189</v>
      </c>
      <c r="L48" s="54">
        <v>250251</v>
      </c>
      <c r="M48" s="54">
        <v>304711</v>
      </c>
      <c r="N48" s="53">
        <v>1046151</v>
      </c>
      <c r="O48" s="53">
        <v>118830</v>
      </c>
      <c r="P48" s="54">
        <v>1440021</v>
      </c>
      <c r="Q48" s="54">
        <v>-1240372</v>
      </c>
      <c r="R48" s="53">
        <v>318479</v>
      </c>
      <c r="S48" s="53"/>
      <c r="T48" s="54">
        <v>1418118</v>
      </c>
      <c r="U48" s="54">
        <v>53786</v>
      </c>
      <c r="V48" s="53">
        <v>1471904</v>
      </c>
      <c r="W48" s="53">
        <v>3864017</v>
      </c>
      <c r="X48" s="54">
        <v>200000</v>
      </c>
      <c r="Y48" s="53">
        <v>3664017</v>
      </c>
      <c r="Z48" s="94">
        <v>1832.01</v>
      </c>
      <c r="AA48" s="95">
        <v>200000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-120174</v>
      </c>
      <c r="P49" s="54">
        <v>83874</v>
      </c>
      <c r="Q49" s="54">
        <v>88642</v>
      </c>
      <c r="R49" s="53">
        <v>52342</v>
      </c>
      <c r="S49" s="53"/>
      <c r="T49" s="54">
        <v>211878</v>
      </c>
      <c r="U49" s="54">
        <v>568684</v>
      </c>
      <c r="V49" s="53">
        <v>780562</v>
      </c>
      <c r="W49" s="53">
        <v>832904</v>
      </c>
      <c r="X49" s="54"/>
      <c r="Y49" s="53">
        <v>832904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350000</v>
      </c>
      <c r="F57" s="345">
        <f t="shared" si="13"/>
        <v>350000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172000</v>
      </c>
      <c r="M57" s="343">
        <f t="shared" si="13"/>
        <v>0</v>
      </c>
      <c r="N57" s="345">
        <f t="shared" si="13"/>
        <v>172000</v>
      </c>
      <c r="O57" s="345">
        <f t="shared" si="13"/>
        <v>0</v>
      </c>
      <c r="P57" s="343">
        <f t="shared" si="13"/>
        <v>0</v>
      </c>
      <c r="Q57" s="343">
        <f t="shared" si="13"/>
        <v>-172000</v>
      </c>
      <c r="R57" s="345">
        <f t="shared" si="13"/>
        <v>-172000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350000</v>
      </c>
      <c r="Y57" s="345">
        <f t="shared" si="13"/>
        <v>-350000</v>
      </c>
      <c r="Z57" s="336">
        <f>+IF(X57&lt;&gt;0,+(Y57/X57)*100,0)</f>
        <v>-100</v>
      </c>
      <c r="AA57" s="350">
        <f t="shared" si="13"/>
        <v>350000</v>
      </c>
    </row>
    <row r="58" spans="1:27" ht="13.5">
      <c r="A58" s="361" t="s">
        <v>216</v>
      </c>
      <c r="B58" s="136"/>
      <c r="C58" s="60"/>
      <c r="D58" s="340"/>
      <c r="E58" s="60">
        <v>350000</v>
      </c>
      <c r="F58" s="59">
        <v>350000</v>
      </c>
      <c r="G58" s="59"/>
      <c r="H58" s="60"/>
      <c r="I58" s="60"/>
      <c r="J58" s="59"/>
      <c r="K58" s="59"/>
      <c r="L58" s="60">
        <v>172000</v>
      </c>
      <c r="M58" s="60"/>
      <c r="N58" s="59">
        <v>172000</v>
      </c>
      <c r="O58" s="59"/>
      <c r="P58" s="60"/>
      <c r="Q58" s="60">
        <v>-172000</v>
      </c>
      <c r="R58" s="59">
        <v>-172000</v>
      </c>
      <c r="S58" s="59"/>
      <c r="T58" s="60"/>
      <c r="U58" s="60"/>
      <c r="V58" s="59"/>
      <c r="W58" s="59"/>
      <c r="X58" s="60">
        <v>350000</v>
      </c>
      <c r="Y58" s="59">
        <v>-350000</v>
      </c>
      <c r="Z58" s="61">
        <v>-100</v>
      </c>
      <c r="AA58" s="62">
        <v>350000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66841177</v>
      </c>
      <c r="F60" s="264">
        <f t="shared" si="14"/>
        <v>66841177</v>
      </c>
      <c r="G60" s="264">
        <f t="shared" si="14"/>
        <v>4766159</v>
      </c>
      <c r="H60" s="219">
        <f t="shared" si="14"/>
        <v>5045995</v>
      </c>
      <c r="I60" s="219">
        <f t="shared" si="14"/>
        <v>6581526</v>
      </c>
      <c r="J60" s="264">
        <f t="shared" si="14"/>
        <v>16393680</v>
      </c>
      <c r="K60" s="264">
        <f t="shared" si="14"/>
        <v>5609616</v>
      </c>
      <c r="L60" s="219">
        <f t="shared" si="14"/>
        <v>22625093</v>
      </c>
      <c r="M60" s="219">
        <f t="shared" si="14"/>
        <v>3248057</v>
      </c>
      <c r="N60" s="264">
        <f t="shared" si="14"/>
        <v>31482766</v>
      </c>
      <c r="O60" s="264">
        <f t="shared" si="14"/>
        <v>578658</v>
      </c>
      <c r="P60" s="219">
        <f t="shared" si="14"/>
        <v>17607314</v>
      </c>
      <c r="Q60" s="219">
        <f t="shared" si="14"/>
        <v>17815965</v>
      </c>
      <c r="R60" s="264">
        <f t="shared" si="14"/>
        <v>36001937</v>
      </c>
      <c r="S60" s="264">
        <f t="shared" si="14"/>
        <v>0</v>
      </c>
      <c r="T60" s="219">
        <f t="shared" si="14"/>
        <v>16924300</v>
      </c>
      <c r="U60" s="219">
        <f t="shared" si="14"/>
        <v>53610101</v>
      </c>
      <c r="V60" s="264">
        <f t="shared" si="14"/>
        <v>70534401</v>
      </c>
      <c r="W60" s="264">
        <f t="shared" si="14"/>
        <v>154412784</v>
      </c>
      <c r="X60" s="219">
        <f t="shared" si="14"/>
        <v>66841177</v>
      </c>
      <c r="Y60" s="264">
        <f t="shared" si="14"/>
        <v>87571607</v>
      </c>
      <c r="Z60" s="337">
        <f>+IF(X60&lt;&gt;0,+(Y60/X60)*100,0)</f>
        <v>131.01445984411674</v>
      </c>
      <c r="AA60" s="232">
        <f>+AA57+AA54+AA51+AA40+AA37+AA34+AA22+AA5</f>
        <v>66841177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158026140</v>
      </c>
      <c r="F5" s="358">
        <f t="shared" si="0"/>
        <v>158026140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158026140</v>
      </c>
      <c r="Y5" s="358">
        <f t="shared" si="0"/>
        <v>-158026140</v>
      </c>
      <c r="Z5" s="359">
        <f>+IF(X5&lt;&gt;0,+(Y5/X5)*100,0)</f>
        <v>-100</v>
      </c>
      <c r="AA5" s="360">
        <f>+AA6+AA8+AA11+AA13+AA15</f>
        <v>158026140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26700000</v>
      </c>
      <c r="F6" s="59">
        <f t="shared" si="1"/>
        <v>26700000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26700000</v>
      </c>
      <c r="Y6" s="59">
        <f t="shared" si="1"/>
        <v>-26700000</v>
      </c>
      <c r="Z6" s="61">
        <f>+IF(X6&lt;&gt;0,+(Y6/X6)*100,0)</f>
        <v>-100</v>
      </c>
      <c r="AA6" s="62">
        <f t="shared" si="1"/>
        <v>26700000</v>
      </c>
    </row>
    <row r="7" spans="1:27" ht="13.5">
      <c r="A7" s="291" t="s">
        <v>228</v>
      </c>
      <c r="B7" s="142"/>
      <c r="C7" s="60"/>
      <c r="D7" s="340"/>
      <c r="E7" s="60">
        <v>26700000</v>
      </c>
      <c r="F7" s="59">
        <v>26700000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26700000</v>
      </c>
      <c r="Y7" s="59">
        <v>-26700000</v>
      </c>
      <c r="Z7" s="61">
        <v>-100</v>
      </c>
      <c r="AA7" s="62">
        <v>26700000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5800000</v>
      </c>
      <c r="F8" s="59">
        <f t="shared" si="2"/>
        <v>5800000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5800000</v>
      </c>
      <c r="Y8" s="59">
        <f t="shared" si="2"/>
        <v>-5800000</v>
      </c>
      <c r="Z8" s="61">
        <f>+IF(X8&lt;&gt;0,+(Y8/X8)*100,0)</f>
        <v>-100</v>
      </c>
      <c r="AA8" s="62">
        <f>SUM(AA9:AA10)</f>
        <v>5800000</v>
      </c>
    </row>
    <row r="9" spans="1:27" ht="13.5">
      <c r="A9" s="291" t="s">
        <v>229</v>
      </c>
      <c r="B9" s="142"/>
      <c r="C9" s="60"/>
      <c r="D9" s="340"/>
      <c r="E9" s="60">
        <v>5800000</v>
      </c>
      <c r="F9" s="59">
        <v>5800000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5800000</v>
      </c>
      <c r="Y9" s="59">
        <v>-5800000</v>
      </c>
      <c r="Z9" s="61">
        <v>-100</v>
      </c>
      <c r="AA9" s="62">
        <v>5800000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125526140</v>
      </c>
      <c r="F11" s="364">
        <f t="shared" si="3"/>
        <v>125526140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125526140</v>
      </c>
      <c r="Y11" s="364">
        <f t="shared" si="3"/>
        <v>-125526140</v>
      </c>
      <c r="Z11" s="365">
        <f>+IF(X11&lt;&gt;0,+(Y11/X11)*100,0)</f>
        <v>-100</v>
      </c>
      <c r="AA11" s="366">
        <f t="shared" si="3"/>
        <v>125526140</v>
      </c>
    </row>
    <row r="12" spans="1:27" ht="13.5">
      <c r="A12" s="291" t="s">
        <v>231</v>
      </c>
      <c r="B12" s="136"/>
      <c r="C12" s="60"/>
      <c r="D12" s="340"/>
      <c r="E12" s="60">
        <v>125526140</v>
      </c>
      <c r="F12" s="59">
        <v>125526140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125526140</v>
      </c>
      <c r="Y12" s="59">
        <v>-125526140</v>
      </c>
      <c r="Z12" s="61">
        <v>-100</v>
      </c>
      <c r="AA12" s="62">
        <v>125526140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1800000</v>
      </c>
      <c r="F22" s="345">
        <f t="shared" si="6"/>
        <v>1800000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1800000</v>
      </c>
      <c r="Y22" s="345">
        <f t="shared" si="6"/>
        <v>-1800000</v>
      </c>
      <c r="Z22" s="336">
        <f>+IF(X22&lt;&gt;0,+(Y22/X22)*100,0)</f>
        <v>-100</v>
      </c>
      <c r="AA22" s="350">
        <f>SUM(AA23:AA32)</f>
        <v>1800000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1800000</v>
      </c>
      <c r="F32" s="59">
        <v>1800000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1800000</v>
      </c>
      <c r="Y32" s="59">
        <v>-1800000</v>
      </c>
      <c r="Z32" s="61">
        <v>-100</v>
      </c>
      <c r="AA32" s="62">
        <v>1800000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3090000</v>
      </c>
      <c r="F40" s="345">
        <f t="shared" si="9"/>
        <v>3090000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3090000</v>
      </c>
      <c r="Y40" s="345">
        <f t="shared" si="9"/>
        <v>-3090000</v>
      </c>
      <c r="Z40" s="336">
        <f>+IF(X40&lt;&gt;0,+(Y40/X40)*100,0)</f>
        <v>-100</v>
      </c>
      <c r="AA40" s="350">
        <f>SUM(AA41:AA49)</f>
        <v>3090000</v>
      </c>
    </row>
    <row r="41" spans="1:27" ht="13.5">
      <c r="A41" s="361" t="s">
        <v>247</v>
      </c>
      <c r="B41" s="142"/>
      <c r="C41" s="362"/>
      <c r="D41" s="363"/>
      <c r="E41" s="362">
        <v>280000</v>
      </c>
      <c r="F41" s="364">
        <v>280000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280000</v>
      </c>
      <c r="Y41" s="364">
        <v>-280000</v>
      </c>
      <c r="Z41" s="365">
        <v>-100</v>
      </c>
      <c r="AA41" s="366">
        <v>280000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10000</v>
      </c>
      <c r="F43" s="370">
        <v>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</v>
      </c>
      <c r="Y43" s="370">
        <v>-10000</v>
      </c>
      <c r="Z43" s="371">
        <v>-100</v>
      </c>
      <c r="AA43" s="303">
        <v>10000</v>
      </c>
    </row>
    <row r="44" spans="1:27" ht="13.5">
      <c r="A44" s="361" t="s">
        <v>250</v>
      </c>
      <c r="B44" s="136"/>
      <c r="C44" s="60"/>
      <c r="D44" s="368"/>
      <c r="E44" s="54">
        <v>2700000</v>
      </c>
      <c r="F44" s="53">
        <v>2700000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2700000</v>
      </c>
      <c r="Y44" s="53">
        <v>-2700000</v>
      </c>
      <c r="Z44" s="94">
        <v>-100</v>
      </c>
      <c r="AA44" s="95">
        <v>2700000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100000</v>
      </c>
      <c r="F48" s="53">
        <v>100000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</v>
      </c>
      <c r="Y48" s="53">
        <v>-100000</v>
      </c>
      <c r="Z48" s="94">
        <v>-100</v>
      </c>
      <c r="AA48" s="95">
        <v>100000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162916140</v>
      </c>
      <c r="F60" s="264">
        <f t="shared" si="14"/>
        <v>162916140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162916140</v>
      </c>
      <c r="Y60" s="264">
        <f t="shared" si="14"/>
        <v>-162916140</v>
      </c>
      <c r="Z60" s="337">
        <f>+IF(X60&lt;&gt;0,+(Y60/X60)*100,0)</f>
        <v>-100</v>
      </c>
      <c r="AA60" s="232">
        <f>+AA57+AA54+AA51+AA40+AA37+AA34+AA22+AA5</f>
        <v>162916140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2014-08-06T09:07:29Z</dcterms:created>
  <dcterms:modified xsi:type="dcterms:W3CDTF">2014-08-06T09:07:33Z</dcterms:modified>
  <cp:category/>
  <cp:version/>
  <cp:contentType/>
  <cp:contentStatus/>
</cp:coreProperties>
</file>