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<sst xmlns="http://schemas.openxmlformats.org/spreadsheetml/2006/main" count="855" uniqueCount="302">
  <si>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Bushbuckridge(MP325)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</si>
  <si>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</si>
  <si>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</si>
  <si>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</si>
  <si>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</si>
  <si>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</si>
  <si>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</si>
  <si>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</si>
  <si>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</si>
  <si>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</si>
  <si>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</si>
  <si>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</si>
  <si>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</si>
  <si>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</si>
  <si>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</si>
  <si>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</si>
  <si>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</si>
  <si>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</si>
  <si>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</si>
  <si>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</si>
  <si>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</si>
  <si>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</si>
  <si>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</si>
  <si>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</si>
  <si>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</si>
  <si>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</si>
  <si>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</si>
  <si>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</si>
  <si>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</si>
  <si>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</si>
  <si>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</si>
  <si>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</si>
  <si>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</si>
  <si>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</si>
  <si>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</si>
  <si>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</si>
  <si>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</si>
  <si>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</si>
  <si>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</si>
  <si>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</si>
  <si>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</si>
  <si>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</si>
  <si>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</si>
  <si>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</si>
  <si>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</si>
  <si>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</si>
  <si>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</si>
  <si>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</si>
  <si>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</si>
  <si>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</si>
  <si>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</si>
  <si>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</si>
  <si>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</si>
  <si>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</si>
  <si>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</si>
  <si>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</si>
  <si>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</si>
  <si>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</si>
  <si>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</si>
  <si>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</si>
  <si>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</si>
  <si>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</si>
  <si>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</si>
  <si>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</si>
  <si>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</si>
  <si>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</si>
  <si>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</si>
  <si>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</si>
  <si>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</si>
  <si>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</si>
  <si>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Bushbuckridge(MP325)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</si>
  <si>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</si>
  <si>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</si>
  <si>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</si>
  <si>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</si>
  <si>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</si>
  <si>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</si>
  <si>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</si>
  <si>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</si>
  <si>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</si>
  <si>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</si>
  <si>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</si>
  <si>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</si>
  <si>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</si>
  <si>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</si>
  <si>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</si>
  <si>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</si>
  <si>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</si>
  <si>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</si>
  <si>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</si>
  <si>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</si>
  <si>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</si>
  <si>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</si>
  <si>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</si>
  <si>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</si>
  <si>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</si>
  <si>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</si>
  <si>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</si>
  <si>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</si>
  <si>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</si>
  <si>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Bushbuckridge(MP325)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</si>
  <si>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</si>
  <si>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</si>
  <si>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</si>
  <si>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</si>
  <si>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</si>
  <si>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</si>
  <si>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</si>
  <si>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</si>
  <si>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</si>
  <si>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</si>
  <si>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</si>
  <si>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</si>
  <si>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</si>
  <si>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</si>
  <si>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</si>
  <si>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</si>
  <si>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</si>
  <si>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</si>
  <si>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</si>
  <si>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</si>
  <si>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</si>
  <si>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</si>
  <si>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</si>
  <si>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</si>
  <si>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</si>
  <si>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</si>
  <si>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</si>
  <si>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</si>
  <si>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Bushbuckridge(MP325)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</si>
  <si>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</si>
  <si>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</si>
  <si>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</si>
  <si>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</si>
  <si>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</si>
  <si>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</si>
  <si>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</si>
  <si>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</si>
  <si>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</si>
  <si>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</si>
  <si>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Bushbuckridge(MP325)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</si>
  <si>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</si>
  <si>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</si>
  <si>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</si>
  <si>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</si>
  <si>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</si>
  <si>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</si>
  <si>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</si>
  <si>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</si>
  <si>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</si>
  <si>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</si>
  <si>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</si>
  <si>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</si>
  <si>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</si>
  <si>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</si>
  <si>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</si>
  <si>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</si>
  <si>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</si>
  <si>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</si>
  <si>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</si>
  <si>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</si>
  <si>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</si>
  <si>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</si>
  <si>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</si>
  <si>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</si>
  <si>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</si>
  <si>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</si>
  <si>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</si>
  <si>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</si>
  <si>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</si>
  <si>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</si>
  <si>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</si>
  <si>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</si>
  <si>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</si>
  <si>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Bushbuckridge(MP325)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</si>
  <si>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</si>
  <si>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</si>
  <si>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</si>
  <si>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</si>
  <si>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</si>
  <si>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</si>
  <si>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</si>
  <si>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</si>
  <si>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</si>
  <si>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</si>
  <si>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</si>
  <si>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</si>
  <si>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</si>
  <si>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</si>
  <si>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</si>
  <si>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</si>
  <si>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</si>
  <si>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</si>
  <si>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</si>
  <si>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</si>
  <si>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</si>
  <si>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</si>
  <si>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</si>
  <si>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</si>
  <si>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</si>
  <si>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</si>
  <si>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Bushbuckridge(MP325)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</si>
  <si>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</si>
  <si>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</si>
  <si>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</si>
  <si>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</si>
  <si>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</si>
  <si>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</si>
  <si>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</si>
  <si>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</si>
  <si>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</si>
  <si>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</si>
  <si>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</si>
  <si>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</si>
  <si>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</si>
  <si>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</si>
  <si>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</si>
  <si>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</si>
  <si>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</si>
  <si>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</si>
  <si>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</si>
  <si>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</si>
  <si>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</si>
  <si>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</si>
  <si>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</si>
  <si>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</si>
  <si>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Bushbuckridge(MP325)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</si>
  <si>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</si>
  <si>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</si>
  <si>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</si>
  <si>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</si>
  <si>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</si>
  <si>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</si>
  <si>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</si>
  <si>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</si>
  <si>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</si>
  <si>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</si>
  <si>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</si>
  <si>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</si>
  <si>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</si>
  <si>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</si>
  <si>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</si>
  <si>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</si>
  <si>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</si>
  <si>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</si>
  <si>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</si>
  <si>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</si>
  <si>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</si>
  <si>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</si>
  <si>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</si>
  <si>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</si>
  <si>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</si>
  <si>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</si>
  <si>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</si>
  <si>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</si>
  <si>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</si>
  <si>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</si>
  <si>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</si>
  <si>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</si>
  <si>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</si>
  <si>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</si>
  <si>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</si>
  <si>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Bushbuckridge(MP325)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</si>
  <si>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</si>
  <si>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</si>
  <si>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Mpumalanga: Bushbuckridge(MP325)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</si>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</sst>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237921150</v>
      </c>
      <c r="C5" s="19">
        <v>0</v>
      </c>
      <c r="D5" s="59">
        <v>87844000</v>
      </c>
      <c r="E5" s="60">
        <v>87844000</v>
      </c>
      <c r="F5" s="60">
        <v>0</v>
      </c>
      <c r="G5" s="60">
        <v>0</v>
      </c>
      <c r="H5" s="60">
        <v>50264563</v>
      </c>
      <c r="I5" s="60">
        <v>50264563</v>
      </c>
      <c r="J5" s="60">
        <v>0</v>
      </c>
      <c r="K5" s="60">
        <v>1122941</v>
      </c>
      <c r="L5" s="60">
        <v>1051126</v>
      </c>
      <c r="M5" s="60">
        <v>2174067</v>
      </c>
      <c r="N5" s="60">
        <v>2726059</v>
      </c>
      <c r="O5" s="60">
        <v>13268</v>
      </c>
      <c r="P5" s="60">
        <v>0</v>
      </c>
      <c r="Q5" s="60">
        <v>2739327</v>
      </c>
      <c r="R5" s="60">
        <v>3076000</v>
      </c>
      <c r="S5" s="60">
        <v>1122724</v>
      </c>
      <c r="T5" s="60">
        <v>0</v>
      </c>
      <c r="U5" s="60">
        <v>4198724</v>
      </c>
      <c r="V5" s="60">
        <v>59376681</v>
      </c>
      <c r="W5" s="60">
        <v>87844000</v>
      </c>
      <c r="X5" s="60">
        <v>-28467319</v>
      </c>
      <c r="Y5" s="61">
        <v>-32.41</v>
      </c>
      <c r="Z5" s="62">
        <v>87844000</v>
      </c>
    </row>
    <row r="6" spans="1:26" ht="13.5">
      <c r="A6" s="58" t="s">
        <v>32</v>
      </c>
      <c r="B6" s="19">
        <v>30856853</v>
      </c>
      <c r="C6" s="19">
        <v>0</v>
      </c>
      <c r="D6" s="59">
        <v>43957000</v>
      </c>
      <c r="E6" s="60">
        <v>43957000</v>
      </c>
      <c r="F6" s="60">
        <v>2407614</v>
      </c>
      <c r="G6" s="60">
        <v>2584689</v>
      </c>
      <c r="H6" s="60">
        <v>3318371</v>
      </c>
      <c r="I6" s="60">
        <v>8310674</v>
      </c>
      <c r="J6" s="60">
        <v>0</v>
      </c>
      <c r="K6" s="60">
        <v>2139652</v>
      </c>
      <c r="L6" s="60">
        <v>653146</v>
      </c>
      <c r="M6" s="60">
        <v>2792798</v>
      </c>
      <c r="N6" s="60">
        <v>1998354</v>
      </c>
      <c r="O6" s="60">
        <v>4515742</v>
      </c>
      <c r="P6" s="60">
        <v>422573</v>
      </c>
      <c r="Q6" s="60">
        <v>6936669</v>
      </c>
      <c r="R6" s="60">
        <v>4354304</v>
      </c>
      <c r="S6" s="60">
        <v>5521403</v>
      </c>
      <c r="T6" s="60">
        <v>2158275</v>
      </c>
      <c r="U6" s="60">
        <v>12033982</v>
      </c>
      <c r="V6" s="60">
        <v>30074123</v>
      </c>
      <c r="W6" s="60">
        <v>43957000</v>
      </c>
      <c r="X6" s="60">
        <v>-13882877</v>
      </c>
      <c r="Y6" s="61">
        <v>-31.58</v>
      </c>
      <c r="Z6" s="62">
        <v>43957000</v>
      </c>
    </row>
    <row r="7" spans="1:26" ht="13.5">
      <c r="A7" s="58" t="s">
        <v>33</v>
      </c>
      <c r="B7" s="19">
        <v>3667388</v>
      </c>
      <c r="C7" s="19">
        <v>0</v>
      </c>
      <c r="D7" s="59">
        <v>1900000</v>
      </c>
      <c r="E7" s="60">
        <v>1900000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549470</v>
      </c>
      <c r="L7" s="60">
        <v>1254258</v>
      </c>
      <c r="M7" s="60">
        <v>1803728</v>
      </c>
      <c r="N7" s="60">
        <v>0</v>
      </c>
      <c r="O7" s="60">
        <v>173111</v>
      </c>
      <c r="P7" s="60">
        <v>342719</v>
      </c>
      <c r="Q7" s="60">
        <v>515830</v>
      </c>
      <c r="R7" s="60">
        <v>1808237</v>
      </c>
      <c r="S7" s="60">
        <v>1003614</v>
      </c>
      <c r="T7" s="60">
        <v>1339663</v>
      </c>
      <c r="U7" s="60">
        <v>4151514</v>
      </c>
      <c r="V7" s="60">
        <v>6471072</v>
      </c>
      <c r="W7" s="60">
        <v>1900000</v>
      </c>
      <c r="X7" s="60">
        <v>4571072</v>
      </c>
      <c r="Y7" s="61">
        <v>240.58</v>
      </c>
      <c r="Z7" s="62">
        <v>1900000</v>
      </c>
    </row>
    <row r="8" spans="1:26" ht="13.5">
      <c r="A8" s="58" t="s">
        <v>34</v>
      </c>
      <c r="B8" s="19">
        <v>456866073</v>
      </c>
      <c r="C8" s="19">
        <v>0</v>
      </c>
      <c r="D8" s="59">
        <v>522525000</v>
      </c>
      <c r="E8" s="60">
        <v>522525000</v>
      </c>
      <c r="F8" s="60">
        <v>203738000</v>
      </c>
      <c r="G8" s="60">
        <v>1928000</v>
      </c>
      <c r="H8" s="60">
        <v>0</v>
      </c>
      <c r="I8" s="60">
        <v>205666000</v>
      </c>
      <c r="J8" s="60">
        <v>0</v>
      </c>
      <c r="K8" s="60">
        <v>16684000</v>
      </c>
      <c r="L8" s="60">
        <v>145845000</v>
      </c>
      <c r="M8" s="60">
        <v>162529000</v>
      </c>
      <c r="N8" s="60">
        <v>0</v>
      </c>
      <c r="O8" s="60">
        <v>779000</v>
      </c>
      <c r="P8" s="60">
        <v>80468000</v>
      </c>
      <c r="Q8" s="60">
        <v>81247000</v>
      </c>
      <c r="R8" s="60">
        <v>0</v>
      </c>
      <c r="S8" s="60">
        <v>0</v>
      </c>
      <c r="T8" s="60">
        <v>0</v>
      </c>
      <c r="U8" s="60">
        <v>0</v>
      </c>
      <c r="V8" s="60">
        <v>449442000</v>
      </c>
      <c r="W8" s="60">
        <v>522525000</v>
      </c>
      <c r="X8" s="60">
        <v>-73083000</v>
      </c>
      <c r="Y8" s="61">
        <v>-13.99</v>
      </c>
      <c r="Z8" s="62">
        <v>522525000</v>
      </c>
    </row>
    <row r="9" spans="1:26" ht="13.5">
      <c r="A9" s="58" t="s">
        <v>35</v>
      </c>
      <c r="B9" s="19">
        <v>35485431</v>
      </c>
      <c r="C9" s="19">
        <v>0</v>
      </c>
      <c r="D9" s="59">
        <v>24859000</v>
      </c>
      <c r="E9" s="60">
        <v>24859000</v>
      </c>
      <c r="F9" s="60">
        <v>248713</v>
      </c>
      <c r="G9" s="60">
        <v>160676</v>
      </c>
      <c r="H9" s="60">
        <v>105816</v>
      </c>
      <c r="I9" s="60">
        <v>515205</v>
      </c>
      <c r="J9" s="60">
        <v>0</v>
      </c>
      <c r="K9" s="60">
        <v>97618</v>
      </c>
      <c r="L9" s="60">
        <v>452669</v>
      </c>
      <c r="M9" s="60">
        <v>550287</v>
      </c>
      <c r="N9" s="60">
        <v>6044688</v>
      </c>
      <c r="O9" s="60">
        <v>2391875</v>
      </c>
      <c r="P9" s="60">
        <v>2144171</v>
      </c>
      <c r="Q9" s="60">
        <v>10580734</v>
      </c>
      <c r="R9" s="60">
        <v>4117237</v>
      </c>
      <c r="S9" s="60">
        <v>268000</v>
      </c>
      <c r="T9" s="60">
        <v>140798</v>
      </c>
      <c r="U9" s="60">
        <v>4526035</v>
      </c>
      <c r="V9" s="60">
        <v>16172261</v>
      </c>
      <c r="W9" s="60">
        <v>24859000</v>
      </c>
      <c r="X9" s="60">
        <v>-8686739</v>
      </c>
      <c r="Y9" s="61">
        <v>-34.94</v>
      </c>
      <c r="Z9" s="62">
        <v>24859000</v>
      </c>
    </row>
    <row r="10" spans="1:26" ht="25.5">
      <c r="A10" s="63" t="s">
        <v>277</v>
      </c>
      <c r="B10" s="64">
        <f>SUM(B5:B9)</f>
        <v>764796895</v>
      </c>
      <c r="C10" s="64">
        <f>SUM(C5:C9)</f>
        <v>0</v>
      </c>
      <c r="D10" s="65">
        <f aca="true" t="shared" si="0" ref="D10:Z10">SUM(D5:D9)</f>
        <v>681085000</v>
      </c>
      <c r="E10" s="66">
        <f t="shared" si="0"/>
        <v>681085000</v>
      </c>
      <c r="F10" s="66">
        <f t="shared" si="0"/>
        <v>206394327</v>
      </c>
      <c r="G10" s="66">
        <f t="shared" si="0"/>
        <v>4673365</v>
      </c>
      <c r="H10" s="66">
        <f t="shared" si="0"/>
        <v>53688750</v>
      </c>
      <c r="I10" s="66">
        <f t="shared" si="0"/>
        <v>264756442</v>
      </c>
      <c r="J10" s="66">
        <f t="shared" si="0"/>
        <v>0</v>
      </c>
      <c r="K10" s="66">
        <f t="shared" si="0"/>
        <v>20593681</v>
      </c>
      <c r="L10" s="66">
        <f t="shared" si="0"/>
        <v>149256199</v>
      </c>
      <c r="M10" s="66">
        <f t="shared" si="0"/>
        <v>169849880</v>
      </c>
      <c r="N10" s="66">
        <f t="shared" si="0"/>
        <v>10769101</v>
      </c>
      <c r="O10" s="66">
        <f t="shared" si="0"/>
        <v>7872996</v>
      </c>
      <c r="P10" s="66">
        <f t="shared" si="0"/>
        <v>83377463</v>
      </c>
      <c r="Q10" s="66">
        <f t="shared" si="0"/>
        <v>102019560</v>
      </c>
      <c r="R10" s="66">
        <f t="shared" si="0"/>
        <v>13355778</v>
      </c>
      <c r="S10" s="66">
        <f t="shared" si="0"/>
        <v>7915741</v>
      </c>
      <c r="T10" s="66">
        <f t="shared" si="0"/>
        <v>3638736</v>
      </c>
      <c r="U10" s="66">
        <f t="shared" si="0"/>
        <v>24910255</v>
      </c>
      <c r="V10" s="66">
        <f t="shared" si="0"/>
        <v>561536137</v>
      </c>
      <c r="W10" s="66">
        <f t="shared" si="0"/>
        <v>681085000</v>
      </c>
      <c r="X10" s="66">
        <f t="shared" si="0"/>
        <v>-119548863</v>
      </c>
      <c r="Y10" s="67">
        <f>+IF(W10&lt;&gt;0,(X10/W10)*100,0)</f>
        <v>-17.552708252273945</v>
      </c>
      <c r="Z10" s="68">
        <f t="shared" si="0"/>
        <v>681085000</v>
      </c>
    </row>
    <row r="11" spans="1:26" ht="13.5">
      <c r="A11" s="58" t="s">
        <v>37</v>
      </c>
      <c r="B11" s="19">
        <v>220893185</v>
      </c>
      <c r="C11" s="19">
        <v>0</v>
      </c>
      <c r="D11" s="59">
        <v>203800000</v>
      </c>
      <c r="E11" s="60">
        <v>203800000</v>
      </c>
      <c r="F11" s="60">
        <v>15992595</v>
      </c>
      <c r="G11" s="60">
        <v>16097908</v>
      </c>
      <c r="H11" s="60">
        <v>16010454</v>
      </c>
      <c r="I11" s="60">
        <v>48100957</v>
      </c>
      <c r="J11" s="60">
        <v>0</v>
      </c>
      <c r="K11" s="60">
        <v>16546447</v>
      </c>
      <c r="L11" s="60">
        <v>27054784</v>
      </c>
      <c r="M11" s="60">
        <v>43601231</v>
      </c>
      <c r="N11" s="60">
        <v>16824389</v>
      </c>
      <c r="O11" s="60">
        <v>18574066</v>
      </c>
      <c r="P11" s="60">
        <v>19975679</v>
      </c>
      <c r="Q11" s="60">
        <v>55374134</v>
      </c>
      <c r="R11" s="60">
        <v>21245528</v>
      </c>
      <c r="S11" s="60">
        <v>19190907</v>
      </c>
      <c r="T11" s="60">
        <v>20198964</v>
      </c>
      <c r="U11" s="60">
        <v>60635399</v>
      </c>
      <c r="V11" s="60">
        <v>207711721</v>
      </c>
      <c r="W11" s="60">
        <v>203800000</v>
      </c>
      <c r="X11" s="60">
        <v>3911721</v>
      </c>
      <c r="Y11" s="61">
        <v>1.92</v>
      </c>
      <c r="Z11" s="62">
        <v>203800000</v>
      </c>
    </row>
    <row r="12" spans="1:26" ht="13.5">
      <c r="A12" s="58" t="s">
        <v>38</v>
      </c>
      <c r="B12" s="19">
        <v>0</v>
      </c>
      <c r="C12" s="19">
        <v>0</v>
      </c>
      <c r="D12" s="59">
        <v>23320000</v>
      </c>
      <c r="E12" s="60">
        <v>23320000</v>
      </c>
      <c r="F12" s="60">
        <v>1728666</v>
      </c>
      <c r="G12" s="60">
        <v>1727064</v>
      </c>
      <c r="H12" s="60">
        <v>1690812</v>
      </c>
      <c r="I12" s="60">
        <v>5146542</v>
      </c>
      <c r="J12" s="60">
        <v>0</v>
      </c>
      <c r="K12" s="60">
        <v>1735608</v>
      </c>
      <c r="L12" s="60">
        <v>1748391</v>
      </c>
      <c r="M12" s="60">
        <v>3483999</v>
      </c>
      <c r="N12" s="60">
        <v>1698512</v>
      </c>
      <c r="O12" s="60">
        <v>0</v>
      </c>
      <c r="P12" s="60">
        <v>1720220</v>
      </c>
      <c r="Q12" s="60">
        <v>3418732</v>
      </c>
      <c r="R12" s="60">
        <v>1747350</v>
      </c>
      <c r="S12" s="60">
        <v>1802608</v>
      </c>
      <c r="T12" s="60">
        <v>1864503</v>
      </c>
      <c r="U12" s="60">
        <v>5414461</v>
      </c>
      <c r="V12" s="60">
        <v>17463734</v>
      </c>
      <c r="W12" s="60">
        <v>23320000</v>
      </c>
      <c r="X12" s="60">
        <v>-5856266</v>
      </c>
      <c r="Y12" s="61">
        <v>-25.11</v>
      </c>
      <c r="Z12" s="62">
        <v>23320000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38500000</v>
      </c>
      <c r="U13" s="60">
        <v>38500000</v>
      </c>
      <c r="V13" s="60">
        <v>38500000</v>
      </c>
      <c r="W13" s="60">
        <v>0</v>
      </c>
      <c r="X13" s="60">
        <v>38500000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133569948</v>
      </c>
      <c r="C15" s="19">
        <v>0</v>
      </c>
      <c r="D15" s="59">
        <v>95000000</v>
      </c>
      <c r="E15" s="60">
        <v>95000000</v>
      </c>
      <c r="F15" s="60">
        <v>8011675</v>
      </c>
      <c r="G15" s="60">
        <v>8514512</v>
      </c>
      <c r="H15" s="60">
        <v>10005369</v>
      </c>
      <c r="I15" s="60">
        <v>26531556</v>
      </c>
      <c r="J15" s="60">
        <v>0</v>
      </c>
      <c r="K15" s="60">
        <v>10784013</v>
      </c>
      <c r="L15" s="60">
        <v>13001789</v>
      </c>
      <c r="M15" s="60">
        <v>23785802</v>
      </c>
      <c r="N15" s="60">
        <v>8539094</v>
      </c>
      <c r="O15" s="60">
        <v>0</v>
      </c>
      <c r="P15" s="60">
        <v>9904767</v>
      </c>
      <c r="Q15" s="60">
        <v>18443861</v>
      </c>
      <c r="R15" s="60">
        <v>9903279</v>
      </c>
      <c r="S15" s="60">
        <v>9902910</v>
      </c>
      <c r="T15" s="60">
        <v>10407394</v>
      </c>
      <c r="U15" s="60">
        <v>30213583</v>
      </c>
      <c r="V15" s="60">
        <v>98974802</v>
      </c>
      <c r="W15" s="60">
        <v>95000000</v>
      </c>
      <c r="X15" s="60">
        <v>3974802</v>
      </c>
      <c r="Y15" s="61">
        <v>4.18</v>
      </c>
      <c r="Z15" s="62">
        <v>95000000</v>
      </c>
    </row>
    <row r="16" spans="1:26" ht="13.5">
      <c r="A16" s="69" t="s">
        <v>42</v>
      </c>
      <c r="B16" s="19">
        <v>10726785</v>
      </c>
      <c r="C16" s="19">
        <v>0</v>
      </c>
      <c r="D16" s="59">
        <v>0</v>
      </c>
      <c r="E16" s="60">
        <v>0</v>
      </c>
      <c r="F16" s="60">
        <v>13880</v>
      </c>
      <c r="G16" s="60">
        <v>0</v>
      </c>
      <c r="H16" s="60">
        <v>0</v>
      </c>
      <c r="I16" s="60">
        <v>13880</v>
      </c>
      <c r="J16" s="60">
        <v>0</v>
      </c>
      <c r="K16" s="60">
        <v>3518526</v>
      </c>
      <c r="L16" s="60">
        <v>1239726</v>
      </c>
      <c r="M16" s="60">
        <v>4758252</v>
      </c>
      <c r="N16" s="60">
        <v>13972506</v>
      </c>
      <c r="O16" s="60">
        <v>12348000</v>
      </c>
      <c r="P16" s="60">
        <v>351534</v>
      </c>
      <c r="Q16" s="60">
        <v>26672040</v>
      </c>
      <c r="R16" s="60">
        <v>452000</v>
      </c>
      <c r="S16" s="60">
        <v>3021424</v>
      </c>
      <c r="T16" s="60">
        <v>503000</v>
      </c>
      <c r="U16" s="60">
        <v>3976424</v>
      </c>
      <c r="V16" s="60">
        <v>35420596</v>
      </c>
      <c r="W16" s="60">
        <v>0</v>
      </c>
      <c r="X16" s="60">
        <v>35420596</v>
      </c>
      <c r="Y16" s="61">
        <v>0</v>
      </c>
      <c r="Z16" s="62">
        <v>0</v>
      </c>
    </row>
    <row r="17" spans="1:26" ht="13.5">
      <c r="A17" s="58" t="s">
        <v>43</v>
      </c>
      <c r="B17" s="19">
        <v>267753950</v>
      </c>
      <c r="C17" s="19">
        <v>0</v>
      </c>
      <c r="D17" s="59">
        <v>345539000</v>
      </c>
      <c r="E17" s="60">
        <v>345539000</v>
      </c>
      <c r="F17" s="60">
        <v>13020992</v>
      </c>
      <c r="G17" s="60">
        <v>10000696</v>
      </c>
      <c r="H17" s="60">
        <v>12928746</v>
      </c>
      <c r="I17" s="60">
        <v>35950434</v>
      </c>
      <c r="J17" s="60">
        <v>0</v>
      </c>
      <c r="K17" s="60">
        <v>6021811</v>
      </c>
      <c r="L17" s="60">
        <v>5685173</v>
      </c>
      <c r="M17" s="60">
        <v>11706984</v>
      </c>
      <c r="N17" s="60">
        <v>18356310</v>
      </c>
      <c r="O17" s="60">
        <v>12817933</v>
      </c>
      <c r="P17" s="60">
        <v>20537339</v>
      </c>
      <c r="Q17" s="60">
        <v>51711582</v>
      </c>
      <c r="R17" s="60">
        <v>18450886</v>
      </c>
      <c r="S17" s="60">
        <v>9492584</v>
      </c>
      <c r="T17" s="60">
        <v>115255425</v>
      </c>
      <c r="U17" s="60">
        <v>143198895</v>
      </c>
      <c r="V17" s="60">
        <v>242567895</v>
      </c>
      <c r="W17" s="60">
        <v>345539000</v>
      </c>
      <c r="X17" s="60">
        <v>-102971105</v>
      </c>
      <c r="Y17" s="61">
        <v>-29.8</v>
      </c>
      <c r="Z17" s="62">
        <v>345539000</v>
      </c>
    </row>
    <row r="18" spans="1:26" ht="13.5">
      <c r="A18" s="70" t="s">
        <v>44</v>
      </c>
      <c r="B18" s="71">
        <f>SUM(B11:B17)</f>
        <v>632943868</v>
      </c>
      <c r="C18" s="71">
        <f>SUM(C11:C17)</f>
        <v>0</v>
      </c>
      <c r="D18" s="72">
        <f aca="true" t="shared" si="1" ref="D18:Z18">SUM(D11:D17)</f>
        <v>667659000</v>
      </c>
      <c r="E18" s="73">
        <f t="shared" si="1"/>
        <v>667659000</v>
      </c>
      <c r="F18" s="73">
        <f t="shared" si="1"/>
        <v>38767808</v>
      </c>
      <c r="G18" s="73">
        <f t="shared" si="1"/>
        <v>36340180</v>
      </c>
      <c r="H18" s="73">
        <f t="shared" si="1"/>
        <v>40635381</v>
      </c>
      <c r="I18" s="73">
        <f t="shared" si="1"/>
        <v>115743369</v>
      </c>
      <c r="J18" s="73">
        <f t="shared" si="1"/>
        <v>0</v>
      </c>
      <c r="K18" s="73">
        <f t="shared" si="1"/>
        <v>38606405</v>
      </c>
      <c r="L18" s="73">
        <f t="shared" si="1"/>
        <v>48729863</v>
      </c>
      <c r="M18" s="73">
        <f t="shared" si="1"/>
        <v>87336268</v>
      </c>
      <c r="N18" s="73">
        <f t="shared" si="1"/>
        <v>59390811</v>
      </c>
      <c r="O18" s="73">
        <f t="shared" si="1"/>
        <v>43739999</v>
      </c>
      <c r="P18" s="73">
        <f t="shared" si="1"/>
        <v>52489539</v>
      </c>
      <c r="Q18" s="73">
        <f t="shared" si="1"/>
        <v>155620349</v>
      </c>
      <c r="R18" s="73">
        <f t="shared" si="1"/>
        <v>51799043</v>
      </c>
      <c r="S18" s="73">
        <f t="shared" si="1"/>
        <v>43410433</v>
      </c>
      <c r="T18" s="73">
        <f t="shared" si="1"/>
        <v>186729286</v>
      </c>
      <c r="U18" s="73">
        <f t="shared" si="1"/>
        <v>281938762</v>
      </c>
      <c r="V18" s="73">
        <f t="shared" si="1"/>
        <v>640638748</v>
      </c>
      <c r="W18" s="73">
        <f t="shared" si="1"/>
        <v>667659000</v>
      </c>
      <c r="X18" s="73">
        <f t="shared" si="1"/>
        <v>-27020252</v>
      </c>
      <c r="Y18" s="67">
        <f>+IF(W18&lt;&gt;0,(X18/W18)*100,0)</f>
        <v>-4.0470138199290355</v>
      </c>
      <c r="Z18" s="74">
        <f t="shared" si="1"/>
        <v>667659000</v>
      </c>
    </row>
    <row r="19" spans="1:26" ht="13.5">
      <c r="A19" s="70" t="s">
        <v>45</v>
      </c>
      <c r="B19" s="75">
        <f>+B10-B18</f>
        <v>131853027</v>
      </c>
      <c r="C19" s="75">
        <f>+C10-C18</f>
        <v>0</v>
      </c>
      <c r="D19" s="76">
        <f aca="true" t="shared" si="2" ref="D19:Z19">+D10-D18</f>
        <v>13426000</v>
      </c>
      <c r="E19" s="77">
        <f t="shared" si="2"/>
        <v>13426000</v>
      </c>
      <c r="F19" s="77">
        <f t="shared" si="2"/>
        <v>167626519</v>
      </c>
      <c r="G19" s="77">
        <f t="shared" si="2"/>
        <v>-31666815</v>
      </c>
      <c r="H19" s="77">
        <f t="shared" si="2"/>
        <v>13053369</v>
      </c>
      <c r="I19" s="77">
        <f t="shared" si="2"/>
        <v>149013073</v>
      </c>
      <c r="J19" s="77">
        <f t="shared" si="2"/>
        <v>0</v>
      </c>
      <c r="K19" s="77">
        <f t="shared" si="2"/>
        <v>-18012724</v>
      </c>
      <c r="L19" s="77">
        <f t="shared" si="2"/>
        <v>100526336</v>
      </c>
      <c r="M19" s="77">
        <f t="shared" si="2"/>
        <v>82513612</v>
      </c>
      <c r="N19" s="77">
        <f t="shared" si="2"/>
        <v>-48621710</v>
      </c>
      <c r="O19" s="77">
        <f t="shared" si="2"/>
        <v>-35867003</v>
      </c>
      <c r="P19" s="77">
        <f t="shared" si="2"/>
        <v>30887924</v>
      </c>
      <c r="Q19" s="77">
        <f t="shared" si="2"/>
        <v>-53600789</v>
      </c>
      <c r="R19" s="77">
        <f t="shared" si="2"/>
        <v>-38443265</v>
      </c>
      <c r="S19" s="77">
        <f t="shared" si="2"/>
        <v>-35494692</v>
      </c>
      <c r="T19" s="77">
        <f t="shared" si="2"/>
        <v>-183090550</v>
      </c>
      <c r="U19" s="77">
        <f t="shared" si="2"/>
        <v>-257028507</v>
      </c>
      <c r="V19" s="77">
        <f t="shared" si="2"/>
        <v>-79102611</v>
      </c>
      <c r="W19" s="77">
        <f>IF(E10=E18,0,W10-W18)</f>
        <v>13426000</v>
      </c>
      <c r="X19" s="77">
        <f t="shared" si="2"/>
        <v>-92528611</v>
      </c>
      <c r="Y19" s="78">
        <f>+IF(W19&lt;&gt;0,(X19/W19)*100,0)</f>
        <v>-689.1748175182481</v>
      </c>
      <c r="Z19" s="79">
        <f t="shared" si="2"/>
        <v>13426000</v>
      </c>
    </row>
    <row r="20" spans="1:26" ht="13.5">
      <c r="A20" s="58" t="s">
        <v>46</v>
      </c>
      <c r="B20" s="19">
        <v>237532667</v>
      </c>
      <c r="C20" s="19">
        <v>0</v>
      </c>
      <c r="D20" s="59">
        <v>317793000</v>
      </c>
      <c r="E20" s="60">
        <v>317793000</v>
      </c>
      <c r="F20" s="60">
        <v>20000000</v>
      </c>
      <c r="G20" s="60">
        <v>6078000</v>
      </c>
      <c r="H20" s="60">
        <v>0</v>
      </c>
      <c r="I20" s="60">
        <v>26078000</v>
      </c>
      <c r="J20" s="60">
        <v>0</v>
      </c>
      <c r="K20" s="60">
        <v>5261000</v>
      </c>
      <c r="L20" s="60">
        <v>1500000</v>
      </c>
      <c r="M20" s="60">
        <v>6761000</v>
      </c>
      <c r="N20" s="60">
        <v>0</v>
      </c>
      <c r="O20" s="60">
        <v>0</v>
      </c>
      <c r="P20" s="60">
        <v>208082218</v>
      </c>
      <c r="Q20" s="60">
        <v>208082218</v>
      </c>
      <c r="R20" s="60">
        <v>0</v>
      </c>
      <c r="S20" s="60">
        <v>0</v>
      </c>
      <c r="T20" s="60">
        <v>0</v>
      </c>
      <c r="U20" s="60">
        <v>0</v>
      </c>
      <c r="V20" s="60">
        <v>240921218</v>
      </c>
      <c r="W20" s="60">
        <v>317793000</v>
      </c>
      <c r="X20" s="60">
        <v>-76871782</v>
      </c>
      <c r="Y20" s="61">
        <v>-24.19</v>
      </c>
      <c r="Z20" s="62">
        <v>317793000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369385694</v>
      </c>
      <c r="C22" s="86">
        <f>SUM(C19:C21)</f>
        <v>0</v>
      </c>
      <c r="D22" s="87">
        <f aca="true" t="shared" si="3" ref="D22:Z22">SUM(D19:D21)</f>
        <v>331219000</v>
      </c>
      <c r="E22" s="88">
        <f t="shared" si="3"/>
        <v>331219000</v>
      </c>
      <c r="F22" s="88">
        <f t="shared" si="3"/>
        <v>187626519</v>
      </c>
      <c r="G22" s="88">
        <f t="shared" si="3"/>
        <v>-25588815</v>
      </c>
      <c r="H22" s="88">
        <f t="shared" si="3"/>
        <v>13053369</v>
      </c>
      <c r="I22" s="88">
        <f t="shared" si="3"/>
        <v>175091073</v>
      </c>
      <c r="J22" s="88">
        <f t="shared" si="3"/>
        <v>0</v>
      </c>
      <c r="K22" s="88">
        <f t="shared" si="3"/>
        <v>-12751724</v>
      </c>
      <c r="L22" s="88">
        <f t="shared" si="3"/>
        <v>102026336</v>
      </c>
      <c r="M22" s="88">
        <f t="shared" si="3"/>
        <v>89274612</v>
      </c>
      <c r="N22" s="88">
        <f t="shared" si="3"/>
        <v>-48621710</v>
      </c>
      <c r="O22" s="88">
        <f t="shared" si="3"/>
        <v>-35867003</v>
      </c>
      <c r="P22" s="88">
        <f t="shared" si="3"/>
        <v>238970142</v>
      </c>
      <c r="Q22" s="88">
        <f t="shared" si="3"/>
        <v>154481429</v>
      </c>
      <c r="R22" s="88">
        <f t="shared" si="3"/>
        <v>-38443265</v>
      </c>
      <c r="S22" s="88">
        <f t="shared" si="3"/>
        <v>-35494692</v>
      </c>
      <c r="T22" s="88">
        <f t="shared" si="3"/>
        <v>-183090550</v>
      </c>
      <c r="U22" s="88">
        <f t="shared" si="3"/>
        <v>-257028507</v>
      </c>
      <c r="V22" s="88">
        <f t="shared" si="3"/>
        <v>161818607</v>
      </c>
      <c r="W22" s="88">
        <f t="shared" si="3"/>
        <v>331219000</v>
      </c>
      <c r="X22" s="88">
        <f t="shared" si="3"/>
        <v>-169400393</v>
      </c>
      <c r="Y22" s="89">
        <f>+IF(W22&lt;&gt;0,(X22/W22)*100,0)</f>
        <v>-51.14452763881299</v>
      </c>
      <c r="Z22" s="90">
        <f t="shared" si="3"/>
        <v>331219000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369385694</v>
      </c>
      <c r="C24" s="75">
        <f>SUM(C22:C23)</f>
        <v>0</v>
      </c>
      <c r="D24" s="76">
        <f aca="true" t="shared" si="4" ref="D24:Z24">SUM(D22:D23)</f>
        <v>331219000</v>
      </c>
      <c r="E24" s="77">
        <f t="shared" si="4"/>
        <v>331219000</v>
      </c>
      <c r="F24" s="77">
        <f t="shared" si="4"/>
        <v>187626519</v>
      </c>
      <c r="G24" s="77">
        <f t="shared" si="4"/>
        <v>-25588815</v>
      </c>
      <c r="H24" s="77">
        <f t="shared" si="4"/>
        <v>13053369</v>
      </c>
      <c r="I24" s="77">
        <f t="shared" si="4"/>
        <v>175091073</v>
      </c>
      <c r="J24" s="77">
        <f t="shared" si="4"/>
        <v>0</v>
      </c>
      <c r="K24" s="77">
        <f t="shared" si="4"/>
        <v>-12751724</v>
      </c>
      <c r="L24" s="77">
        <f t="shared" si="4"/>
        <v>102026336</v>
      </c>
      <c r="M24" s="77">
        <f t="shared" si="4"/>
        <v>89274612</v>
      </c>
      <c r="N24" s="77">
        <f t="shared" si="4"/>
        <v>-48621710</v>
      </c>
      <c r="O24" s="77">
        <f t="shared" si="4"/>
        <v>-35867003</v>
      </c>
      <c r="P24" s="77">
        <f t="shared" si="4"/>
        <v>238970142</v>
      </c>
      <c r="Q24" s="77">
        <f t="shared" si="4"/>
        <v>154481429</v>
      </c>
      <c r="R24" s="77">
        <f t="shared" si="4"/>
        <v>-38443265</v>
      </c>
      <c r="S24" s="77">
        <f t="shared" si="4"/>
        <v>-35494692</v>
      </c>
      <c r="T24" s="77">
        <f t="shared" si="4"/>
        <v>-183090550</v>
      </c>
      <c r="U24" s="77">
        <f t="shared" si="4"/>
        <v>-257028507</v>
      </c>
      <c r="V24" s="77">
        <f t="shared" si="4"/>
        <v>161818607</v>
      </c>
      <c r="W24" s="77">
        <f t="shared" si="4"/>
        <v>331219000</v>
      </c>
      <c r="X24" s="77">
        <f t="shared" si="4"/>
        <v>-169400393</v>
      </c>
      <c r="Y24" s="78">
        <f>+IF(W24&lt;&gt;0,(X24/W24)*100,0)</f>
        <v>-51.14452763881299</v>
      </c>
      <c r="Z24" s="79">
        <f t="shared" si="4"/>
        <v>331219000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197283410</v>
      </c>
      <c r="C27" s="22">
        <v>0</v>
      </c>
      <c r="D27" s="99">
        <v>397913000</v>
      </c>
      <c r="E27" s="100">
        <v>483019000</v>
      </c>
      <c r="F27" s="100">
        <v>0</v>
      </c>
      <c r="G27" s="100">
        <v>24494456</v>
      </c>
      <c r="H27" s="100">
        <v>24535296</v>
      </c>
      <c r="I27" s="100">
        <v>49029752</v>
      </c>
      <c r="J27" s="100">
        <v>29188236</v>
      </c>
      <c r="K27" s="100">
        <v>37854271</v>
      </c>
      <c r="L27" s="100">
        <v>7267397</v>
      </c>
      <c r="M27" s="100">
        <v>74309904</v>
      </c>
      <c r="N27" s="100">
        <v>6796545</v>
      </c>
      <c r="O27" s="100">
        <v>64721025</v>
      </c>
      <c r="P27" s="100">
        <v>13797350</v>
      </c>
      <c r="Q27" s="100">
        <v>85314920</v>
      </c>
      <c r="R27" s="100">
        <v>18998484</v>
      </c>
      <c r="S27" s="100">
        <v>56799598</v>
      </c>
      <c r="T27" s="100">
        <v>196366872</v>
      </c>
      <c r="U27" s="100">
        <v>272164954</v>
      </c>
      <c r="V27" s="100">
        <v>480819530</v>
      </c>
      <c r="W27" s="100">
        <v>483019000</v>
      </c>
      <c r="X27" s="100">
        <v>-2199470</v>
      </c>
      <c r="Y27" s="101">
        <v>-0.46</v>
      </c>
      <c r="Z27" s="102">
        <v>483019000</v>
      </c>
    </row>
    <row r="28" spans="1:26" ht="13.5">
      <c r="A28" s="103" t="s">
        <v>46</v>
      </c>
      <c r="B28" s="19">
        <v>197283410</v>
      </c>
      <c r="C28" s="19">
        <v>0</v>
      </c>
      <c r="D28" s="59">
        <v>397913000</v>
      </c>
      <c r="E28" s="60">
        <v>483019000</v>
      </c>
      <c r="F28" s="60">
        <v>0</v>
      </c>
      <c r="G28" s="60">
        <v>24494456</v>
      </c>
      <c r="H28" s="60">
        <v>24535296</v>
      </c>
      <c r="I28" s="60">
        <v>49029752</v>
      </c>
      <c r="J28" s="60">
        <v>29188236</v>
      </c>
      <c r="K28" s="60">
        <v>37854271</v>
      </c>
      <c r="L28" s="60">
        <v>7267397</v>
      </c>
      <c r="M28" s="60">
        <v>74309904</v>
      </c>
      <c r="N28" s="60">
        <v>6796545</v>
      </c>
      <c r="O28" s="60">
        <v>64721025</v>
      </c>
      <c r="P28" s="60">
        <v>13797350</v>
      </c>
      <c r="Q28" s="60">
        <v>85314920</v>
      </c>
      <c r="R28" s="60">
        <v>18998484</v>
      </c>
      <c r="S28" s="60">
        <v>56799598</v>
      </c>
      <c r="T28" s="60">
        <v>196366872</v>
      </c>
      <c r="U28" s="60">
        <v>272164954</v>
      </c>
      <c r="V28" s="60">
        <v>480819530</v>
      </c>
      <c r="W28" s="60">
        <v>483019000</v>
      </c>
      <c r="X28" s="60">
        <v>-2199470</v>
      </c>
      <c r="Y28" s="61">
        <v>-0.46</v>
      </c>
      <c r="Z28" s="62">
        <v>483019000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197283410</v>
      </c>
      <c r="C32" s="22">
        <f>SUM(C28:C31)</f>
        <v>0</v>
      </c>
      <c r="D32" s="99">
        <f aca="true" t="shared" si="5" ref="D32:Z32">SUM(D28:D31)</f>
        <v>397913000</v>
      </c>
      <c r="E32" s="100">
        <f t="shared" si="5"/>
        <v>483019000</v>
      </c>
      <c r="F32" s="100">
        <f t="shared" si="5"/>
        <v>0</v>
      </c>
      <c r="G32" s="100">
        <f t="shared" si="5"/>
        <v>24494456</v>
      </c>
      <c r="H32" s="100">
        <f t="shared" si="5"/>
        <v>24535296</v>
      </c>
      <c r="I32" s="100">
        <f t="shared" si="5"/>
        <v>49029752</v>
      </c>
      <c r="J32" s="100">
        <f t="shared" si="5"/>
        <v>29188236</v>
      </c>
      <c r="K32" s="100">
        <f t="shared" si="5"/>
        <v>37854271</v>
      </c>
      <c r="L32" s="100">
        <f t="shared" si="5"/>
        <v>7267397</v>
      </c>
      <c r="M32" s="100">
        <f t="shared" si="5"/>
        <v>74309904</v>
      </c>
      <c r="N32" s="100">
        <f t="shared" si="5"/>
        <v>6796545</v>
      </c>
      <c r="O32" s="100">
        <f t="shared" si="5"/>
        <v>64721025</v>
      </c>
      <c r="P32" s="100">
        <f t="shared" si="5"/>
        <v>13797350</v>
      </c>
      <c r="Q32" s="100">
        <f t="shared" si="5"/>
        <v>85314920</v>
      </c>
      <c r="R32" s="100">
        <f t="shared" si="5"/>
        <v>18998484</v>
      </c>
      <c r="S32" s="100">
        <f t="shared" si="5"/>
        <v>56799598</v>
      </c>
      <c r="T32" s="100">
        <f t="shared" si="5"/>
        <v>196366872</v>
      </c>
      <c r="U32" s="100">
        <f t="shared" si="5"/>
        <v>272164954</v>
      </c>
      <c r="V32" s="100">
        <f t="shared" si="5"/>
        <v>480819530</v>
      </c>
      <c r="W32" s="100">
        <f t="shared" si="5"/>
        <v>483019000</v>
      </c>
      <c r="X32" s="100">
        <f t="shared" si="5"/>
        <v>-2199470</v>
      </c>
      <c r="Y32" s="101">
        <f>+IF(W32&lt;&gt;0,(X32/W32)*100,0)</f>
        <v>-0.4553588989253011</v>
      </c>
      <c r="Z32" s="102">
        <f t="shared" si="5"/>
        <v>483019000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458773415</v>
      </c>
      <c r="C35" s="19">
        <v>0</v>
      </c>
      <c r="D35" s="59">
        <v>205418000</v>
      </c>
      <c r="E35" s="60">
        <v>92588340</v>
      </c>
      <c r="F35" s="60">
        <v>1178275807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92588340</v>
      </c>
      <c r="X35" s="60">
        <v>-92588340</v>
      </c>
      <c r="Y35" s="61">
        <v>-100</v>
      </c>
      <c r="Z35" s="62">
        <v>92588340</v>
      </c>
    </row>
    <row r="36" spans="1:26" ht="13.5">
      <c r="A36" s="58" t="s">
        <v>57</v>
      </c>
      <c r="B36" s="19">
        <v>1269489463</v>
      </c>
      <c r="C36" s="19">
        <v>0</v>
      </c>
      <c r="D36" s="59">
        <v>2051387000</v>
      </c>
      <c r="E36" s="60">
        <v>1429240810</v>
      </c>
      <c r="F36" s="60">
        <v>203898654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1429240810</v>
      </c>
      <c r="X36" s="60">
        <v>-1429240810</v>
      </c>
      <c r="Y36" s="61">
        <v>-100</v>
      </c>
      <c r="Z36" s="62">
        <v>1429240810</v>
      </c>
    </row>
    <row r="37" spans="1:26" ht="13.5">
      <c r="A37" s="58" t="s">
        <v>58</v>
      </c>
      <c r="B37" s="19">
        <v>601525327</v>
      </c>
      <c r="C37" s="19">
        <v>0</v>
      </c>
      <c r="D37" s="59">
        <v>1135737000</v>
      </c>
      <c r="E37" s="60">
        <v>401015000</v>
      </c>
      <c r="F37" s="60">
        <v>383573979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401015000</v>
      </c>
      <c r="X37" s="60">
        <v>-401015000</v>
      </c>
      <c r="Y37" s="61">
        <v>-100</v>
      </c>
      <c r="Z37" s="62">
        <v>401015000</v>
      </c>
    </row>
    <row r="38" spans="1:26" ht="13.5">
      <c r="A38" s="58" t="s">
        <v>59</v>
      </c>
      <c r="B38" s="19">
        <v>23289893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1103447658</v>
      </c>
      <c r="C39" s="19">
        <v>0</v>
      </c>
      <c r="D39" s="59">
        <v>1121068000</v>
      </c>
      <c r="E39" s="60">
        <v>1120814150</v>
      </c>
      <c r="F39" s="60">
        <v>998600482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1120814150</v>
      </c>
      <c r="X39" s="60">
        <v>-1120814150</v>
      </c>
      <c r="Y39" s="61">
        <v>-100</v>
      </c>
      <c r="Z39" s="62">
        <v>1120814150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312542958</v>
      </c>
      <c r="C42" s="19">
        <v>0</v>
      </c>
      <c r="D42" s="59">
        <v>391696000</v>
      </c>
      <c r="E42" s="60">
        <v>630560525</v>
      </c>
      <c r="F42" s="60">
        <v>187686070</v>
      </c>
      <c r="G42" s="60">
        <v>-25575598</v>
      </c>
      <c r="H42" s="60">
        <v>-40464850</v>
      </c>
      <c r="I42" s="60">
        <v>121645622</v>
      </c>
      <c r="J42" s="60">
        <v>94981675</v>
      </c>
      <c r="K42" s="60">
        <v>-15520367</v>
      </c>
      <c r="L42" s="60">
        <v>101145805</v>
      </c>
      <c r="M42" s="60">
        <v>180607113</v>
      </c>
      <c r="N42" s="60">
        <v>-53110226</v>
      </c>
      <c r="O42" s="60">
        <v>-48579199</v>
      </c>
      <c r="P42" s="60">
        <v>238989693</v>
      </c>
      <c r="Q42" s="60">
        <v>137300268</v>
      </c>
      <c r="R42" s="60">
        <v>-45835877</v>
      </c>
      <c r="S42" s="60">
        <v>-41646667</v>
      </c>
      <c r="T42" s="60">
        <v>-46227768</v>
      </c>
      <c r="U42" s="60">
        <v>-133710312</v>
      </c>
      <c r="V42" s="60">
        <v>305842691</v>
      </c>
      <c r="W42" s="60">
        <v>630560525</v>
      </c>
      <c r="X42" s="60">
        <v>-324717834</v>
      </c>
      <c r="Y42" s="61">
        <v>-51.5</v>
      </c>
      <c r="Z42" s="62">
        <v>630560525</v>
      </c>
    </row>
    <row r="43" spans="1:26" ht="13.5">
      <c r="A43" s="58" t="s">
        <v>63</v>
      </c>
      <c r="B43" s="19">
        <v>-202170938</v>
      </c>
      <c r="C43" s="19">
        <v>0</v>
      </c>
      <c r="D43" s="59">
        <v>-397613000</v>
      </c>
      <c r="E43" s="60">
        <v>-483019450</v>
      </c>
      <c r="F43" s="60">
        <v>-20837812</v>
      </c>
      <c r="G43" s="60">
        <v>-24494456</v>
      </c>
      <c r="H43" s="60">
        <v>-24535296</v>
      </c>
      <c r="I43" s="60">
        <v>-69867564</v>
      </c>
      <c r="J43" s="60">
        <v>-29188236</v>
      </c>
      <c r="K43" s="60">
        <v>-37854021</v>
      </c>
      <c r="L43" s="60">
        <v>-7267397</v>
      </c>
      <c r="M43" s="60">
        <v>-74309654</v>
      </c>
      <c r="N43" s="60">
        <v>-14028433</v>
      </c>
      <c r="O43" s="60">
        <v>-64721025</v>
      </c>
      <c r="P43" s="60">
        <v>-13797350</v>
      </c>
      <c r="Q43" s="60">
        <v>-92546808</v>
      </c>
      <c r="R43" s="60">
        <v>-12864456</v>
      </c>
      <c r="S43" s="60">
        <v>-56800000</v>
      </c>
      <c r="T43" s="60">
        <v>-196366872</v>
      </c>
      <c r="U43" s="60">
        <v>-266031328</v>
      </c>
      <c r="V43" s="60">
        <v>-502755354</v>
      </c>
      <c r="W43" s="60">
        <v>-483019450</v>
      </c>
      <c r="X43" s="60">
        <v>-19735904</v>
      </c>
      <c r="Y43" s="61">
        <v>4.09</v>
      </c>
      <c r="Z43" s="62">
        <v>-483019450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110372020</v>
      </c>
      <c r="C45" s="22">
        <v>0</v>
      </c>
      <c r="D45" s="99">
        <v>-5917000</v>
      </c>
      <c r="E45" s="100">
        <v>261847550</v>
      </c>
      <c r="F45" s="100">
        <v>166848258</v>
      </c>
      <c r="G45" s="100">
        <v>116778204</v>
      </c>
      <c r="H45" s="100">
        <v>51778058</v>
      </c>
      <c r="I45" s="100">
        <v>51778058</v>
      </c>
      <c r="J45" s="100">
        <v>117571497</v>
      </c>
      <c r="K45" s="100">
        <v>64197109</v>
      </c>
      <c r="L45" s="100">
        <v>158075517</v>
      </c>
      <c r="M45" s="100">
        <v>158075517</v>
      </c>
      <c r="N45" s="100">
        <v>90936858</v>
      </c>
      <c r="O45" s="100">
        <v>-22363366</v>
      </c>
      <c r="P45" s="100">
        <v>202828977</v>
      </c>
      <c r="Q45" s="100">
        <v>90936858</v>
      </c>
      <c r="R45" s="100">
        <v>144128644</v>
      </c>
      <c r="S45" s="100">
        <v>45681977</v>
      </c>
      <c r="T45" s="100">
        <v>-196912663</v>
      </c>
      <c r="U45" s="100">
        <v>-196912663</v>
      </c>
      <c r="V45" s="100">
        <v>-196912663</v>
      </c>
      <c r="W45" s="100">
        <v>261847550</v>
      </c>
      <c r="X45" s="100">
        <v>-458760213</v>
      </c>
      <c r="Y45" s="101">
        <v>-175.2</v>
      </c>
      <c r="Z45" s="102">
        <v>261847550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8844093</v>
      </c>
      <c r="C49" s="52">
        <v>0</v>
      </c>
      <c r="D49" s="129">
        <v>-535161</v>
      </c>
      <c r="E49" s="54">
        <v>4594152</v>
      </c>
      <c r="F49" s="54">
        <v>0</v>
      </c>
      <c r="G49" s="54">
        <v>0</v>
      </c>
      <c r="H49" s="54">
        <v>0</v>
      </c>
      <c r="I49" s="54">
        <v>5197225</v>
      </c>
      <c r="J49" s="54">
        <v>0</v>
      </c>
      <c r="K49" s="54">
        <v>0</v>
      </c>
      <c r="L49" s="54">
        <v>0</v>
      </c>
      <c r="M49" s="54">
        <v>11591651</v>
      </c>
      <c r="N49" s="54">
        <v>0</v>
      </c>
      <c r="O49" s="54">
        <v>0</v>
      </c>
      <c r="P49" s="54">
        <v>0</v>
      </c>
      <c r="Q49" s="54">
        <v>-9514454</v>
      </c>
      <c r="R49" s="54">
        <v>0</v>
      </c>
      <c r="S49" s="54">
        <v>0</v>
      </c>
      <c r="T49" s="54">
        <v>0</v>
      </c>
      <c r="U49" s="54">
        <v>-60679042</v>
      </c>
      <c r="V49" s="54">
        <v>998610846</v>
      </c>
      <c r="W49" s="54">
        <v>958109310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26869681</v>
      </c>
      <c r="C51" s="52">
        <v>0</v>
      </c>
      <c r="D51" s="129">
        <v>-1040535</v>
      </c>
      <c r="E51" s="54">
        <v>16686853</v>
      </c>
      <c r="F51" s="54">
        <v>0</v>
      </c>
      <c r="G51" s="54">
        <v>0</v>
      </c>
      <c r="H51" s="54">
        <v>0</v>
      </c>
      <c r="I51" s="54">
        <v>18243510</v>
      </c>
      <c r="J51" s="54">
        <v>0</v>
      </c>
      <c r="K51" s="54">
        <v>0</v>
      </c>
      <c r="L51" s="54">
        <v>0</v>
      </c>
      <c r="M51" s="54">
        <v>13325980</v>
      </c>
      <c r="N51" s="54">
        <v>0</v>
      </c>
      <c r="O51" s="54">
        <v>0</v>
      </c>
      <c r="P51" s="54">
        <v>0</v>
      </c>
      <c r="Q51" s="54">
        <v>421862582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495948071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13.823195022128393</v>
      </c>
      <c r="C58" s="5">
        <f>IF(C67=0,0,+(C76/C67)*100)</f>
        <v>0</v>
      </c>
      <c r="D58" s="6">
        <f aca="true" t="shared" si="6" ref="D58:Z58">IF(D67=0,0,+(D76/D67)*100)</f>
        <v>26.71002401442325</v>
      </c>
      <c r="E58" s="7">
        <f t="shared" si="6"/>
        <v>25.840452259472556</v>
      </c>
      <c r="F58" s="7">
        <f t="shared" si="6"/>
        <v>101.89702336005688</v>
      </c>
      <c r="G58" s="7">
        <f t="shared" si="6"/>
        <v>100.51135745925333</v>
      </c>
      <c r="H58" s="7">
        <f t="shared" si="6"/>
        <v>0.0875838564569831</v>
      </c>
      <c r="I58" s="7">
        <f t="shared" si="6"/>
        <v>8.703546517447295</v>
      </c>
      <c r="J58" s="7">
        <f t="shared" si="6"/>
        <v>0</v>
      </c>
      <c r="K58" s="7">
        <f t="shared" si="6"/>
        <v>15.139798313795193</v>
      </c>
      <c r="L58" s="7">
        <f t="shared" si="6"/>
        <v>48.34856173193011</v>
      </c>
      <c r="M58" s="7">
        <f t="shared" si="6"/>
        <v>202.3770728618555</v>
      </c>
      <c r="N58" s="7">
        <f t="shared" si="6"/>
        <v>60.026239973434095</v>
      </c>
      <c r="O58" s="7">
        <f t="shared" si="6"/>
        <v>6.995237369756305</v>
      </c>
      <c r="P58" s="7">
        <f t="shared" si="6"/>
        <v>100.77889401193359</v>
      </c>
      <c r="Q58" s="7">
        <f t="shared" si="6"/>
        <v>52.13417085993771</v>
      </c>
      <c r="R58" s="7">
        <f t="shared" si="6"/>
        <v>23.130905958207613</v>
      </c>
      <c r="S58" s="7">
        <f t="shared" si="6"/>
        <v>7.40732379137244</v>
      </c>
      <c r="T58" s="7">
        <f t="shared" si="6"/>
        <v>45.038607221044586</v>
      </c>
      <c r="U58" s="7">
        <f t="shared" si="6"/>
        <v>20.00989025646556</v>
      </c>
      <c r="V58" s="7">
        <f t="shared" si="6"/>
        <v>28.111230957086132</v>
      </c>
      <c r="W58" s="7">
        <f t="shared" si="6"/>
        <v>25.840452259472556</v>
      </c>
      <c r="X58" s="7">
        <f t="shared" si="6"/>
        <v>0</v>
      </c>
      <c r="Y58" s="7">
        <f t="shared" si="6"/>
        <v>0</v>
      </c>
      <c r="Z58" s="8">
        <f t="shared" si="6"/>
        <v>25.840452259472556</v>
      </c>
    </row>
    <row r="59" spans="1:26" ht="13.5">
      <c r="A59" s="37" t="s">
        <v>31</v>
      </c>
      <c r="B59" s="9">
        <f aca="true" t="shared" si="7" ref="B59:Z66">IF(B68=0,0,+(B77/B68)*100)</f>
        <v>6.7858696042785605</v>
      </c>
      <c r="C59" s="9">
        <f t="shared" si="7"/>
        <v>0</v>
      </c>
      <c r="D59" s="2">
        <f t="shared" si="7"/>
        <v>31.973726150903875</v>
      </c>
      <c r="E59" s="10">
        <f t="shared" si="7"/>
        <v>17.898772824552616</v>
      </c>
      <c r="F59" s="10">
        <f t="shared" si="7"/>
        <v>0</v>
      </c>
      <c r="G59" s="10">
        <f t="shared" si="7"/>
        <v>0</v>
      </c>
      <c r="H59" s="10">
        <f t="shared" si="7"/>
        <v>0.0035293254215698643</v>
      </c>
      <c r="I59" s="10">
        <f t="shared" si="7"/>
        <v>0.0035293254215698643</v>
      </c>
      <c r="J59" s="10">
        <f t="shared" si="7"/>
        <v>0</v>
      </c>
      <c r="K59" s="10">
        <f t="shared" si="7"/>
        <v>1.9496126688757467</v>
      </c>
      <c r="L59" s="10">
        <f t="shared" si="7"/>
        <v>0.908930042639988</v>
      </c>
      <c r="M59" s="10">
        <f t="shared" si="7"/>
        <v>2.9309124327815104</v>
      </c>
      <c r="N59" s="10">
        <f t="shared" si="7"/>
        <v>1.0768659078912086</v>
      </c>
      <c r="O59" s="10">
        <f t="shared" si="7"/>
        <v>790.2321374736207</v>
      </c>
      <c r="P59" s="10">
        <f t="shared" si="7"/>
        <v>0</v>
      </c>
      <c r="Q59" s="10">
        <f t="shared" si="7"/>
        <v>5.458457497042157</v>
      </c>
      <c r="R59" s="10">
        <f t="shared" si="7"/>
        <v>0.47044863459037706</v>
      </c>
      <c r="S59" s="10">
        <f t="shared" si="7"/>
        <v>1.2672749491415523</v>
      </c>
      <c r="T59" s="10">
        <f t="shared" si="7"/>
        <v>0</v>
      </c>
      <c r="U59" s="10">
        <f t="shared" si="7"/>
        <v>0.8381832194733447</v>
      </c>
      <c r="V59" s="10">
        <f t="shared" si="7"/>
        <v>0.4213977537747521</v>
      </c>
      <c r="W59" s="10">
        <f t="shared" si="7"/>
        <v>17.898772824552616</v>
      </c>
      <c r="X59" s="10">
        <f t="shared" si="7"/>
        <v>0</v>
      </c>
      <c r="Y59" s="10">
        <f t="shared" si="7"/>
        <v>0</v>
      </c>
      <c r="Z59" s="11">
        <f t="shared" si="7"/>
        <v>17.898772824552616</v>
      </c>
    </row>
    <row r="60" spans="1:26" ht="13.5">
      <c r="A60" s="38" t="s">
        <v>32</v>
      </c>
      <c r="B60" s="12">
        <f t="shared" si="7"/>
        <v>17.90254177896884</v>
      </c>
      <c r="C60" s="12">
        <f t="shared" si="7"/>
        <v>0</v>
      </c>
      <c r="D60" s="3">
        <f t="shared" si="7"/>
        <v>19.350729121641606</v>
      </c>
      <c r="E60" s="13">
        <f t="shared" si="7"/>
        <v>11.326250654048273</v>
      </c>
      <c r="F60" s="13">
        <f t="shared" si="7"/>
        <v>101.89702336005688</v>
      </c>
      <c r="G60" s="13">
        <f t="shared" si="7"/>
        <v>100.51135745925333</v>
      </c>
      <c r="H60" s="13">
        <f t="shared" si="7"/>
        <v>1.3607881698580417</v>
      </c>
      <c r="I60" s="13">
        <f t="shared" si="7"/>
        <v>61.322932411980055</v>
      </c>
      <c r="J60" s="13">
        <f t="shared" si="7"/>
        <v>0</v>
      </c>
      <c r="K60" s="13">
        <f t="shared" si="7"/>
        <v>22.0623260231103</v>
      </c>
      <c r="L60" s="13">
        <f t="shared" si="7"/>
        <v>124.69447872298079</v>
      </c>
      <c r="M60" s="13">
        <f t="shared" si="7"/>
        <v>53.92853332034755</v>
      </c>
      <c r="N60" s="13">
        <f t="shared" si="7"/>
        <v>26.283080975642953</v>
      </c>
      <c r="O60" s="13">
        <f t="shared" si="7"/>
        <v>4.693957272138222</v>
      </c>
      <c r="P60" s="13">
        <f t="shared" si="7"/>
        <v>101.00124712179908</v>
      </c>
      <c r="Q60" s="13">
        <f t="shared" si="7"/>
        <v>16.780388396793906</v>
      </c>
      <c r="R60" s="13">
        <f t="shared" si="7"/>
        <v>2.236201239049915</v>
      </c>
      <c r="S60" s="13">
        <f t="shared" si="7"/>
        <v>8.655843451383644</v>
      </c>
      <c r="T60" s="13">
        <f t="shared" si="7"/>
        <v>44.73771878004425</v>
      </c>
      <c r="U60" s="13">
        <f t="shared" si="7"/>
        <v>12.804223905270923</v>
      </c>
      <c r="V60" s="13">
        <f t="shared" si="7"/>
        <v>30.947941524346362</v>
      </c>
      <c r="W60" s="13">
        <f t="shared" si="7"/>
        <v>11.326250654048273</v>
      </c>
      <c r="X60" s="13">
        <f t="shared" si="7"/>
        <v>0</v>
      </c>
      <c r="Y60" s="13">
        <f t="shared" si="7"/>
        <v>0</v>
      </c>
      <c r="Z60" s="14">
        <f t="shared" si="7"/>
        <v>11.326250654048273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10.047955856773676</v>
      </c>
      <c r="C62" s="12">
        <f t="shared" si="7"/>
        <v>0</v>
      </c>
      <c r="D62" s="3">
        <f t="shared" si="7"/>
        <v>18.08096772232691</v>
      </c>
      <c r="E62" s="13">
        <f t="shared" si="7"/>
        <v>12.32825056227585</v>
      </c>
      <c r="F62" s="13">
        <f t="shared" si="7"/>
        <v>103.01537948148874</v>
      </c>
      <c r="G62" s="13">
        <f t="shared" si="7"/>
        <v>100.71066211128003</v>
      </c>
      <c r="H62" s="13">
        <f t="shared" si="7"/>
        <v>0.9442280582676343</v>
      </c>
      <c r="I62" s="13">
        <f t="shared" si="7"/>
        <v>59.702430762631586</v>
      </c>
      <c r="J62" s="13">
        <f t="shared" si="7"/>
        <v>0</v>
      </c>
      <c r="K62" s="13">
        <f t="shared" si="7"/>
        <v>22.54907178916469</v>
      </c>
      <c r="L62" s="13">
        <f t="shared" si="7"/>
        <v>113.75934642693146</v>
      </c>
      <c r="M62" s="13">
        <f t="shared" si="7"/>
        <v>62.209451894093604</v>
      </c>
      <c r="N62" s="13">
        <f t="shared" si="7"/>
        <v>24.390372452565003</v>
      </c>
      <c r="O62" s="13">
        <f t="shared" si="7"/>
        <v>4.216026177335065</v>
      </c>
      <c r="P62" s="13">
        <f t="shared" si="7"/>
        <v>93.09278675257269</v>
      </c>
      <c r="Q62" s="13">
        <f t="shared" si="7"/>
        <v>15.950902188615668</v>
      </c>
      <c r="R62" s="13">
        <f t="shared" si="7"/>
        <v>2.119154020514839</v>
      </c>
      <c r="S62" s="13">
        <f t="shared" si="7"/>
        <v>9.081097525057272</v>
      </c>
      <c r="T62" s="13">
        <f t="shared" si="7"/>
        <v>41.27080363819452</v>
      </c>
      <c r="U62" s="13">
        <f t="shared" si="7"/>
        <v>12.780480804864519</v>
      </c>
      <c r="V62" s="13">
        <f t="shared" si="7"/>
        <v>29.286573062148175</v>
      </c>
      <c r="W62" s="13">
        <f t="shared" si="7"/>
        <v>12.32825056227585</v>
      </c>
      <c r="X62" s="13">
        <f t="shared" si="7"/>
        <v>0</v>
      </c>
      <c r="Y62" s="13">
        <f t="shared" si="7"/>
        <v>0</v>
      </c>
      <c r="Z62" s="14">
        <f t="shared" si="7"/>
        <v>12.32825056227585</v>
      </c>
    </row>
    <row r="63" spans="1:26" ht="13.5">
      <c r="A63" s="39" t="s">
        <v>105</v>
      </c>
      <c r="B63" s="12">
        <f t="shared" si="7"/>
        <v>21.82424501748835</v>
      </c>
      <c r="C63" s="12">
        <f t="shared" si="7"/>
        <v>0</v>
      </c>
      <c r="D63" s="3">
        <f t="shared" si="7"/>
        <v>106.88034188034187</v>
      </c>
      <c r="E63" s="13">
        <f t="shared" si="7"/>
        <v>12.676923076923078</v>
      </c>
      <c r="F63" s="13">
        <f t="shared" si="7"/>
        <v>100.0648476328139</v>
      </c>
      <c r="G63" s="13">
        <f t="shared" si="7"/>
        <v>100.09100174723355</v>
      </c>
      <c r="H63" s="13">
        <f t="shared" si="7"/>
        <v>1.4010109667150576</v>
      </c>
      <c r="I63" s="13">
        <f t="shared" si="7"/>
        <v>63.855680825928395</v>
      </c>
      <c r="J63" s="13">
        <f t="shared" si="7"/>
        <v>0</v>
      </c>
      <c r="K63" s="13">
        <f t="shared" si="7"/>
        <v>6.930974206626017</v>
      </c>
      <c r="L63" s="13">
        <f t="shared" si="7"/>
        <v>25.802447242418868</v>
      </c>
      <c r="M63" s="13">
        <f t="shared" si="7"/>
        <v>11.280167654415575</v>
      </c>
      <c r="N63" s="13">
        <f t="shared" si="7"/>
        <v>27.8674697363888</v>
      </c>
      <c r="O63" s="13">
        <f t="shared" si="7"/>
        <v>3.416270465350945</v>
      </c>
      <c r="P63" s="13">
        <f t="shared" si="7"/>
        <v>111.51509013570995</v>
      </c>
      <c r="Q63" s="13">
        <f t="shared" si="7"/>
        <v>16.43330303289021</v>
      </c>
      <c r="R63" s="13">
        <f t="shared" si="7"/>
        <v>1.7351337703507674</v>
      </c>
      <c r="S63" s="13">
        <f t="shared" si="7"/>
        <v>4.923971321304353</v>
      </c>
      <c r="T63" s="13">
        <f t="shared" si="7"/>
        <v>3.782285707734813</v>
      </c>
      <c r="U63" s="13">
        <f t="shared" si="7"/>
        <v>3.0409874073931613</v>
      </c>
      <c r="V63" s="13">
        <f t="shared" si="7"/>
        <v>21.610824589958302</v>
      </c>
      <c r="W63" s="13">
        <f t="shared" si="7"/>
        <v>12.676923076923078</v>
      </c>
      <c r="X63" s="13">
        <f t="shared" si="7"/>
        <v>0</v>
      </c>
      <c r="Y63" s="13">
        <f t="shared" si="7"/>
        <v>0</v>
      </c>
      <c r="Z63" s="14">
        <f t="shared" si="7"/>
        <v>12.676923076923078</v>
      </c>
    </row>
    <row r="64" spans="1:26" ht="13.5">
      <c r="A64" s="39" t="s">
        <v>106</v>
      </c>
      <c r="B64" s="12">
        <f t="shared" si="7"/>
        <v>29.5317942965106</v>
      </c>
      <c r="C64" s="12">
        <f t="shared" si="7"/>
        <v>0</v>
      </c>
      <c r="D64" s="3">
        <f t="shared" si="7"/>
        <v>1.0738255033557047</v>
      </c>
      <c r="E64" s="13">
        <f t="shared" si="7"/>
        <v>11.999980824544583</v>
      </c>
      <c r="F64" s="13">
        <f t="shared" si="7"/>
        <v>100</v>
      </c>
      <c r="G64" s="13">
        <f t="shared" si="7"/>
        <v>100</v>
      </c>
      <c r="H64" s="13">
        <f t="shared" si="7"/>
        <v>0.8485078432773493</v>
      </c>
      <c r="I64" s="13">
        <f t="shared" si="7"/>
        <v>66.93587147182181</v>
      </c>
      <c r="J64" s="13">
        <f t="shared" si="7"/>
        <v>0</v>
      </c>
      <c r="K64" s="13">
        <f t="shared" si="7"/>
        <v>0</v>
      </c>
      <c r="L64" s="13">
        <f t="shared" si="7"/>
        <v>-33.426164450323746</v>
      </c>
      <c r="M64" s="13">
        <f t="shared" si="7"/>
        <v>-197.33203369769546</v>
      </c>
      <c r="N64" s="13">
        <f t="shared" si="7"/>
        <v>17.30982800982801</v>
      </c>
      <c r="O64" s="13">
        <f t="shared" si="7"/>
        <v>6.941865025046059</v>
      </c>
      <c r="P64" s="13">
        <f t="shared" si="7"/>
        <v>0</v>
      </c>
      <c r="Q64" s="13">
        <f t="shared" si="7"/>
        <v>14.76368479161256</v>
      </c>
      <c r="R64" s="13">
        <f t="shared" si="7"/>
        <v>2.081964889795365</v>
      </c>
      <c r="S64" s="13">
        <f t="shared" si="7"/>
        <v>3.105582395445804</v>
      </c>
      <c r="T64" s="13">
        <f t="shared" si="7"/>
        <v>0</v>
      </c>
      <c r="U64" s="13">
        <f t="shared" si="7"/>
        <v>16.661844175444422</v>
      </c>
      <c r="V64" s="13">
        <f t="shared" si="7"/>
        <v>40.29445630173344</v>
      </c>
      <c r="W64" s="13">
        <f t="shared" si="7"/>
        <v>11.999980824544583</v>
      </c>
      <c r="X64" s="13">
        <f t="shared" si="7"/>
        <v>0</v>
      </c>
      <c r="Y64" s="13">
        <f t="shared" si="7"/>
        <v>0</v>
      </c>
      <c r="Z64" s="14">
        <f t="shared" si="7"/>
        <v>11.999980824544583</v>
      </c>
    </row>
    <row r="65" spans="1:26" ht="13.5">
      <c r="A65" s="39" t="s">
        <v>107</v>
      </c>
      <c r="B65" s="12">
        <f t="shared" si="7"/>
        <v>47.52839926298883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5.489789929746431</v>
      </c>
      <c r="I65" s="13">
        <f t="shared" si="7"/>
        <v>62.54244987425807</v>
      </c>
      <c r="J65" s="13">
        <f t="shared" si="7"/>
        <v>0</v>
      </c>
      <c r="K65" s="13">
        <f t="shared" si="7"/>
        <v>23.941425850733726</v>
      </c>
      <c r="L65" s="13">
        <f t="shared" si="7"/>
        <v>0</v>
      </c>
      <c r="M65" s="13">
        <f t="shared" si="7"/>
        <v>35.12451483811866</v>
      </c>
      <c r="N65" s="13">
        <f t="shared" si="7"/>
        <v>0</v>
      </c>
      <c r="O65" s="13">
        <f t="shared" si="7"/>
        <v>12.200414498346554</v>
      </c>
      <c r="P65" s="13">
        <f t="shared" si="7"/>
        <v>0</v>
      </c>
      <c r="Q65" s="13">
        <f t="shared" si="7"/>
        <v>58.35136206235666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59.20095306982087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282.69230769230774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100</v>
      </c>
      <c r="O66" s="16">
        <f t="shared" si="7"/>
        <v>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0</v>
      </c>
      <c r="T66" s="16">
        <f t="shared" si="7"/>
        <v>0</v>
      </c>
      <c r="U66" s="16">
        <f t="shared" si="7"/>
        <v>100</v>
      </c>
      <c r="V66" s="16">
        <f t="shared" si="7"/>
        <v>185.8061143156759</v>
      </c>
      <c r="W66" s="16">
        <f t="shared" si="7"/>
        <v>282.69230769230774</v>
      </c>
      <c r="X66" s="16">
        <f t="shared" si="7"/>
        <v>0</v>
      </c>
      <c r="Y66" s="16">
        <f t="shared" si="7"/>
        <v>0</v>
      </c>
      <c r="Z66" s="17">
        <f t="shared" si="7"/>
        <v>282.69230769230774</v>
      </c>
    </row>
    <row r="67" spans="1:26" ht="13.5" hidden="1">
      <c r="A67" s="41" t="s">
        <v>285</v>
      </c>
      <c r="B67" s="24">
        <v>286746327</v>
      </c>
      <c r="C67" s="24"/>
      <c r="D67" s="25">
        <v>137001000</v>
      </c>
      <c r="E67" s="26">
        <v>137001000</v>
      </c>
      <c r="F67" s="26">
        <v>2407614</v>
      </c>
      <c r="G67" s="26">
        <v>2584689</v>
      </c>
      <c r="H67" s="26">
        <v>53582934</v>
      </c>
      <c r="I67" s="26">
        <v>58575237</v>
      </c>
      <c r="J67" s="26"/>
      <c r="K67" s="26">
        <v>3262593</v>
      </c>
      <c r="L67" s="26">
        <v>1704272</v>
      </c>
      <c r="M67" s="26">
        <v>4966865</v>
      </c>
      <c r="N67" s="26">
        <v>10431413</v>
      </c>
      <c r="O67" s="26">
        <v>4529010</v>
      </c>
      <c r="P67" s="26">
        <v>2510226</v>
      </c>
      <c r="Q67" s="26">
        <v>17470649</v>
      </c>
      <c r="R67" s="26">
        <v>9520682</v>
      </c>
      <c r="S67" s="26">
        <v>6644127</v>
      </c>
      <c r="T67" s="26">
        <v>2158275</v>
      </c>
      <c r="U67" s="26">
        <v>18323084</v>
      </c>
      <c r="V67" s="26">
        <v>99335835</v>
      </c>
      <c r="W67" s="26">
        <v>137001000</v>
      </c>
      <c r="X67" s="26"/>
      <c r="Y67" s="25"/>
      <c r="Z67" s="27">
        <v>137001000</v>
      </c>
    </row>
    <row r="68" spans="1:26" ht="13.5" hidden="1">
      <c r="A68" s="37" t="s">
        <v>31</v>
      </c>
      <c r="B68" s="19">
        <v>237921150</v>
      </c>
      <c r="C68" s="19"/>
      <c r="D68" s="20">
        <v>87844000</v>
      </c>
      <c r="E68" s="21">
        <v>87844000</v>
      </c>
      <c r="F68" s="21"/>
      <c r="G68" s="21"/>
      <c r="H68" s="21">
        <v>50264563</v>
      </c>
      <c r="I68" s="21">
        <v>50264563</v>
      </c>
      <c r="J68" s="21"/>
      <c r="K68" s="21">
        <v>1122941</v>
      </c>
      <c r="L68" s="21">
        <v>1051126</v>
      </c>
      <c r="M68" s="21">
        <v>2174067</v>
      </c>
      <c r="N68" s="21">
        <v>2726059</v>
      </c>
      <c r="O68" s="21">
        <v>13268</v>
      </c>
      <c r="P68" s="21"/>
      <c r="Q68" s="21">
        <v>2739327</v>
      </c>
      <c r="R68" s="21">
        <v>3076000</v>
      </c>
      <c r="S68" s="21">
        <v>1122724</v>
      </c>
      <c r="T68" s="21"/>
      <c r="U68" s="21">
        <v>4198724</v>
      </c>
      <c r="V68" s="21">
        <v>59376681</v>
      </c>
      <c r="W68" s="21">
        <v>87844000</v>
      </c>
      <c r="X68" s="21"/>
      <c r="Y68" s="20"/>
      <c r="Z68" s="23">
        <v>87844000</v>
      </c>
    </row>
    <row r="69" spans="1:26" ht="13.5" hidden="1">
      <c r="A69" s="38" t="s">
        <v>32</v>
      </c>
      <c r="B69" s="19">
        <v>30856853</v>
      </c>
      <c r="C69" s="19"/>
      <c r="D69" s="20">
        <v>43957000</v>
      </c>
      <c r="E69" s="21">
        <v>43957000</v>
      </c>
      <c r="F69" s="21">
        <v>2407614</v>
      </c>
      <c r="G69" s="21">
        <v>2584689</v>
      </c>
      <c r="H69" s="21">
        <v>3318371</v>
      </c>
      <c r="I69" s="21">
        <v>8310674</v>
      </c>
      <c r="J69" s="21"/>
      <c r="K69" s="21">
        <v>2139652</v>
      </c>
      <c r="L69" s="21">
        <v>653146</v>
      </c>
      <c r="M69" s="21">
        <v>2792798</v>
      </c>
      <c r="N69" s="21">
        <v>1998354</v>
      </c>
      <c r="O69" s="21">
        <v>4515742</v>
      </c>
      <c r="P69" s="21">
        <v>422573</v>
      </c>
      <c r="Q69" s="21">
        <v>6936669</v>
      </c>
      <c r="R69" s="21">
        <v>4354304</v>
      </c>
      <c r="S69" s="21">
        <v>5521403</v>
      </c>
      <c r="T69" s="21">
        <v>2158275</v>
      </c>
      <c r="U69" s="21">
        <v>12033982</v>
      </c>
      <c r="V69" s="21">
        <v>30074123</v>
      </c>
      <c r="W69" s="21">
        <v>43957000</v>
      </c>
      <c r="X69" s="21"/>
      <c r="Y69" s="20"/>
      <c r="Z69" s="23">
        <v>43957000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20488217</v>
      </c>
      <c r="C71" s="19"/>
      <c r="D71" s="20">
        <v>32902000</v>
      </c>
      <c r="E71" s="21">
        <v>32902000</v>
      </c>
      <c r="F71" s="21">
        <v>1510324</v>
      </c>
      <c r="G71" s="21">
        <v>1835190</v>
      </c>
      <c r="H71" s="21">
        <v>2394125</v>
      </c>
      <c r="I71" s="21">
        <v>5739639</v>
      </c>
      <c r="J71" s="21"/>
      <c r="K71" s="21">
        <v>1240020</v>
      </c>
      <c r="L71" s="21">
        <v>668571</v>
      </c>
      <c r="M71" s="21">
        <v>1908591</v>
      </c>
      <c r="N71" s="21">
        <v>1423000</v>
      </c>
      <c r="O71" s="21">
        <v>3736362</v>
      </c>
      <c r="P71" s="21">
        <v>412699</v>
      </c>
      <c r="Q71" s="21">
        <v>5572061</v>
      </c>
      <c r="R71" s="21">
        <v>3115111</v>
      </c>
      <c r="S71" s="21">
        <v>4957044</v>
      </c>
      <c r="T71" s="21">
        <v>1809359</v>
      </c>
      <c r="U71" s="21">
        <v>9881514</v>
      </c>
      <c r="V71" s="21">
        <v>23101805</v>
      </c>
      <c r="W71" s="21">
        <v>32902000</v>
      </c>
      <c r="X71" s="21"/>
      <c r="Y71" s="20"/>
      <c r="Z71" s="23">
        <v>32902000</v>
      </c>
    </row>
    <row r="72" spans="1:26" ht="13.5" hidden="1">
      <c r="A72" s="39" t="s">
        <v>105</v>
      </c>
      <c r="B72" s="19">
        <v>2547410</v>
      </c>
      <c r="C72" s="19"/>
      <c r="D72" s="20">
        <v>2340000</v>
      </c>
      <c r="E72" s="21">
        <v>2340000</v>
      </c>
      <c r="F72" s="21">
        <v>202012</v>
      </c>
      <c r="G72" s="21">
        <v>192304</v>
      </c>
      <c r="H72" s="21">
        <v>228692</v>
      </c>
      <c r="I72" s="21">
        <v>623008</v>
      </c>
      <c r="J72" s="21"/>
      <c r="K72" s="21">
        <v>609265</v>
      </c>
      <c r="L72" s="21">
        <v>56390</v>
      </c>
      <c r="M72" s="21">
        <v>665655</v>
      </c>
      <c r="N72" s="21">
        <v>168354</v>
      </c>
      <c r="O72" s="21">
        <v>220006</v>
      </c>
      <c r="P72" s="21">
        <v>9874</v>
      </c>
      <c r="Q72" s="21">
        <v>398234</v>
      </c>
      <c r="R72" s="21">
        <v>427748</v>
      </c>
      <c r="S72" s="21">
        <v>159282</v>
      </c>
      <c r="T72" s="21">
        <v>348916</v>
      </c>
      <c r="U72" s="21">
        <v>935946</v>
      </c>
      <c r="V72" s="21">
        <v>2622843</v>
      </c>
      <c r="W72" s="21">
        <v>2340000</v>
      </c>
      <c r="X72" s="21"/>
      <c r="Y72" s="20"/>
      <c r="Z72" s="23">
        <v>2340000</v>
      </c>
    </row>
    <row r="73" spans="1:26" ht="13.5" hidden="1">
      <c r="A73" s="39" t="s">
        <v>106</v>
      </c>
      <c r="B73" s="19">
        <v>4488305</v>
      </c>
      <c r="C73" s="19"/>
      <c r="D73" s="20">
        <v>5215000</v>
      </c>
      <c r="E73" s="21">
        <v>5215000</v>
      </c>
      <c r="F73" s="21">
        <v>405729</v>
      </c>
      <c r="G73" s="21">
        <v>405547</v>
      </c>
      <c r="H73" s="21">
        <v>405889</v>
      </c>
      <c r="I73" s="21">
        <v>1217165</v>
      </c>
      <c r="J73" s="21"/>
      <c r="K73" s="21"/>
      <c r="L73" s="21">
        <v>-71815</v>
      </c>
      <c r="M73" s="21">
        <v>-71815</v>
      </c>
      <c r="N73" s="21">
        <v>407000</v>
      </c>
      <c r="O73" s="21">
        <v>405453</v>
      </c>
      <c r="P73" s="21"/>
      <c r="Q73" s="21">
        <v>812453</v>
      </c>
      <c r="R73" s="21">
        <v>811445</v>
      </c>
      <c r="S73" s="21">
        <v>405077</v>
      </c>
      <c r="T73" s="21"/>
      <c r="U73" s="21">
        <v>1216522</v>
      </c>
      <c r="V73" s="21">
        <v>3174325</v>
      </c>
      <c r="W73" s="21">
        <v>5215000</v>
      </c>
      <c r="X73" s="21"/>
      <c r="Y73" s="20"/>
      <c r="Z73" s="23">
        <v>5215000</v>
      </c>
    </row>
    <row r="74" spans="1:26" ht="13.5" hidden="1">
      <c r="A74" s="39" t="s">
        <v>107</v>
      </c>
      <c r="B74" s="19">
        <v>3332921</v>
      </c>
      <c r="C74" s="19"/>
      <c r="D74" s="20">
        <v>3500000</v>
      </c>
      <c r="E74" s="21">
        <v>3500000</v>
      </c>
      <c r="F74" s="21">
        <v>289549</v>
      </c>
      <c r="G74" s="21">
        <v>151648</v>
      </c>
      <c r="H74" s="21">
        <v>289665</v>
      </c>
      <c r="I74" s="21">
        <v>730862</v>
      </c>
      <c r="J74" s="21"/>
      <c r="K74" s="21">
        <v>290367</v>
      </c>
      <c r="L74" s="21"/>
      <c r="M74" s="21">
        <v>290367</v>
      </c>
      <c r="N74" s="21"/>
      <c r="O74" s="21">
        <v>153921</v>
      </c>
      <c r="P74" s="21"/>
      <c r="Q74" s="21">
        <v>153921</v>
      </c>
      <c r="R74" s="21"/>
      <c r="S74" s="21"/>
      <c r="T74" s="21"/>
      <c r="U74" s="21"/>
      <c r="V74" s="21">
        <v>1175150</v>
      </c>
      <c r="W74" s="21">
        <v>3500000</v>
      </c>
      <c r="X74" s="21"/>
      <c r="Y74" s="20"/>
      <c r="Z74" s="23">
        <v>3500000</v>
      </c>
    </row>
    <row r="75" spans="1:26" ht="13.5" hidden="1">
      <c r="A75" s="40" t="s">
        <v>110</v>
      </c>
      <c r="B75" s="28">
        <v>17968324</v>
      </c>
      <c r="C75" s="28"/>
      <c r="D75" s="29">
        <v>5200000</v>
      </c>
      <c r="E75" s="30">
        <v>5200000</v>
      </c>
      <c r="F75" s="30"/>
      <c r="G75" s="30"/>
      <c r="H75" s="30"/>
      <c r="I75" s="30"/>
      <c r="J75" s="30"/>
      <c r="K75" s="30"/>
      <c r="L75" s="30"/>
      <c r="M75" s="30"/>
      <c r="N75" s="30">
        <v>5707000</v>
      </c>
      <c r="O75" s="30"/>
      <c r="P75" s="30">
        <v>2087653</v>
      </c>
      <c r="Q75" s="30">
        <v>7794653</v>
      </c>
      <c r="R75" s="30">
        <v>2090378</v>
      </c>
      <c r="S75" s="30"/>
      <c r="T75" s="30"/>
      <c r="U75" s="30">
        <v>2090378</v>
      </c>
      <c r="V75" s="30">
        <v>9885031</v>
      </c>
      <c r="W75" s="30">
        <v>5200000</v>
      </c>
      <c r="X75" s="30"/>
      <c r="Y75" s="29"/>
      <c r="Z75" s="31">
        <v>5200000</v>
      </c>
    </row>
    <row r="76" spans="1:26" ht="13.5" hidden="1">
      <c r="A76" s="42" t="s">
        <v>286</v>
      </c>
      <c r="B76" s="32">
        <v>39637504</v>
      </c>
      <c r="C76" s="32"/>
      <c r="D76" s="33">
        <v>36593000</v>
      </c>
      <c r="E76" s="34">
        <v>35401678</v>
      </c>
      <c r="F76" s="34">
        <v>2453287</v>
      </c>
      <c r="G76" s="34">
        <v>2597906</v>
      </c>
      <c r="H76" s="34">
        <v>46930</v>
      </c>
      <c r="I76" s="34">
        <v>5098123</v>
      </c>
      <c r="J76" s="34">
        <v>8733855</v>
      </c>
      <c r="K76" s="34">
        <v>493950</v>
      </c>
      <c r="L76" s="34">
        <v>823991</v>
      </c>
      <c r="M76" s="34">
        <v>10051796</v>
      </c>
      <c r="N76" s="34">
        <v>6261585</v>
      </c>
      <c r="O76" s="34">
        <v>316815</v>
      </c>
      <c r="P76" s="34">
        <v>2529778</v>
      </c>
      <c r="Q76" s="34">
        <v>9108178</v>
      </c>
      <c r="R76" s="34">
        <v>2202220</v>
      </c>
      <c r="S76" s="34">
        <v>492152</v>
      </c>
      <c r="T76" s="34">
        <v>972057</v>
      </c>
      <c r="U76" s="34">
        <v>3666429</v>
      </c>
      <c r="V76" s="34">
        <v>27924526</v>
      </c>
      <c r="W76" s="34">
        <v>35401678</v>
      </c>
      <c r="X76" s="34"/>
      <c r="Y76" s="33"/>
      <c r="Z76" s="35">
        <v>35401678</v>
      </c>
    </row>
    <row r="77" spans="1:26" ht="13.5" hidden="1">
      <c r="A77" s="37" t="s">
        <v>31</v>
      </c>
      <c r="B77" s="19">
        <v>16145019</v>
      </c>
      <c r="C77" s="19"/>
      <c r="D77" s="20">
        <v>28087000</v>
      </c>
      <c r="E77" s="21">
        <v>15722998</v>
      </c>
      <c r="F77" s="21"/>
      <c r="G77" s="21"/>
      <c r="H77" s="21">
        <v>1774</v>
      </c>
      <c r="I77" s="21">
        <v>1774</v>
      </c>
      <c r="J77" s="21">
        <v>32273</v>
      </c>
      <c r="K77" s="21">
        <v>21893</v>
      </c>
      <c r="L77" s="21">
        <v>9554</v>
      </c>
      <c r="M77" s="21">
        <v>63720</v>
      </c>
      <c r="N77" s="21">
        <v>29356</v>
      </c>
      <c r="O77" s="21">
        <v>104848</v>
      </c>
      <c r="P77" s="21">
        <v>15321</v>
      </c>
      <c r="Q77" s="21">
        <v>149525</v>
      </c>
      <c r="R77" s="21">
        <v>14471</v>
      </c>
      <c r="S77" s="21">
        <v>14228</v>
      </c>
      <c r="T77" s="21">
        <v>6494</v>
      </c>
      <c r="U77" s="21">
        <v>35193</v>
      </c>
      <c r="V77" s="21">
        <v>250212</v>
      </c>
      <c r="W77" s="21">
        <v>15722998</v>
      </c>
      <c r="X77" s="21"/>
      <c r="Y77" s="20"/>
      <c r="Z77" s="23">
        <v>15722998</v>
      </c>
    </row>
    <row r="78" spans="1:26" ht="13.5" hidden="1">
      <c r="A78" s="38" t="s">
        <v>32</v>
      </c>
      <c r="B78" s="19">
        <v>5524161</v>
      </c>
      <c r="C78" s="19"/>
      <c r="D78" s="20">
        <v>8506000</v>
      </c>
      <c r="E78" s="21">
        <v>4978680</v>
      </c>
      <c r="F78" s="21">
        <v>2453287</v>
      </c>
      <c r="G78" s="21">
        <v>2597906</v>
      </c>
      <c r="H78" s="21">
        <v>45156</v>
      </c>
      <c r="I78" s="21">
        <v>5096349</v>
      </c>
      <c r="J78" s="21">
        <v>219621</v>
      </c>
      <c r="K78" s="21">
        <v>472057</v>
      </c>
      <c r="L78" s="21">
        <v>814437</v>
      </c>
      <c r="M78" s="21">
        <v>1506115</v>
      </c>
      <c r="N78" s="21">
        <v>525229</v>
      </c>
      <c r="O78" s="21">
        <v>211967</v>
      </c>
      <c r="P78" s="21">
        <v>426804</v>
      </c>
      <c r="Q78" s="21">
        <v>1164000</v>
      </c>
      <c r="R78" s="21">
        <v>97371</v>
      </c>
      <c r="S78" s="21">
        <v>477924</v>
      </c>
      <c r="T78" s="21">
        <v>965563</v>
      </c>
      <c r="U78" s="21">
        <v>1540858</v>
      </c>
      <c r="V78" s="21">
        <v>9307322</v>
      </c>
      <c r="W78" s="21">
        <v>4978680</v>
      </c>
      <c r="X78" s="21"/>
      <c r="Y78" s="20"/>
      <c r="Z78" s="23">
        <v>4978680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2058647</v>
      </c>
      <c r="C80" s="19"/>
      <c r="D80" s="20">
        <v>5949000</v>
      </c>
      <c r="E80" s="21">
        <v>4056241</v>
      </c>
      <c r="F80" s="21">
        <v>1555866</v>
      </c>
      <c r="G80" s="21">
        <v>1848232</v>
      </c>
      <c r="H80" s="21">
        <v>22606</v>
      </c>
      <c r="I80" s="21">
        <v>3426704</v>
      </c>
      <c r="J80" s="21">
        <v>147149</v>
      </c>
      <c r="K80" s="21">
        <v>279613</v>
      </c>
      <c r="L80" s="21">
        <v>760562</v>
      </c>
      <c r="M80" s="21">
        <v>1187324</v>
      </c>
      <c r="N80" s="21">
        <v>347075</v>
      </c>
      <c r="O80" s="21">
        <v>157526</v>
      </c>
      <c r="P80" s="21">
        <v>384193</v>
      </c>
      <c r="Q80" s="21">
        <v>888794</v>
      </c>
      <c r="R80" s="21">
        <v>66014</v>
      </c>
      <c r="S80" s="21">
        <v>450154</v>
      </c>
      <c r="T80" s="21">
        <v>746737</v>
      </c>
      <c r="U80" s="21">
        <v>1262905</v>
      </c>
      <c r="V80" s="21">
        <v>6765727</v>
      </c>
      <c r="W80" s="21">
        <v>4056241</v>
      </c>
      <c r="X80" s="21"/>
      <c r="Y80" s="20"/>
      <c r="Z80" s="23">
        <v>4056241</v>
      </c>
    </row>
    <row r="81" spans="1:26" ht="13.5" hidden="1">
      <c r="A81" s="39" t="s">
        <v>105</v>
      </c>
      <c r="B81" s="19">
        <v>555953</v>
      </c>
      <c r="C81" s="19"/>
      <c r="D81" s="20">
        <v>2501000</v>
      </c>
      <c r="E81" s="21">
        <v>296640</v>
      </c>
      <c r="F81" s="21">
        <v>202143</v>
      </c>
      <c r="G81" s="21">
        <v>192479</v>
      </c>
      <c r="H81" s="21">
        <v>3204</v>
      </c>
      <c r="I81" s="21">
        <v>397826</v>
      </c>
      <c r="J81" s="21">
        <v>18309</v>
      </c>
      <c r="K81" s="21">
        <v>42228</v>
      </c>
      <c r="L81" s="21">
        <v>14550</v>
      </c>
      <c r="M81" s="21">
        <v>75087</v>
      </c>
      <c r="N81" s="21">
        <v>46916</v>
      </c>
      <c r="O81" s="21">
        <v>7516</v>
      </c>
      <c r="P81" s="21">
        <v>11011</v>
      </c>
      <c r="Q81" s="21">
        <v>65443</v>
      </c>
      <c r="R81" s="21">
        <v>7422</v>
      </c>
      <c r="S81" s="21">
        <v>7843</v>
      </c>
      <c r="T81" s="21">
        <v>13197</v>
      </c>
      <c r="U81" s="21">
        <v>28462</v>
      </c>
      <c r="V81" s="21">
        <v>566818</v>
      </c>
      <c r="W81" s="21">
        <v>296640</v>
      </c>
      <c r="X81" s="21"/>
      <c r="Y81" s="20"/>
      <c r="Z81" s="23">
        <v>296640</v>
      </c>
    </row>
    <row r="82" spans="1:26" ht="13.5" hidden="1">
      <c r="A82" s="39" t="s">
        <v>106</v>
      </c>
      <c r="B82" s="19">
        <v>1325477</v>
      </c>
      <c r="C82" s="19"/>
      <c r="D82" s="20">
        <v>56000</v>
      </c>
      <c r="E82" s="21">
        <v>625799</v>
      </c>
      <c r="F82" s="21">
        <v>405729</v>
      </c>
      <c r="G82" s="21">
        <v>405547</v>
      </c>
      <c r="H82" s="21">
        <v>3444</v>
      </c>
      <c r="I82" s="21">
        <v>814720</v>
      </c>
      <c r="J82" s="21">
        <v>37011</v>
      </c>
      <c r="K82" s="21">
        <v>80698</v>
      </c>
      <c r="L82" s="21">
        <v>24005</v>
      </c>
      <c r="M82" s="21">
        <v>141714</v>
      </c>
      <c r="N82" s="21">
        <v>70451</v>
      </c>
      <c r="O82" s="21">
        <v>28146</v>
      </c>
      <c r="P82" s="21">
        <v>21351</v>
      </c>
      <c r="Q82" s="21">
        <v>119948</v>
      </c>
      <c r="R82" s="21">
        <v>16894</v>
      </c>
      <c r="S82" s="21">
        <v>12580</v>
      </c>
      <c r="T82" s="21">
        <v>173221</v>
      </c>
      <c r="U82" s="21">
        <v>202695</v>
      </c>
      <c r="V82" s="21">
        <v>1279077</v>
      </c>
      <c r="W82" s="21">
        <v>625799</v>
      </c>
      <c r="X82" s="21"/>
      <c r="Y82" s="20"/>
      <c r="Z82" s="23">
        <v>625799</v>
      </c>
    </row>
    <row r="83" spans="1:26" ht="13.5" hidden="1">
      <c r="A83" s="39" t="s">
        <v>107</v>
      </c>
      <c r="B83" s="19">
        <v>1584084</v>
      </c>
      <c r="C83" s="19"/>
      <c r="D83" s="20"/>
      <c r="E83" s="21"/>
      <c r="F83" s="21">
        <v>289549</v>
      </c>
      <c r="G83" s="21">
        <v>151648</v>
      </c>
      <c r="H83" s="21">
        <v>15902</v>
      </c>
      <c r="I83" s="21">
        <v>457099</v>
      </c>
      <c r="J83" s="21">
        <v>17152</v>
      </c>
      <c r="K83" s="21">
        <v>69518</v>
      </c>
      <c r="L83" s="21">
        <v>15320</v>
      </c>
      <c r="M83" s="21">
        <v>101990</v>
      </c>
      <c r="N83" s="21">
        <v>60787</v>
      </c>
      <c r="O83" s="21">
        <v>18779</v>
      </c>
      <c r="P83" s="21">
        <v>10249</v>
      </c>
      <c r="Q83" s="21">
        <v>89815</v>
      </c>
      <c r="R83" s="21">
        <v>7041</v>
      </c>
      <c r="S83" s="21">
        <v>7347</v>
      </c>
      <c r="T83" s="21">
        <v>32408</v>
      </c>
      <c r="U83" s="21">
        <v>46796</v>
      </c>
      <c r="V83" s="21">
        <v>695700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17968324</v>
      </c>
      <c r="C84" s="28"/>
      <c r="D84" s="29"/>
      <c r="E84" s="30">
        <v>14700000</v>
      </c>
      <c r="F84" s="30"/>
      <c r="G84" s="30"/>
      <c r="H84" s="30"/>
      <c r="I84" s="30"/>
      <c r="J84" s="30">
        <v>8481961</v>
      </c>
      <c r="K84" s="30"/>
      <c r="L84" s="30"/>
      <c r="M84" s="30">
        <v>8481961</v>
      </c>
      <c r="N84" s="30">
        <v>5707000</v>
      </c>
      <c r="O84" s="30"/>
      <c r="P84" s="30">
        <v>2087653</v>
      </c>
      <c r="Q84" s="30">
        <v>7794653</v>
      </c>
      <c r="R84" s="30">
        <v>2090378</v>
      </c>
      <c r="S84" s="30"/>
      <c r="T84" s="30"/>
      <c r="U84" s="30">
        <v>2090378</v>
      </c>
      <c r="V84" s="30">
        <v>18366992</v>
      </c>
      <c r="W84" s="30">
        <v>14700000</v>
      </c>
      <c r="X84" s="30"/>
      <c r="Y84" s="29"/>
      <c r="Z84" s="31">
        <v>14700000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717862409</v>
      </c>
      <c r="D5" s="153">
        <f>SUM(D6:D8)</f>
        <v>0</v>
      </c>
      <c r="E5" s="154">
        <f t="shared" si="0"/>
        <v>884726000</v>
      </c>
      <c r="F5" s="100">
        <f t="shared" si="0"/>
        <v>884726000</v>
      </c>
      <c r="G5" s="100">
        <f t="shared" si="0"/>
        <v>224276262</v>
      </c>
      <c r="H5" s="100">
        <f t="shared" si="0"/>
        <v>2240324</v>
      </c>
      <c r="I5" s="100">
        <f t="shared" si="0"/>
        <v>50660044</v>
      </c>
      <c r="J5" s="100">
        <f t="shared" si="0"/>
        <v>277176630</v>
      </c>
      <c r="K5" s="100">
        <f t="shared" si="0"/>
        <v>0</v>
      </c>
      <c r="L5" s="100">
        <f t="shared" si="0"/>
        <v>18744396</v>
      </c>
      <c r="M5" s="100">
        <f t="shared" si="0"/>
        <v>148182593</v>
      </c>
      <c r="N5" s="100">
        <f t="shared" si="0"/>
        <v>166926989</v>
      </c>
      <c r="O5" s="100">
        <f t="shared" si="0"/>
        <v>8770747</v>
      </c>
      <c r="P5" s="100">
        <f t="shared" si="0"/>
        <v>1601596</v>
      </c>
      <c r="Q5" s="100">
        <f t="shared" si="0"/>
        <v>82946563</v>
      </c>
      <c r="R5" s="100">
        <f t="shared" si="0"/>
        <v>93318906</v>
      </c>
      <c r="S5" s="100">
        <f t="shared" si="0"/>
        <v>7132566</v>
      </c>
      <c r="T5" s="100">
        <f t="shared" si="0"/>
        <v>2357338</v>
      </c>
      <c r="U5" s="100">
        <f t="shared" si="0"/>
        <v>1418678</v>
      </c>
      <c r="V5" s="100">
        <f t="shared" si="0"/>
        <v>10908582</v>
      </c>
      <c r="W5" s="100">
        <f t="shared" si="0"/>
        <v>548331107</v>
      </c>
      <c r="X5" s="100">
        <f t="shared" si="0"/>
        <v>884726000</v>
      </c>
      <c r="Y5" s="100">
        <f t="shared" si="0"/>
        <v>-336394893</v>
      </c>
      <c r="Z5" s="137">
        <f>+IF(X5&lt;&gt;0,+(Y5/X5)*100,0)</f>
        <v>-38.02249430897249</v>
      </c>
      <c r="AA5" s="153">
        <f>SUM(AA6:AA8)</f>
        <v>884726000</v>
      </c>
    </row>
    <row r="6" spans="1:27" ht="13.5">
      <c r="A6" s="138" t="s">
        <v>75</v>
      </c>
      <c r="B6" s="136"/>
      <c r="C6" s="155"/>
      <c r="D6" s="155"/>
      <c r="E6" s="156">
        <v>10102000</v>
      </c>
      <c r="F6" s="60">
        <v>10102000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10102000</v>
      </c>
      <c r="Y6" s="60">
        <v>-10102000</v>
      </c>
      <c r="Z6" s="140">
        <v>-100</v>
      </c>
      <c r="AA6" s="155">
        <v>10102000</v>
      </c>
    </row>
    <row r="7" spans="1:27" ht="13.5">
      <c r="A7" s="138" t="s">
        <v>76</v>
      </c>
      <c r="B7" s="136"/>
      <c r="C7" s="157">
        <v>706914678</v>
      </c>
      <c r="D7" s="157"/>
      <c r="E7" s="158">
        <v>869666000</v>
      </c>
      <c r="F7" s="159">
        <v>869666000</v>
      </c>
      <c r="G7" s="159">
        <v>223738000</v>
      </c>
      <c r="H7" s="159">
        <v>1929050</v>
      </c>
      <c r="I7" s="159">
        <v>50265264</v>
      </c>
      <c r="J7" s="159">
        <v>275932314</v>
      </c>
      <c r="K7" s="159"/>
      <c r="L7" s="159">
        <v>17579513</v>
      </c>
      <c r="M7" s="159">
        <v>148151291</v>
      </c>
      <c r="N7" s="159">
        <v>165730804</v>
      </c>
      <c r="O7" s="159">
        <v>8752747</v>
      </c>
      <c r="P7" s="159">
        <v>190379</v>
      </c>
      <c r="Q7" s="159">
        <v>2431425</v>
      </c>
      <c r="R7" s="159">
        <v>11374551</v>
      </c>
      <c r="S7" s="159">
        <v>7053117</v>
      </c>
      <c r="T7" s="159">
        <v>2129338</v>
      </c>
      <c r="U7" s="159">
        <v>1341414</v>
      </c>
      <c r="V7" s="159">
        <v>10523869</v>
      </c>
      <c r="W7" s="159">
        <v>463561538</v>
      </c>
      <c r="X7" s="159">
        <v>869666000</v>
      </c>
      <c r="Y7" s="159">
        <v>-406104462</v>
      </c>
      <c r="Z7" s="141">
        <v>-46.7</v>
      </c>
      <c r="AA7" s="157">
        <v>869666000</v>
      </c>
    </row>
    <row r="8" spans="1:27" ht="13.5">
      <c r="A8" s="138" t="s">
        <v>77</v>
      </c>
      <c r="B8" s="136"/>
      <c r="C8" s="155">
        <v>10947731</v>
      </c>
      <c r="D8" s="155"/>
      <c r="E8" s="156">
        <v>4958000</v>
      </c>
      <c r="F8" s="60">
        <v>4958000</v>
      </c>
      <c r="G8" s="60">
        <v>538262</v>
      </c>
      <c r="H8" s="60">
        <v>311274</v>
      </c>
      <c r="I8" s="60">
        <v>394780</v>
      </c>
      <c r="J8" s="60">
        <v>1244316</v>
      </c>
      <c r="K8" s="60"/>
      <c r="L8" s="60">
        <v>1164883</v>
      </c>
      <c r="M8" s="60">
        <v>31302</v>
      </c>
      <c r="N8" s="60">
        <v>1196185</v>
      </c>
      <c r="O8" s="60">
        <v>18000</v>
      </c>
      <c r="P8" s="60">
        <v>1411217</v>
      </c>
      <c r="Q8" s="60">
        <v>80515138</v>
      </c>
      <c r="R8" s="60">
        <v>81944355</v>
      </c>
      <c r="S8" s="60">
        <v>79449</v>
      </c>
      <c r="T8" s="60">
        <v>228000</v>
      </c>
      <c r="U8" s="60">
        <v>77264</v>
      </c>
      <c r="V8" s="60">
        <v>384713</v>
      </c>
      <c r="W8" s="60">
        <v>84769569</v>
      </c>
      <c r="X8" s="60">
        <v>4958000</v>
      </c>
      <c r="Y8" s="60">
        <v>79811569</v>
      </c>
      <c r="Z8" s="140">
        <v>1609.75</v>
      </c>
      <c r="AA8" s="155">
        <v>4958000</v>
      </c>
    </row>
    <row r="9" spans="1:27" ht="13.5">
      <c r="A9" s="135" t="s">
        <v>78</v>
      </c>
      <c r="B9" s="136"/>
      <c r="C9" s="153">
        <f aca="true" t="shared" si="1" ref="C9:Y9">SUM(C10:C14)</f>
        <v>38959332</v>
      </c>
      <c r="D9" s="153">
        <f>SUM(D10:D14)</f>
        <v>0</v>
      </c>
      <c r="E9" s="154">
        <f t="shared" si="1"/>
        <v>14743000</v>
      </c>
      <c r="F9" s="100">
        <f t="shared" si="1"/>
        <v>14743000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420460</v>
      </c>
      <c r="N9" s="100">
        <f t="shared" si="1"/>
        <v>420460</v>
      </c>
      <c r="O9" s="100">
        <f t="shared" si="1"/>
        <v>0</v>
      </c>
      <c r="P9" s="100">
        <f t="shared" si="1"/>
        <v>1909579</v>
      </c>
      <c r="Q9" s="100">
        <f t="shared" si="1"/>
        <v>2150</v>
      </c>
      <c r="R9" s="100">
        <f t="shared" si="1"/>
        <v>1911729</v>
      </c>
      <c r="S9" s="100">
        <f t="shared" si="1"/>
        <v>1851647</v>
      </c>
      <c r="T9" s="100">
        <f t="shared" si="1"/>
        <v>37000</v>
      </c>
      <c r="U9" s="100">
        <f t="shared" si="1"/>
        <v>61783</v>
      </c>
      <c r="V9" s="100">
        <f t="shared" si="1"/>
        <v>1950430</v>
      </c>
      <c r="W9" s="100">
        <f t="shared" si="1"/>
        <v>4282619</v>
      </c>
      <c r="X9" s="100">
        <f t="shared" si="1"/>
        <v>14743000</v>
      </c>
      <c r="Y9" s="100">
        <f t="shared" si="1"/>
        <v>-10460381</v>
      </c>
      <c r="Z9" s="137">
        <f>+IF(X9&lt;&gt;0,+(Y9/X9)*100,0)</f>
        <v>-70.95150919080243</v>
      </c>
      <c r="AA9" s="153">
        <f>SUM(AA10:AA14)</f>
        <v>14743000</v>
      </c>
    </row>
    <row r="10" spans="1:27" ht="13.5">
      <c r="A10" s="138" t="s">
        <v>79</v>
      </c>
      <c r="B10" s="136"/>
      <c r="C10" s="155">
        <v>25293116</v>
      </c>
      <c r="D10" s="155"/>
      <c r="E10" s="156">
        <v>14743000</v>
      </c>
      <c r="F10" s="60">
        <v>14743000</v>
      </c>
      <c r="G10" s="60"/>
      <c r="H10" s="60"/>
      <c r="I10" s="60"/>
      <c r="J10" s="60"/>
      <c r="K10" s="60"/>
      <c r="L10" s="60"/>
      <c r="M10" s="60">
        <v>420210</v>
      </c>
      <c r="N10" s="60">
        <v>420210</v>
      </c>
      <c r="O10" s="60"/>
      <c r="P10" s="60">
        <v>1909579</v>
      </c>
      <c r="Q10" s="60"/>
      <c r="R10" s="60">
        <v>1909579</v>
      </c>
      <c r="S10" s="60">
        <v>1612111</v>
      </c>
      <c r="T10" s="60"/>
      <c r="U10" s="60"/>
      <c r="V10" s="60">
        <v>1612111</v>
      </c>
      <c r="W10" s="60">
        <v>3941900</v>
      </c>
      <c r="X10" s="60">
        <v>14743000</v>
      </c>
      <c r="Y10" s="60">
        <v>-10801100</v>
      </c>
      <c r="Z10" s="140">
        <v>-73.26</v>
      </c>
      <c r="AA10" s="155">
        <v>14743000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13666216</v>
      </c>
      <c r="D12" s="155"/>
      <c r="E12" s="156"/>
      <c r="F12" s="60"/>
      <c r="G12" s="60"/>
      <c r="H12" s="60"/>
      <c r="I12" s="60"/>
      <c r="J12" s="60"/>
      <c r="K12" s="60"/>
      <c r="L12" s="60"/>
      <c r="M12" s="60">
        <v>250</v>
      </c>
      <c r="N12" s="60">
        <v>250</v>
      </c>
      <c r="O12" s="60"/>
      <c r="P12" s="60"/>
      <c r="Q12" s="60">
        <v>2150</v>
      </c>
      <c r="R12" s="60">
        <v>2150</v>
      </c>
      <c r="S12" s="60">
        <v>239536</v>
      </c>
      <c r="T12" s="60">
        <v>37000</v>
      </c>
      <c r="U12" s="60">
        <v>61783</v>
      </c>
      <c r="V12" s="60">
        <v>338319</v>
      </c>
      <c r="W12" s="60">
        <v>340719</v>
      </c>
      <c r="X12" s="60"/>
      <c r="Y12" s="60">
        <v>340719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198534844</v>
      </c>
      <c r="D15" s="153">
        <f>SUM(D16:D18)</f>
        <v>0</v>
      </c>
      <c r="E15" s="154">
        <f t="shared" si="2"/>
        <v>2510000</v>
      </c>
      <c r="F15" s="100">
        <f t="shared" si="2"/>
        <v>2510000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178513395</v>
      </c>
      <c r="R15" s="100">
        <f t="shared" si="2"/>
        <v>178513395</v>
      </c>
      <c r="S15" s="100">
        <f t="shared" si="2"/>
        <v>17261</v>
      </c>
      <c r="T15" s="100">
        <f t="shared" si="2"/>
        <v>0</v>
      </c>
      <c r="U15" s="100">
        <f t="shared" si="2"/>
        <v>0</v>
      </c>
      <c r="V15" s="100">
        <f t="shared" si="2"/>
        <v>17261</v>
      </c>
      <c r="W15" s="100">
        <f t="shared" si="2"/>
        <v>178530656</v>
      </c>
      <c r="X15" s="100">
        <f t="shared" si="2"/>
        <v>2510000</v>
      </c>
      <c r="Y15" s="100">
        <f t="shared" si="2"/>
        <v>176020656</v>
      </c>
      <c r="Z15" s="137">
        <f>+IF(X15&lt;&gt;0,+(Y15/X15)*100,0)</f>
        <v>7012.77513944223</v>
      </c>
      <c r="AA15" s="153">
        <f>SUM(AA16:AA18)</f>
        <v>2510000</v>
      </c>
    </row>
    <row r="16" spans="1:27" ht="13.5">
      <c r="A16" s="138" t="s">
        <v>85</v>
      </c>
      <c r="B16" s="136"/>
      <c r="C16" s="155"/>
      <c r="D16" s="155"/>
      <c r="E16" s="156">
        <v>2510000</v>
      </c>
      <c r="F16" s="60">
        <v>2510000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>
        <v>17261</v>
      </c>
      <c r="T16" s="60"/>
      <c r="U16" s="60"/>
      <c r="V16" s="60">
        <v>17261</v>
      </c>
      <c r="W16" s="60">
        <v>17261</v>
      </c>
      <c r="X16" s="60">
        <v>2510000</v>
      </c>
      <c r="Y16" s="60">
        <v>-2492739</v>
      </c>
      <c r="Z16" s="140">
        <v>-99.31</v>
      </c>
      <c r="AA16" s="155">
        <v>2510000</v>
      </c>
    </row>
    <row r="17" spans="1:27" ht="13.5">
      <c r="A17" s="138" t="s">
        <v>86</v>
      </c>
      <c r="B17" s="136"/>
      <c r="C17" s="155">
        <v>198534844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178513395</v>
      </c>
      <c r="R17" s="60">
        <v>178513395</v>
      </c>
      <c r="S17" s="60"/>
      <c r="T17" s="60"/>
      <c r="U17" s="60"/>
      <c r="V17" s="60"/>
      <c r="W17" s="60">
        <v>178513395</v>
      </c>
      <c r="X17" s="60"/>
      <c r="Y17" s="60">
        <v>178513395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46972977</v>
      </c>
      <c r="D19" s="153">
        <f>SUM(D20:D23)</f>
        <v>0</v>
      </c>
      <c r="E19" s="154">
        <f t="shared" si="3"/>
        <v>96899000</v>
      </c>
      <c r="F19" s="100">
        <f t="shared" si="3"/>
        <v>96899000</v>
      </c>
      <c r="G19" s="100">
        <f t="shared" si="3"/>
        <v>2118065</v>
      </c>
      <c r="H19" s="100">
        <f t="shared" si="3"/>
        <v>8511041</v>
      </c>
      <c r="I19" s="100">
        <f t="shared" si="3"/>
        <v>3028706</v>
      </c>
      <c r="J19" s="100">
        <f t="shared" si="3"/>
        <v>13657812</v>
      </c>
      <c r="K19" s="100">
        <f t="shared" si="3"/>
        <v>0</v>
      </c>
      <c r="L19" s="100">
        <f t="shared" si="3"/>
        <v>7110285</v>
      </c>
      <c r="M19" s="100">
        <f t="shared" si="3"/>
        <v>2153146</v>
      </c>
      <c r="N19" s="100">
        <f t="shared" si="3"/>
        <v>9263431</v>
      </c>
      <c r="O19" s="100">
        <f t="shared" si="3"/>
        <v>1998354</v>
      </c>
      <c r="P19" s="100">
        <f t="shared" si="3"/>
        <v>4361821</v>
      </c>
      <c r="Q19" s="100">
        <f t="shared" si="3"/>
        <v>29997573</v>
      </c>
      <c r="R19" s="100">
        <f t="shared" si="3"/>
        <v>36357748</v>
      </c>
      <c r="S19" s="100">
        <f t="shared" si="3"/>
        <v>4354304</v>
      </c>
      <c r="T19" s="100">
        <f t="shared" si="3"/>
        <v>5521403</v>
      </c>
      <c r="U19" s="100">
        <f t="shared" si="3"/>
        <v>2158275</v>
      </c>
      <c r="V19" s="100">
        <f t="shared" si="3"/>
        <v>12033982</v>
      </c>
      <c r="W19" s="100">
        <f t="shared" si="3"/>
        <v>71312973</v>
      </c>
      <c r="X19" s="100">
        <f t="shared" si="3"/>
        <v>96899000</v>
      </c>
      <c r="Y19" s="100">
        <f t="shared" si="3"/>
        <v>-25586027</v>
      </c>
      <c r="Z19" s="137">
        <f>+IF(X19&lt;&gt;0,+(Y19/X19)*100,0)</f>
        <v>-26.404841123231403</v>
      </c>
      <c r="AA19" s="153">
        <f>SUM(AA20:AA23)</f>
        <v>96899000</v>
      </c>
    </row>
    <row r="20" spans="1:27" ht="13.5">
      <c r="A20" s="138" t="s">
        <v>89</v>
      </c>
      <c r="B20" s="136"/>
      <c r="C20" s="155">
        <v>9598024</v>
      </c>
      <c r="D20" s="155"/>
      <c r="E20" s="156">
        <v>12712000</v>
      </c>
      <c r="F20" s="60">
        <v>12712000</v>
      </c>
      <c r="G20" s="60"/>
      <c r="H20" s="60"/>
      <c r="I20" s="60"/>
      <c r="J20" s="60"/>
      <c r="K20" s="60"/>
      <c r="L20" s="60"/>
      <c r="M20" s="60">
        <v>1500000</v>
      </c>
      <c r="N20" s="60">
        <v>1500000</v>
      </c>
      <c r="O20" s="60"/>
      <c r="P20" s="60"/>
      <c r="Q20" s="60"/>
      <c r="R20" s="60"/>
      <c r="S20" s="60"/>
      <c r="T20" s="60"/>
      <c r="U20" s="60"/>
      <c r="V20" s="60"/>
      <c r="W20" s="60">
        <v>1500000</v>
      </c>
      <c r="X20" s="60">
        <v>12712000</v>
      </c>
      <c r="Y20" s="60">
        <v>-11212000</v>
      </c>
      <c r="Z20" s="140">
        <v>-88.2</v>
      </c>
      <c r="AA20" s="155">
        <v>12712000</v>
      </c>
    </row>
    <row r="21" spans="1:27" ht="13.5">
      <c r="A21" s="138" t="s">
        <v>90</v>
      </c>
      <c r="B21" s="136"/>
      <c r="C21" s="155">
        <v>30338187</v>
      </c>
      <c r="D21" s="155"/>
      <c r="E21" s="156">
        <v>74116000</v>
      </c>
      <c r="F21" s="60">
        <v>74116000</v>
      </c>
      <c r="G21" s="60">
        <v>1510324</v>
      </c>
      <c r="H21" s="60">
        <v>7913190</v>
      </c>
      <c r="I21" s="60">
        <v>2394125</v>
      </c>
      <c r="J21" s="60">
        <v>11817639</v>
      </c>
      <c r="K21" s="60"/>
      <c r="L21" s="60">
        <v>6501020</v>
      </c>
      <c r="M21" s="60">
        <v>668571</v>
      </c>
      <c r="N21" s="60">
        <v>7169591</v>
      </c>
      <c r="O21" s="60">
        <v>1423000</v>
      </c>
      <c r="P21" s="60">
        <v>3736362</v>
      </c>
      <c r="Q21" s="60">
        <v>29987699</v>
      </c>
      <c r="R21" s="60">
        <v>35147061</v>
      </c>
      <c r="S21" s="60">
        <v>3115111</v>
      </c>
      <c r="T21" s="60">
        <v>4957044</v>
      </c>
      <c r="U21" s="60">
        <v>1809359</v>
      </c>
      <c r="V21" s="60">
        <v>9881514</v>
      </c>
      <c r="W21" s="60">
        <v>64015805</v>
      </c>
      <c r="X21" s="60">
        <v>74116000</v>
      </c>
      <c r="Y21" s="60">
        <v>-10100195</v>
      </c>
      <c r="Z21" s="140">
        <v>-13.63</v>
      </c>
      <c r="AA21" s="155">
        <v>74116000</v>
      </c>
    </row>
    <row r="22" spans="1:27" ht="13.5">
      <c r="A22" s="138" t="s">
        <v>91</v>
      </c>
      <c r="B22" s="136"/>
      <c r="C22" s="157">
        <v>2547410</v>
      </c>
      <c r="D22" s="157"/>
      <c r="E22" s="158">
        <v>4856000</v>
      </c>
      <c r="F22" s="159">
        <v>4856000</v>
      </c>
      <c r="G22" s="159">
        <v>202012</v>
      </c>
      <c r="H22" s="159">
        <v>192304</v>
      </c>
      <c r="I22" s="159">
        <v>228692</v>
      </c>
      <c r="J22" s="159">
        <v>623008</v>
      </c>
      <c r="K22" s="159"/>
      <c r="L22" s="159">
        <v>609265</v>
      </c>
      <c r="M22" s="159">
        <v>56390</v>
      </c>
      <c r="N22" s="159">
        <v>665655</v>
      </c>
      <c r="O22" s="159">
        <v>168354</v>
      </c>
      <c r="P22" s="159">
        <v>220006</v>
      </c>
      <c r="Q22" s="159">
        <v>9874</v>
      </c>
      <c r="R22" s="159">
        <v>398234</v>
      </c>
      <c r="S22" s="159">
        <v>427748</v>
      </c>
      <c r="T22" s="159">
        <v>159282</v>
      </c>
      <c r="U22" s="159">
        <v>348916</v>
      </c>
      <c r="V22" s="159">
        <v>935946</v>
      </c>
      <c r="W22" s="159">
        <v>2622843</v>
      </c>
      <c r="X22" s="159">
        <v>4856000</v>
      </c>
      <c r="Y22" s="159">
        <v>-2233157</v>
      </c>
      <c r="Z22" s="141">
        <v>-45.99</v>
      </c>
      <c r="AA22" s="157">
        <v>4856000</v>
      </c>
    </row>
    <row r="23" spans="1:27" ht="13.5">
      <c r="A23" s="138" t="s">
        <v>92</v>
      </c>
      <c r="B23" s="136"/>
      <c r="C23" s="155">
        <v>4489356</v>
      </c>
      <c r="D23" s="155"/>
      <c r="E23" s="156">
        <v>5215000</v>
      </c>
      <c r="F23" s="60">
        <v>5215000</v>
      </c>
      <c r="G23" s="60">
        <v>405729</v>
      </c>
      <c r="H23" s="60">
        <v>405547</v>
      </c>
      <c r="I23" s="60">
        <v>405889</v>
      </c>
      <c r="J23" s="60">
        <v>1217165</v>
      </c>
      <c r="K23" s="60"/>
      <c r="L23" s="60"/>
      <c r="M23" s="60">
        <v>-71815</v>
      </c>
      <c r="N23" s="60">
        <v>-71815</v>
      </c>
      <c r="O23" s="60">
        <v>407000</v>
      </c>
      <c r="P23" s="60">
        <v>405453</v>
      </c>
      <c r="Q23" s="60"/>
      <c r="R23" s="60">
        <v>812453</v>
      </c>
      <c r="S23" s="60">
        <v>811445</v>
      </c>
      <c r="T23" s="60">
        <v>405077</v>
      </c>
      <c r="U23" s="60"/>
      <c r="V23" s="60">
        <v>1216522</v>
      </c>
      <c r="W23" s="60">
        <v>3174325</v>
      </c>
      <c r="X23" s="60">
        <v>5215000</v>
      </c>
      <c r="Y23" s="60">
        <v>-2040675</v>
      </c>
      <c r="Z23" s="140">
        <v>-39.13</v>
      </c>
      <c r="AA23" s="155">
        <v>5215000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1002329562</v>
      </c>
      <c r="D25" s="168">
        <f>+D5+D9+D15+D19+D24</f>
        <v>0</v>
      </c>
      <c r="E25" s="169">
        <f t="shared" si="4"/>
        <v>998878000</v>
      </c>
      <c r="F25" s="73">
        <f t="shared" si="4"/>
        <v>998878000</v>
      </c>
      <c r="G25" s="73">
        <f t="shared" si="4"/>
        <v>226394327</v>
      </c>
      <c r="H25" s="73">
        <f t="shared" si="4"/>
        <v>10751365</v>
      </c>
      <c r="I25" s="73">
        <f t="shared" si="4"/>
        <v>53688750</v>
      </c>
      <c r="J25" s="73">
        <f t="shared" si="4"/>
        <v>290834442</v>
      </c>
      <c r="K25" s="73">
        <f t="shared" si="4"/>
        <v>0</v>
      </c>
      <c r="L25" s="73">
        <f t="shared" si="4"/>
        <v>25854681</v>
      </c>
      <c r="M25" s="73">
        <f t="shared" si="4"/>
        <v>150756199</v>
      </c>
      <c r="N25" s="73">
        <f t="shared" si="4"/>
        <v>176610880</v>
      </c>
      <c r="O25" s="73">
        <f t="shared" si="4"/>
        <v>10769101</v>
      </c>
      <c r="P25" s="73">
        <f t="shared" si="4"/>
        <v>7872996</v>
      </c>
      <c r="Q25" s="73">
        <f t="shared" si="4"/>
        <v>291459681</v>
      </c>
      <c r="R25" s="73">
        <f t="shared" si="4"/>
        <v>310101778</v>
      </c>
      <c r="S25" s="73">
        <f t="shared" si="4"/>
        <v>13355778</v>
      </c>
      <c r="T25" s="73">
        <f t="shared" si="4"/>
        <v>7915741</v>
      </c>
      <c r="U25" s="73">
        <f t="shared" si="4"/>
        <v>3638736</v>
      </c>
      <c r="V25" s="73">
        <f t="shared" si="4"/>
        <v>24910255</v>
      </c>
      <c r="W25" s="73">
        <f t="shared" si="4"/>
        <v>802457355</v>
      </c>
      <c r="X25" s="73">
        <f t="shared" si="4"/>
        <v>998878000</v>
      </c>
      <c r="Y25" s="73">
        <f t="shared" si="4"/>
        <v>-196420645</v>
      </c>
      <c r="Z25" s="170">
        <f>+IF(X25&lt;&gt;0,+(Y25/X25)*100,0)</f>
        <v>-19.664127651224675</v>
      </c>
      <c r="AA25" s="168">
        <f>+AA5+AA9+AA15+AA19+AA24</f>
        <v>998878000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391924426</v>
      </c>
      <c r="D28" s="153">
        <f>SUM(D29:D31)</f>
        <v>0</v>
      </c>
      <c r="E28" s="154">
        <f t="shared" si="5"/>
        <v>431423000</v>
      </c>
      <c r="F28" s="100">
        <f t="shared" si="5"/>
        <v>431423000</v>
      </c>
      <c r="G28" s="100">
        <f t="shared" si="5"/>
        <v>21619738</v>
      </c>
      <c r="H28" s="100">
        <f t="shared" si="5"/>
        <v>19717208</v>
      </c>
      <c r="I28" s="100">
        <f t="shared" si="5"/>
        <v>20551208</v>
      </c>
      <c r="J28" s="100">
        <f t="shared" si="5"/>
        <v>61888154</v>
      </c>
      <c r="K28" s="100">
        <f t="shared" si="5"/>
        <v>0</v>
      </c>
      <c r="L28" s="100">
        <f t="shared" si="5"/>
        <v>20040284</v>
      </c>
      <c r="M28" s="100">
        <f t="shared" si="5"/>
        <v>30107953</v>
      </c>
      <c r="N28" s="100">
        <f t="shared" si="5"/>
        <v>50148237</v>
      </c>
      <c r="O28" s="100">
        <f t="shared" si="5"/>
        <v>23923940</v>
      </c>
      <c r="P28" s="100">
        <f t="shared" si="5"/>
        <v>24012822</v>
      </c>
      <c r="Q28" s="100">
        <f t="shared" si="5"/>
        <v>23893496</v>
      </c>
      <c r="R28" s="100">
        <f t="shared" si="5"/>
        <v>71830258</v>
      </c>
      <c r="S28" s="100">
        <f t="shared" si="5"/>
        <v>25213343</v>
      </c>
      <c r="T28" s="100">
        <f t="shared" si="5"/>
        <v>23471998</v>
      </c>
      <c r="U28" s="100">
        <f t="shared" si="5"/>
        <v>163531102</v>
      </c>
      <c r="V28" s="100">
        <f t="shared" si="5"/>
        <v>212216443</v>
      </c>
      <c r="W28" s="100">
        <f t="shared" si="5"/>
        <v>396083092</v>
      </c>
      <c r="X28" s="100">
        <f t="shared" si="5"/>
        <v>431423000</v>
      </c>
      <c r="Y28" s="100">
        <f t="shared" si="5"/>
        <v>-35339908</v>
      </c>
      <c r="Z28" s="137">
        <f>+IF(X28&lt;&gt;0,+(Y28/X28)*100,0)</f>
        <v>-8.191475187924613</v>
      </c>
      <c r="AA28" s="153">
        <f>SUM(AA29:AA31)</f>
        <v>431423000</v>
      </c>
    </row>
    <row r="29" spans="1:27" ht="13.5">
      <c r="A29" s="138" t="s">
        <v>75</v>
      </c>
      <c r="B29" s="136"/>
      <c r="C29" s="155">
        <v>28149689</v>
      </c>
      <c r="D29" s="155"/>
      <c r="E29" s="156">
        <v>59636000</v>
      </c>
      <c r="F29" s="60">
        <v>59636000</v>
      </c>
      <c r="G29" s="60">
        <v>2406136</v>
      </c>
      <c r="H29" s="60">
        <v>2008275</v>
      </c>
      <c r="I29" s="60">
        <v>1956716</v>
      </c>
      <c r="J29" s="60">
        <v>6371127</v>
      </c>
      <c r="K29" s="60"/>
      <c r="L29" s="60">
        <v>2040525</v>
      </c>
      <c r="M29" s="60">
        <v>2209160</v>
      </c>
      <c r="N29" s="60">
        <v>4249685</v>
      </c>
      <c r="O29" s="60">
        <v>2225598</v>
      </c>
      <c r="P29" s="60">
        <v>2583931</v>
      </c>
      <c r="Q29" s="60">
        <v>2023962</v>
      </c>
      <c r="R29" s="60">
        <v>6833491</v>
      </c>
      <c r="S29" s="60">
        <v>2065194</v>
      </c>
      <c r="T29" s="60">
        <v>2171846</v>
      </c>
      <c r="U29" s="60">
        <v>2433218</v>
      </c>
      <c r="V29" s="60">
        <v>6670258</v>
      </c>
      <c r="W29" s="60">
        <v>24124561</v>
      </c>
      <c r="X29" s="60">
        <v>59636000</v>
      </c>
      <c r="Y29" s="60">
        <v>-35511439</v>
      </c>
      <c r="Z29" s="140">
        <v>-59.55</v>
      </c>
      <c r="AA29" s="155">
        <v>59636000</v>
      </c>
    </row>
    <row r="30" spans="1:27" ht="13.5">
      <c r="A30" s="138" t="s">
        <v>76</v>
      </c>
      <c r="B30" s="136"/>
      <c r="C30" s="157">
        <v>141165531</v>
      </c>
      <c r="D30" s="157"/>
      <c r="E30" s="158">
        <v>138223000</v>
      </c>
      <c r="F30" s="159">
        <v>138223000</v>
      </c>
      <c r="G30" s="159">
        <v>2056780</v>
      </c>
      <c r="H30" s="159">
        <v>794899</v>
      </c>
      <c r="I30" s="159">
        <v>922784</v>
      </c>
      <c r="J30" s="159">
        <v>3774463</v>
      </c>
      <c r="K30" s="159"/>
      <c r="L30" s="159">
        <v>534826</v>
      </c>
      <c r="M30" s="159">
        <v>53349</v>
      </c>
      <c r="N30" s="159">
        <v>588175</v>
      </c>
      <c r="O30" s="159">
        <v>1632877</v>
      </c>
      <c r="P30" s="159">
        <v>2797805</v>
      </c>
      <c r="Q30" s="159">
        <v>20502</v>
      </c>
      <c r="R30" s="159">
        <v>4451184</v>
      </c>
      <c r="S30" s="159">
        <v>669157</v>
      </c>
      <c r="T30" s="159">
        <v>772650</v>
      </c>
      <c r="U30" s="159">
        <v>137837797</v>
      </c>
      <c r="V30" s="159">
        <v>139279604</v>
      </c>
      <c r="W30" s="159">
        <v>148093426</v>
      </c>
      <c r="X30" s="159">
        <v>138223000</v>
      </c>
      <c r="Y30" s="159">
        <v>9870426</v>
      </c>
      <c r="Z30" s="141">
        <v>7.14</v>
      </c>
      <c r="AA30" s="157">
        <v>138223000</v>
      </c>
    </row>
    <row r="31" spans="1:27" ht="13.5">
      <c r="A31" s="138" t="s">
        <v>77</v>
      </c>
      <c r="B31" s="136"/>
      <c r="C31" s="155">
        <v>222609206</v>
      </c>
      <c r="D31" s="155"/>
      <c r="E31" s="156">
        <v>233564000</v>
      </c>
      <c r="F31" s="60">
        <v>233564000</v>
      </c>
      <c r="G31" s="60">
        <v>17156822</v>
      </c>
      <c r="H31" s="60">
        <v>16914034</v>
      </c>
      <c r="I31" s="60">
        <v>17671708</v>
      </c>
      <c r="J31" s="60">
        <v>51742564</v>
      </c>
      <c r="K31" s="60"/>
      <c r="L31" s="60">
        <v>17464933</v>
      </c>
      <c r="M31" s="60">
        <v>27845444</v>
      </c>
      <c r="N31" s="60">
        <v>45310377</v>
      </c>
      <c r="O31" s="60">
        <v>20065465</v>
      </c>
      <c r="P31" s="60">
        <v>18631086</v>
      </c>
      <c r="Q31" s="60">
        <v>21849032</v>
      </c>
      <c r="R31" s="60">
        <v>60545583</v>
      </c>
      <c r="S31" s="60">
        <v>22478992</v>
      </c>
      <c r="T31" s="60">
        <v>20527502</v>
      </c>
      <c r="U31" s="60">
        <v>23260087</v>
      </c>
      <c r="V31" s="60">
        <v>66266581</v>
      </c>
      <c r="W31" s="60">
        <v>223865105</v>
      </c>
      <c r="X31" s="60">
        <v>233564000</v>
      </c>
      <c r="Y31" s="60">
        <v>-9698895</v>
      </c>
      <c r="Z31" s="140">
        <v>-4.15</v>
      </c>
      <c r="AA31" s="155">
        <v>233564000</v>
      </c>
    </row>
    <row r="32" spans="1:27" ht="13.5">
      <c r="A32" s="135" t="s">
        <v>78</v>
      </c>
      <c r="B32" s="136"/>
      <c r="C32" s="153">
        <f aca="true" t="shared" si="6" ref="C32:Y32">SUM(C33:C37)</f>
        <v>17429226</v>
      </c>
      <c r="D32" s="153">
        <f>SUM(D33:D37)</f>
        <v>0</v>
      </c>
      <c r="E32" s="154">
        <f t="shared" si="6"/>
        <v>101265000</v>
      </c>
      <c r="F32" s="100">
        <f t="shared" si="6"/>
        <v>101265000</v>
      </c>
      <c r="G32" s="100">
        <f t="shared" si="6"/>
        <v>2354582</v>
      </c>
      <c r="H32" s="100">
        <f t="shared" si="6"/>
        <v>1021827</v>
      </c>
      <c r="I32" s="100">
        <f t="shared" si="6"/>
        <v>2210561</v>
      </c>
      <c r="J32" s="100">
        <f t="shared" si="6"/>
        <v>5586970</v>
      </c>
      <c r="K32" s="100">
        <f t="shared" si="6"/>
        <v>0</v>
      </c>
      <c r="L32" s="100">
        <f t="shared" si="6"/>
        <v>3013037</v>
      </c>
      <c r="M32" s="100">
        <f t="shared" si="6"/>
        <v>1133864</v>
      </c>
      <c r="N32" s="100">
        <f t="shared" si="6"/>
        <v>4146901</v>
      </c>
      <c r="O32" s="100">
        <f t="shared" si="6"/>
        <v>4930184</v>
      </c>
      <c r="P32" s="100">
        <f t="shared" si="6"/>
        <v>3679000</v>
      </c>
      <c r="Q32" s="100">
        <f t="shared" si="6"/>
        <v>3434413</v>
      </c>
      <c r="R32" s="100">
        <f t="shared" si="6"/>
        <v>12043597</v>
      </c>
      <c r="S32" s="100">
        <f t="shared" si="6"/>
        <v>306604</v>
      </c>
      <c r="T32" s="100">
        <f t="shared" si="6"/>
        <v>3704200</v>
      </c>
      <c r="U32" s="100">
        <f t="shared" si="6"/>
        <v>6679778</v>
      </c>
      <c r="V32" s="100">
        <f t="shared" si="6"/>
        <v>10690582</v>
      </c>
      <c r="W32" s="100">
        <f t="shared" si="6"/>
        <v>32468050</v>
      </c>
      <c r="X32" s="100">
        <f t="shared" si="6"/>
        <v>101265000</v>
      </c>
      <c r="Y32" s="100">
        <f t="shared" si="6"/>
        <v>-68796950</v>
      </c>
      <c r="Z32" s="137">
        <f>+IF(X32&lt;&gt;0,+(Y32/X32)*100,0)</f>
        <v>-67.93754011751345</v>
      </c>
      <c r="AA32" s="153">
        <f>SUM(AA33:AA37)</f>
        <v>101265000</v>
      </c>
    </row>
    <row r="33" spans="1:27" ht="13.5">
      <c r="A33" s="138" t="s">
        <v>79</v>
      </c>
      <c r="B33" s="136"/>
      <c r="C33" s="155">
        <v>13886889</v>
      </c>
      <c r="D33" s="155"/>
      <c r="E33" s="156">
        <v>101265000</v>
      </c>
      <c r="F33" s="60">
        <v>101265000</v>
      </c>
      <c r="G33" s="60">
        <v>2009309</v>
      </c>
      <c r="H33" s="60">
        <v>959857</v>
      </c>
      <c r="I33" s="60">
        <v>2114786</v>
      </c>
      <c r="J33" s="60">
        <v>5083952</v>
      </c>
      <c r="K33" s="60"/>
      <c r="L33" s="60">
        <v>2736927</v>
      </c>
      <c r="M33" s="60">
        <v>1032239</v>
      </c>
      <c r="N33" s="60">
        <v>3769166</v>
      </c>
      <c r="O33" s="60">
        <v>4609184</v>
      </c>
      <c r="P33" s="60">
        <v>3511000</v>
      </c>
      <c r="Q33" s="60">
        <v>3292300</v>
      </c>
      <c r="R33" s="60">
        <v>11412484</v>
      </c>
      <c r="S33" s="60">
        <v>302360</v>
      </c>
      <c r="T33" s="60">
        <v>2620200</v>
      </c>
      <c r="U33" s="60">
        <v>5350025</v>
      </c>
      <c r="V33" s="60">
        <v>8272585</v>
      </c>
      <c r="W33" s="60">
        <v>28538187</v>
      </c>
      <c r="X33" s="60">
        <v>101265000</v>
      </c>
      <c r="Y33" s="60">
        <v>-72726813</v>
      </c>
      <c r="Z33" s="140">
        <v>-71.82</v>
      </c>
      <c r="AA33" s="155">
        <v>101265000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3542337</v>
      </c>
      <c r="D35" s="155"/>
      <c r="E35" s="156"/>
      <c r="F35" s="60"/>
      <c r="G35" s="60">
        <v>345273</v>
      </c>
      <c r="H35" s="60">
        <v>61970</v>
      </c>
      <c r="I35" s="60">
        <v>95775</v>
      </c>
      <c r="J35" s="60">
        <v>503018</v>
      </c>
      <c r="K35" s="60"/>
      <c r="L35" s="60">
        <v>196080</v>
      </c>
      <c r="M35" s="60">
        <v>101625</v>
      </c>
      <c r="N35" s="60">
        <v>297705</v>
      </c>
      <c r="O35" s="60">
        <v>321000</v>
      </c>
      <c r="P35" s="60">
        <v>168000</v>
      </c>
      <c r="Q35" s="60">
        <v>142113</v>
      </c>
      <c r="R35" s="60">
        <v>631113</v>
      </c>
      <c r="S35" s="60">
        <v>4244</v>
      </c>
      <c r="T35" s="60">
        <v>1084000</v>
      </c>
      <c r="U35" s="60">
        <v>1329753</v>
      </c>
      <c r="V35" s="60">
        <v>2417997</v>
      </c>
      <c r="W35" s="60">
        <v>3849833</v>
      </c>
      <c r="X35" s="60"/>
      <c r="Y35" s="60">
        <v>3849833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>
        <v>80030</v>
      </c>
      <c r="M36" s="60"/>
      <c r="N36" s="60">
        <v>80030</v>
      </c>
      <c r="O36" s="60"/>
      <c r="P36" s="60"/>
      <c r="Q36" s="60"/>
      <c r="R36" s="60"/>
      <c r="S36" s="60"/>
      <c r="T36" s="60"/>
      <c r="U36" s="60"/>
      <c r="V36" s="60"/>
      <c r="W36" s="60">
        <v>80030</v>
      </c>
      <c r="X36" s="60"/>
      <c r="Y36" s="60">
        <v>80030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46813499</v>
      </c>
      <c r="D38" s="153">
        <f>SUM(D39:D41)</f>
        <v>0</v>
      </c>
      <c r="E38" s="154">
        <f t="shared" si="7"/>
        <v>5550000</v>
      </c>
      <c r="F38" s="100">
        <f t="shared" si="7"/>
        <v>5550000</v>
      </c>
      <c r="G38" s="100">
        <f t="shared" si="7"/>
        <v>5195117</v>
      </c>
      <c r="H38" s="100">
        <f t="shared" si="7"/>
        <v>1393087</v>
      </c>
      <c r="I38" s="100">
        <f t="shared" si="7"/>
        <v>1926139</v>
      </c>
      <c r="J38" s="100">
        <f t="shared" si="7"/>
        <v>8514343</v>
      </c>
      <c r="K38" s="100">
        <f t="shared" si="7"/>
        <v>0</v>
      </c>
      <c r="L38" s="100">
        <f t="shared" si="7"/>
        <v>1650879</v>
      </c>
      <c r="M38" s="100">
        <f t="shared" si="7"/>
        <v>1238270</v>
      </c>
      <c r="N38" s="100">
        <f t="shared" si="7"/>
        <v>2889149</v>
      </c>
      <c r="O38" s="100">
        <f t="shared" si="7"/>
        <v>1881625</v>
      </c>
      <c r="P38" s="100">
        <f t="shared" si="7"/>
        <v>1394959</v>
      </c>
      <c r="Q38" s="100">
        <f t="shared" si="7"/>
        <v>1659735</v>
      </c>
      <c r="R38" s="100">
        <f t="shared" si="7"/>
        <v>4936319</v>
      </c>
      <c r="S38" s="100">
        <f t="shared" si="7"/>
        <v>1327908</v>
      </c>
      <c r="T38" s="100">
        <f t="shared" si="7"/>
        <v>1428645</v>
      </c>
      <c r="U38" s="100">
        <f t="shared" si="7"/>
        <v>2964557</v>
      </c>
      <c r="V38" s="100">
        <f t="shared" si="7"/>
        <v>5721110</v>
      </c>
      <c r="W38" s="100">
        <f t="shared" si="7"/>
        <v>22060921</v>
      </c>
      <c r="X38" s="100">
        <f t="shared" si="7"/>
        <v>5550000</v>
      </c>
      <c r="Y38" s="100">
        <f t="shared" si="7"/>
        <v>16510921</v>
      </c>
      <c r="Z38" s="137">
        <f>+IF(X38&lt;&gt;0,+(Y38/X38)*100,0)</f>
        <v>297.4940720720721</v>
      </c>
      <c r="AA38" s="153">
        <f>SUM(AA39:AA41)</f>
        <v>5550000</v>
      </c>
    </row>
    <row r="39" spans="1:27" ht="13.5">
      <c r="A39" s="138" t="s">
        <v>85</v>
      </c>
      <c r="B39" s="136"/>
      <c r="C39" s="155">
        <v>99765</v>
      </c>
      <c r="D39" s="155"/>
      <c r="E39" s="156">
        <v>5550000</v>
      </c>
      <c r="F39" s="60">
        <v>5550000</v>
      </c>
      <c r="G39" s="60"/>
      <c r="H39" s="60"/>
      <c r="I39" s="60">
        <v>265400</v>
      </c>
      <c r="J39" s="60">
        <v>265400</v>
      </c>
      <c r="K39" s="60"/>
      <c r="L39" s="60">
        <v>218092</v>
      </c>
      <c r="M39" s="60">
        <v>10526</v>
      </c>
      <c r="N39" s="60">
        <v>228618</v>
      </c>
      <c r="O39" s="60"/>
      <c r="P39" s="60"/>
      <c r="Q39" s="60">
        <v>49803</v>
      </c>
      <c r="R39" s="60">
        <v>49803</v>
      </c>
      <c r="S39" s="60">
        <v>62500</v>
      </c>
      <c r="T39" s="60">
        <v>419552</v>
      </c>
      <c r="U39" s="60">
        <v>150412</v>
      </c>
      <c r="V39" s="60">
        <v>632464</v>
      </c>
      <c r="W39" s="60">
        <v>1176285</v>
      </c>
      <c r="X39" s="60">
        <v>5550000</v>
      </c>
      <c r="Y39" s="60">
        <v>-4373715</v>
      </c>
      <c r="Z39" s="140">
        <v>-78.81</v>
      </c>
      <c r="AA39" s="155">
        <v>5550000</v>
      </c>
    </row>
    <row r="40" spans="1:27" ht="13.5">
      <c r="A40" s="138" t="s">
        <v>86</v>
      </c>
      <c r="B40" s="136"/>
      <c r="C40" s="155">
        <v>46713734</v>
      </c>
      <c r="D40" s="155"/>
      <c r="E40" s="156"/>
      <c r="F40" s="60"/>
      <c r="G40" s="60">
        <v>5195117</v>
      </c>
      <c r="H40" s="60">
        <v>1393087</v>
      </c>
      <c r="I40" s="60">
        <v>1660739</v>
      </c>
      <c r="J40" s="60">
        <v>8248943</v>
      </c>
      <c r="K40" s="60"/>
      <c r="L40" s="60">
        <v>1432787</v>
      </c>
      <c r="M40" s="60">
        <v>1227744</v>
      </c>
      <c r="N40" s="60">
        <v>2660531</v>
      </c>
      <c r="O40" s="60">
        <v>1881625</v>
      </c>
      <c r="P40" s="60">
        <v>1394959</v>
      </c>
      <c r="Q40" s="60">
        <v>1609932</v>
      </c>
      <c r="R40" s="60">
        <v>4886516</v>
      </c>
      <c r="S40" s="60">
        <v>1265408</v>
      </c>
      <c r="T40" s="60">
        <v>1009093</v>
      </c>
      <c r="U40" s="60">
        <v>2814145</v>
      </c>
      <c r="V40" s="60">
        <v>5088646</v>
      </c>
      <c r="W40" s="60">
        <v>20884636</v>
      </c>
      <c r="X40" s="60"/>
      <c r="Y40" s="60">
        <v>20884636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176776717</v>
      </c>
      <c r="D42" s="153">
        <f>SUM(D43:D46)</f>
        <v>0</v>
      </c>
      <c r="E42" s="154">
        <f t="shared" si="8"/>
        <v>129421000</v>
      </c>
      <c r="F42" s="100">
        <f t="shared" si="8"/>
        <v>129421000</v>
      </c>
      <c r="G42" s="100">
        <f t="shared" si="8"/>
        <v>9598371</v>
      </c>
      <c r="H42" s="100">
        <f t="shared" si="8"/>
        <v>14208058</v>
      </c>
      <c r="I42" s="100">
        <f t="shared" si="8"/>
        <v>15947473</v>
      </c>
      <c r="J42" s="100">
        <f t="shared" si="8"/>
        <v>39753902</v>
      </c>
      <c r="K42" s="100">
        <f t="shared" si="8"/>
        <v>0</v>
      </c>
      <c r="L42" s="100">
        <f t="shared" si="8"/>
        <v>13898405</v>
      </c>
      <c r="M42" s="100">
        <f t="shared" si="8"/>
        <v>16249776</v>
      </c>
      <c r="N42" s="100">
        <f t="shared" si="8"/>
        <v>30148181</v>
      </c>
      <c r="O42" s="100">
        <f t="shared" si="8"/>
        <v>28655062</v>
      </c>
      <c r="P42" s="100">
        <f t="shared" si="8"/>
        <v>14653218</v>
      </c>
      <c r="Q42" s="100">
        <f t="shared" si="8"/>
        <v>23501895</v>
      </c>
      <c r="R42" s="100">
        <f t="shared" si="8"/>
        <v>66810175</v>
      </c>
      <c r="S42" s="100">
        <f t="shared" si="8"/>
        <v>24951188</v>
      </c>
      <c r="T42" s="100">
        <f t="shared" si="8"/>
        <v>14805590</v>
      </c>
      <c r="U42" s="100">
        <f t="shared" si="8"/>
        <v>13553849</v>
      </c>
      <c r="V42" s="100">
        <f t="shared" si="8"/>
        <v>53310627</v>
      </c>
      <c r="W42" s="100">
        <f t="shared" si="8"/>
        <v>190022885</v>
      </c>
      <c r="X42" s="100">
        <f t="shared" si="8"/>
        <v>129421000</v>
      </c>
      <c r="Y42" s="100">
        <f t="shared" si="8"/>
        <v>60601885</v>
      </c>
      <c r="Z42" s="137">
        <f>+IF(X42&lt;&gt;0,+(Y42/X42)*100,0)</f>
        <v>46.825387688242245</v>
      </c>
      <c r="AA42" s="153">
        <f>SUM(AA43:AA46)</f>
        <v>129421000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>
        <v>1906046</v>
      </c>
      <c r="I43" s="60">
        <v>221587</v>
      </c>
      <c r="J43" s="60">
        <v>2127633</v>
      </c>
      <c r="K43" s="60"/>
      <c r="L43" s="60">
        <v>1718762</v>
      </c>
      <c r="M43" s="60">
        <v>87778</v>
      </c>
      <c r="N43" s="60">
        <v>1806540</v>
      </c>
      <c r="O43" s="60">
        <v>3039702</v>
      </c>
      <c r="P43" s="60">
        <v>726468</v>
      </c>
      <c r="Q43" s="60">
        <v>422528</v>
      </c>
      <c r="R43" s="60">
        <v>4188698</v>
      </c>
      <c r="S43" s="60">
        <v>10963251</v>
      </c>
      <c r="T43" s="60">
        <v>3092207</v>
      </c>
      <c r="U43" s="60">
        <v>1842174</v>
      </c>
      <c r="V43" s="60">
        <v>15897632</v>
      </c>
      <c r="W43" s="60">
        <v>24020503</v>
      </c>
      <c r="X43" s="60"/>
      <c r="Y43" s="60">
        <v>24020503</v>
      </c>
      <c r="Z43" s="140">
        <v>0</v>
      </c>
      <c r="AA43" s="155"/>
    </row>
    <row r="44" spans="1:27" ht="13.5">
      <c r="A44" s="138" t="s">
        <v>90</v>
      </c>
      <c r="B44" s="136"/>
      <c r="C44" s="155">
        <v>174360463</v>
      </c>
      <c r="D44" s="155"/>
      <c r="E44" s="156">
        <v>125660000</v>
      </c>
      <c r="F44" s="60">
        <v>125660000</v>
      </c>
      <c r="G44" s="60">
        <v>9501764</v>
      </c>
      <c r="H44" s="60">
        <v>12125112</v>
      </c>
      <c r="I44" s="60">
        <v>15551004</v>
      </c>
      <c r="J44" s="60">
        <v>37177880</v>
      </c>
      <c r="K44" s="60"/>
      <c r="L44" s="60">
        <v>10592610</v>
      </c>
      <c r="M44" s="60">
        <v>16161998</v>
      </c>
      <c r="N44" s="60">
        <v>26754608</v>
      </c>
      <c r="O44" s="60">
        <v>25479160</v>
      </c>
      <c r="P44" s="60">
        <v>13513000</v>
      </c>
      <c r="Q44" s="60">
        <v>23069367</v>
      </c>
      <c r="R44" s="60">
        <v>62061527</v>
      </c>
      <c r="S44" s="60">
        <v>13937060</v>
      </c>
      <c r="T44" s="60">
        <v>11560976</v>
      </c>
      <c r="U44" s="60">
        <v>11212057</v>
      </c>
      <c r="V44" s="60">
        <v>36710093</v>
      </c>
      <c r="W44" s="60">
        <v>162704108</v>
      </c>
      <c r="X44" s="60">
        <v>125660000</v>
      </c>
      <c r="Y44" s="60">
        <v>37044108</v>
      </c>
      <c r="Z44" s="140">
        <v>29.48</v>
      </c>
      <c r="AA44" s="155">
        <v>125660000</v>
      </c>
    </row>
    <row r="45" spans="1:27" ht="13.5">
      <c r="A45" s="138" t="s">
        <v>91</v>
      </c>
      <c r="B45" s="136"/>
      <c r="C45" s="157">
        <v>1803802</v>
      </c>
      <c r="D45" s="157"/>
      <c r="E45" s="158">
        <v>1461000</v>
      </c>
      <c r="F45" s="159">
        <v>1461000</v>
      </c>
      <c r="G45" s="159">
        <v>96607</v>
      </c>
      <c r="H45" s="159">
        <v>176900</v>
      </c>
      <c r="I45" s="159">
        <v>174882</v>
      </c>
      <c r="J45" s="159">
        <v>448389</v>
      </c>
      <c r="K45" s="159"/>
      <c r="L45" s="159">
        <v>1587033</v>
      </c>
      <c r="M45" s="159"/>
      <c r="N45" s="159">
        <v>1587033</v>
      </c>
      <c r="O45" s="159">
        <v>108200</v>
      </c>
      <c r="P45" s="159">
        <v>338550</v>
      </c>
      <c r="Q45" s="159"/>
      <c r="R45" s="159">
        <v>446750</v>
      </c>
      <c r="S45" s="159"/>
      <c r="T45" s="159">
        <v>152407</v>
      </c>
      <c r="U45" s="159">
        <v>451618</v>
      </c>
      <c r="V45" s="159">
        <v>604025</v>
      </c>
      <c r="W45" s="159">
        <v>3086197</v>
      </c>
      <c r="X45" s="159">
        <v>1461000</v>
      </c>
      <c r="Y45" s="159">
        <v>1625197</v>
      </c>
      <c r="Z45" s="141">
        <v>111.24</v>
      </c>
      <c r="AA45" s="157">
        <v>1461000</v>
      </c>
    </row>
    <row r="46" spans="1:27" ht="13.5">
      <c r="A46" s="138" t="s">
        <v>92</v>
      </c>
      <c r="B46" s="136"/>
      <c r="C46" s="155">
        <v>612452</v>
      </c>
      <c r="D46" s="155"/>
      <c r="E46" s="156">
        <v>2300000</v>
      </c>
      <c r="F46" s="60">
        <v>2300000</v>
      </c>
      <c r="G46" s="60"/>
      <c r="H46" s="60"/>
      <c r="I46" s="60"/>
      <c r="J46" s="60"/>
      <c r="K46" s="60"/>
      <c r="L46" s="60"/>
      <c r="M46" s="60"/>
      <c r="N46" s="60"/>
      <c r="O46" s="60">
        <v>28000</v>
      </c>
      <c r="P46" s="60">
        <v>75200</v>
      </c>
      <c r="Q46" s="60">
        <v>10000</v>
      </c>
      <c r="R46" s="60">
        <v>113200</v>
      </c>
      <c r="S46" s="60">
        <v>50877</v>
      </c>
      <c r="T46" s="60"/>
      <c r="U46" s="60">
        <v>48000</v>
      </c>
      <c r="V46" s="60">
        <v>98877</v>
      </c>
      <c r="W46" s="60">
        <v>212077</v>
      </c>
      <c r="X46" s="60">
        <v>2300000</v>
      </c>
      <c r="Y46" s="60">
        <v>-2087923</v>
      </c>
      <c r="Z46" s="140">
        <v>-90.78</v>
      </c>
      <c r="AA46" s="155">
        <v>2300000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>
        <v>3800</v>
      </c>
      <c r="M47" s="100"/>
      <c r="N47" s="100">
        <v>3800</v>
      </c>
      <c r="O47" s="100"/>
      <c r="P47" s="100"/>
      <c r="Q47" s="100"/>
      <c r="R47" s="100"/>
      <c r="S47" s="100"/>
      <c r="T47" s="100"/>
      <c r="U47" s="100"/>
      <c r="V47" s="100"/>
      <c r="W47" s="100">
        <v>3800</v>
      </c>
      <c r="X47" s="100"/>
      <c r="Y47" s="100">
        <v>3800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632943868</v>
      </c>
      <c r="D48" s="168">
        <f>+D28+D32+D38+D42+D47</f>
        <v>0</v>
      </c>
      <c r="E48" s="169">
        <f t="shared" si="9"/>
        <v>667659000</v>
      </c>
      <c r="F48" s="73">
        <f t="shared" si="9"/>
        <v>667659000</v>
      </c>
      <c r="G48" s="73">
        <f t="shared" si="9"/>
        <v>38767808</v>
      </c>
      <c r="H48" s="73">
        <f t="shared" si="9"/>
        <v>36340180</v>
      </c>
      <c r="I48" s="73">
        <f t="shared" si="9"/>
        <v>40635381</v>
      </c>
      <c r="J48" s="73">
        <f t="shared" si="9"/>
        <v>115743369</v>
      </c>
      <c r="K48" s="73">
        <f t="shared" si="9"/>
        <v>0</v>
      </c>
      <c r="L48" s="73">
        <f t="shared" si="9"/>
        <v>38606405</v>
      </c>
      <c r="M48" s="73">
        <f t="shared" si="9"/>
        <v>48729863</v>
      </c>
      <c r="N48" s="73">
        <f t="shared" si="9"/>
        <v>87336268</v>
      </c>
      <c r="O48" s="73">
        <f t="shared" si="9"/>
        <v>59390811</v>
      </c>
      <c r="P48" s="73">
        <f t="shared" si="9"/>
        <v>43739999</v>
      </c>
      <c r="Q48" s="73">
        <f t="shared" si="9"/>
        <v>52489539</v>
      </c>
      <c r="R48" s="73">
        <f t="shared" si="9"/>
        <v>155620349</v>
      </c>
      <c r="S48" s="73">
        <f t="shared" si="9"/>
        <v>51799043</v>
      </c>
      <c r="T48" s="73">
        <f t="shared" si="9"/>
        <v>43410433</v>
      </c>
      <c r="U48" s="73">
        <f t="shared" si="9"/>
        <v>186729286</v>
      </c>
      <c r="V48" s="73">
        <f t="shared" si="9"/>
        <v>281938762</v>
      </c>
      <c r="W48" s="73">
        <f t="shared" si="9"/>
        <v>640638748</v>
      </c>
      <c r="X48" s="73">
        <f t="shared" si="9"/>
        <v>667659000</v>
      </c>
      <c r="Y48" s="73">
        <f t="shared" si="9"/>
        <v>-27020252</v>
      </c>
      <c r="Z48" s="170">
        <f>+IF(X48&lt;&gt;0,+(Y48/X48)*100,0)</f>
        <v>-4.0470138199290355</v>
      </c>
      <c r="AA48" s="168">
        <f>+AA28+AA32+AA38+AA42+AA47</f>
        <v>667659000</v>
      </c>
    </row>
    <row r="49" spans="1:27" ht="13.5">
      <c r="A49" s="148" t="s">
        <v>49</v>
      </c>
      <c r="B49" s="149"/>
      <c r="C49" s="171">
        <f aca="true" t="shared" si="10" ref="C49:Y49">+C25-C48</f>
        <v>369385694</v>
      </c>
      <c r="D49" s="171">
        <f>+D25-D48</f>
        <v>0</v>
      </c>
      <c r="E49" s="172">
        <f t="shared" si="10"/>
        <v>331219000</v>
      </c>
      <c r="F49" s="173">
        <f t="shared" si="10"/>
        <v>331219000</v>
      </c>
      <c r="G49" s="173">
        <f t="shared" si="10"/>
        <v>187626519</v>
      </c>
      <c r="H49" s="173">
        <f t="shared" si="10"/>
        <v>-25588815</v>
      </c>
      <c r="I49" s="173">
        <f t="shared" si="10"/>
        <v>13053369</v>
      </c>
      <c r="J49" s="173">
        <f t="shared" si="10"/>
        <v>175091073</v>
      </c>
      <c r="K49" s="173">
        <f t="shared" si="10"/>
        <v>0</v>
      </c>
      <c r="L49" s="173">
        <f t="shared" si="10"/>
        <v>-12751724</v>
      </c>
      <c r="M49" s="173">
        <f t="shared" si="10"/>
        <v>102026336</v>
      </c>
      <c r="N49" s="173">
        <f t="shared" si="10"/>
        <v>89274612</v>
      </c>
      <c r="O49" s="173">
        <f t="shared" si="10"/>
        <v>-48621710</v>
      </c>
      <c r="P49" s="173">
        <f t="shared" si="10"/>
        <v>-35867003</v>
      </c>
      <c r="Q49" s="173">
        <f t="shared" si="10"/>
        <v>238970142</v>
      </c>
      <c r="R49" s="173">
        <f t="shared" si="10"/>
        <v>154481429</v>
      </c>
      <c r="S49" s="173">
        <f t="shared" si="10"/>
        <v>-38443265</v>
      </c>
      <c r="T49" s="173">
        <f t="shared" si="10"/>
        <v>-35494692</v>
      </c>
      <c r="U49" s="173">
        <f t="shared" si="10"/>
        <v>-183090550</v>
      </c>
      <c r="V49" s="173">
        <f t="shared" si="10"/>
        <v>-257028507</v>
      </c>
      <c r="W49" s="173">
        <f t="shared" si="10"/>
        <v>161818607</v>
      </c>
      <c r="X49" s="173">
        <f>IF(F25=F48,0,X25-X48)</f>
        <v>331219000</v>
      </c>
      <c r="Y49" s="173">
        <f t="shared" si="10"/>
        <v>-169400393</v>
      </c>
      <c r="Z49" s="174">
        <f>+IF(X49&lt;&gt;0,+(Y49/X49)*100,0)</f>
        <v>-51.14452763881299</v>
      </c>
      <c r="AA49" s="171">
        <f>+AA25-AA48</f>
        <v>331219000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237921150</v>
      </c>
      <c r="D5" s="155">
        <v>0</v>
      </c>
      <c r="E5" s="156">
        <v>87844000</v>
      </c>
      <c r="F5" s="60">
        <v>87844000</v>
      </c>
      <c r="G5" s="60">
        <v>0</v>
      </c>
      <c r="H5" s="60">
        <v>0</v>
      </c>
      <c r="I5" s="60">
        <v>50264563</v>
      </c>
      <c r="J5" s="60">
        <v>50264563</v>
      </c>
      <c r="K5" s="60">
        <v>0</v>
      </c>
      <c r="L5" s="60">
        <v>1122941</v>
      </c>
      <c r="M5" s="60">
        <v>1051126</v>
      </c>
      <c r="N5" s="60">
        <v>2174067</v>
      </c>
      <c r="O5" s="60">
        <v>2726059</v>
      </c>
      <c r="P5" s="60">
        <v>13268</v>
      </c>
      <c r="Q5" s="60">
        <v>0</v>
      </c>
      <c r="R5" s="60">
        <v>2739327</v>
      </c>
      <c r="S5" s="60">
        <v>3076000</v>
      </c>
      <c r="T5" s="60">
        <v>1122724</v>
      </c>
      <c r="U5" s="60">
        <v>0</v>
      </c>
      <c r="V5" s="60">
        <v>4198724</v>
      </c>
      <c r="W5" s="60">
        <v>59376681</v>
      </c>
      <c r="X5" s="60">
        <v>87844000</v>
      </c>
      <c r="Y5" s="60">
        <v>-28467319</v>
      </c>
      <c r="Z5" s="140">
        <v>-32.41</v>
      </c>
      <c r="AA5" s="155">
        <v>87844000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20488217</v>
      </c>
      <c r="D8" s="155">
        <v>0</v>
      </c>
      <c r="E8" s="156">
        <v>32902000</v>
      </c>
      <c r="F8" s="60">
        <v>32902000</v>
      </c>
      <c r="G8" s="60">
        <v>1510324</v>
      </c>
      <c r="H8" s="60">
        <v>1835190</v>
      </c>
      <c r="I8" s="60">
        <v>2394125</v>
      </c>
      <c r="J8" s="60">
        <v>5739639</v>
      </c>
      <c r="K8" s="60">
        <v>0</v>
      </c>
      <c r="L8" s="60">
        <v>1240020</v>
      </c>
      <c r="M8" s="60">
        <v>668571</v>
      </c>
      <c r="N8" s="60">
        <v>1908591</v>
      </c>
      <c r="O8" s="60">
        <v>1423000</v>
      </c>
      <c r="P8" s="60">
        <v>3736362</v>
      </c>
      <c r="Q8" s="60">
        <v>412699</v>
      </c>
      <c r="R8" s="60">
        <v>5572061</v>
      </c>
      <c r="S8" s="60">
        <v>3115111</v>
      </c>
      <c r="T8" s="60">
        <v>4957044</v>
      </c>
      <c r="U8" s="60">
        <v>1809359</v>
      </c>
      <c r="V8" s="60">
        <v>9881514</v>
      </c>
      <c r="W8" s="60">
        <v>23101805</v>
      </c>
      <c r="X8" s="60">
        <v>32902000</v>
      </c>
      <c r="Y8" s="60">
        <v>-9800195</v>
      </c>
      <c r="Z8" s="140">
        <v>-29.79</v>
      </c>
      <c r="AA8" s="155">
        <v>32902000</v>
      </c>
    </row>
    <row r="9" spans="1:27" ht="13.5">
      <c r="A9" s="183" t="s">
        <v>105</v>
      </c>
      <c r="B9" s="182"/>
      <c r="C9" s="155">
        <v>2547410</v>
      </c>
      <c r="D9" s="155">
        <v>0</v>
      </c>
      <c r="E9" s="156">
        <v>2340000</v>
      </c>
      <c r="F9" s="60">
        <v>2340000</v>
      </c>
      <c r="G9" s="60">
        <v>202012</v>
      </c>
      <c r="H9" s="60">
        <v>192304</v>
      </c>
      <c r="I9" s="60">
        <v>228692</v>
      </c>
      <c r="J9" s="60">
        <v>623008</v>
      </c>
      <c r="K9" s="60">
        <v>0</v>
      </c>
      <c r="L9" s="60">
        <v>609265</v>
      </c>
      <c r="M9" s="60">
        <v>56390</v>
      </c>
      <c r="N9" s="60">
        <v>665655</v>
      </c>
      <c r="O9" s="60">
        <v>168354</v>
      </c>
      <c r="P9" s="60">
        <v>220006</v>
      </c>
      <c r="Q9" s="60">
        <v>9874</v>
      </c>
      <c r="R9" s="60">
        <v>398234</v>
      </c>
      <c r="S9" s="60">
        <v>427748</v>
      </c>
      <c r="T9" s="60">
        <v>159282</v>
      </c>
      <c r="U9" s="60">
        <v>348916</v>
      </c>
      <c r="V9" s="60">
        <v>935946</v>
      </c>
      <c r="W9" s="60">
        <v>2622843</v>
      </c>
      <c r="X9" s="60">
        <v>2340000</v>
      </c>
      <c r="Y9" s="60">
        <v>282843</v>
      </c>
      <c r="Z9" s="140">
        <v>12.09</v>
      </c>
      <c r="AA9" s="155">
        <v>2340000</v>
      </c>
    </row>
    <row r="10" spans="1:27" ht="13.5">
      <c r="A10" s="183" t="s">
        <v>106</v>
      </c>
      <c r="B10" s="182"/>
      <c r="C10" s="155">
        <v>4488305</v>
      </c>
      <c r="D10" s="155">
        <v>0</v>
      </c>
      <c r="E10" s="156">
        <v>5215000</v>
      </c>
      <c r="F10" s="54">
        <v>5215000</v>
      </c>
      <c r="G10" s="54">
        <v>405729</v>
      </c>
      <c r="H10" s="54">
        <v>405547</v>
      </c>
      <c r="I10" s="54">
        <v>405889</v>
      </c>
      <c r="J10" s="54">
        <v>1217165</v>
      </c>
      <c r="K10" s="54">
        <v>0</v>
      </c>
      <c r="L10" s="54">
        <v>0</v>
      </c>
      <c r="M10" s="54">
        <v>-71815</v>
      </c>
      <c r="N10" s="54">
        <v>-71815</v>
      </c>
      <c r="O10" s="54">
        <v>407000</v>
      </c>
      <c r="P10" s="54">
        <v>405453</v>
      </c>
      <c r="Q10" s="54">
        <v>0</v>
      </c>
      <c r="R10" s="54">
        <v>812453</v>
      </c>
      <c r="S10" s="54">
        <v>811445</v>
      </c>
      <c r="T10" s="54">
        <v>405077</v>
      </c>
      <c r="U10" s="54">
        <v>0</v>
      </c>
      <c r="V10" s="54">
        <v>1216522</v>
      </c>
      <c r="W10" s="54">
        <v>3174325</v>
      </c>
      <c r="X10" s="54">
        <v>5215000</v>
      </c>
      <c r="Y10" s="54">
        <v>-2040675</v>
      </c>
      <c r="Z10" s="184">
        <v>-39.13</v>
      </c>
      <c r="AA10" s="130">
        <v>5215000</v>
      </c>
    </row>
    <row r="11" spans="1:27" ht="13.5">
      <c r="A11" s="183" t="s">
        <v>107</v>
      </c>
      <c r="B11" s="185"/>
      <c r="C11" s="155">
        <v>3332921</v>
      </c>
      <c r="D11" s="155">
        <v>0</v>
      </c>
      <c r="E11" s="156">
        <v>3500000</v>
      </c>
      <c r="F11" s="60">
        <v>3500000</v>
      </c>
      <c r="G11" s="60">
        <v>289549</v>
      </c>
      <c r="H11" s="60">
        <v>151648</v>
      </c>
      <c r="I11" s="60">
        <v>289665</v>
      </c>
      <c r="J11" s="60">
        <v>730862</v>
      </c>
      <c r="K11" s="60">
        <v>0</v>
      </c>
      <c r="L11" s="60">
        <v>290367</v>
      </c>
      <c r="M11" s="60">
        <v>0</v>
      </c>
      <c r="N11" s="60">
        <v>290367</v>
      </c>
      <c r="O11" s="60">
        <v>0</v>
      </c>
      <c r="P11" s="60">
        <v>153921</v>
      </c>
      <c r="Q11" s="60">
        <v>0</v>
      </c>
      <c r="R11" s="60">
        <v>153921</v>
      </c>
      <c r="S11" s="60">
        <v>0</v>
      </c>
      <c r="T11" s="60">
        <v>0</v>
      </c>
      <c r="U11" s="60">
        <v>0</v>
      </c>
      <c r="V11" s="60">
        <v>0</v>
      </c>
      <c r="W11" s="60">
        <v>1175150</v>
      </c>
      <c r="X11" s="60">
        <v>3500000</v>
      </c>
      <c r="Y11" s="60">
        <v>-2324850</v>
      </c>
      <c r="Z11" s="140">
        <v>-66.42</v>
      </c>
      <c r="AA11" s="155">
        <v>3500000</v>
      </c>
    </row>
    <row r="12" spans="1:27" ht="13.5">
      <c r="A12" s="183" t="s">
        <v>108</v>
      </c>
      <c r="B12" s="185"/>
      <c r="C12" s="155">
        <v>375624</v>
      </c>
      <c r="D12" s="155">
        <v>0</v>
      </c>
      <c r="E12" s="156">
        <v>552000</v>
      </c>
      <c r="F12" s="60">
        <v>552000</v>
      </c>
      <c r="G12" s="60">
        <v>16785</v>
      </c>
      <c r="H12" s="60">
        <v>3778</v>
      </c>
      <c r="I12" s="60">
        <v>8040</v>
      </c>
      <c r="J12" s="60">
        <v>28603</v>
      </c>
      <c r="K12" s="60">
        <v>0</v>
      </c>
      <c r="L12" s="60">
        <v>8158</v>
      </c>
      <c r="M12" s="60">
        <v>6137</v>
      </c>
      <c r="N12" s="60">
        <v>14295</v>
      </c>
      <c r="O12" s="60">
        <v>4000</v>
      </c>
      <c r="P12" s="60">
        <v>18511</v>
      </c>
      <c r="Q12" s="60">
        <v>12092</v>
      </c>
      <c r="R12" s="60">
        <v>34603</v>
      </c>
      <c r="S12" s="60">
        <v>22279</v>
      </c>
      <c r="T12" s="60">
        <v>23000</v>
      </c>
      <c r="U12" s="60">
        <v>8380</v>
      </c>
      <c r="V12" s="60">
        <v>53659</v>
      </c>
      <c r="W12" s="60">
        <v>131160</v>
      </c>
      <c r="X12" s="60">
        <v>552000</v>
      </c>
      <c r="Y12" s="60">
        <v>-420840</v>
      </c>
      <c r="Z12" s="140">
        <v>-76.24</v>
      </c>
      <c r="AA12" s="155">
        <v>552000</v>
      </c>
    </row>
    <row r="13" spans="1:27" ht="13.5">
      <c r="A13" s="181" t="s">
        <v>109</v>
      </c>
      <c r="B13" s="185"/>
      <c r="C13" s="155">
        <v>3667388</v>
      </c>
      <c r="D13" s="155">
        <v>0</v>
      </c>
      <c r="E13" s="156">
        <v>1900000</v>
      </c>
      <c r="F13" s="60">
        <v>1900000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549470</v>
      </c>
      <c r="M13" s="60">
        <v>1254258</v>
      </c>
      <c r="N13" s="60">
        <v>1803728</v>
      </c>
      <c r="O13" s="60">
        <v>0</v>
      </c>
      <c r="P13" s="60">
        <v>173111</v>
      </c>
      <c r="Q13" s="60">
        <v>342719</v>
      </c>
      <c r="R13" s="60">
        <v>515830</v>
      </c>
      <c r="S13" s="60">
        <v>1808237</v>
      </c>
      <c r="T13" s="60">
        <v>1003614</v>
      </c>
      <c r="U13" s="60">
        <v>1339663</v>
      </c>
      <c r="V13" s="60">
        <v>4151514</v>
      </c>
      <c r="W13" s="60">
        <v>6471072</v>
      </c>
      <c r="X13" s="60">
        <v>1900000</v>
      </c>
      <c r="Y13" s="60">
        <v>4571072</v>
      </c>
      <c r="Z13" s="140">
        <v>240.58</v>
      </c>
      <c r="AA13" s="155">
        <v>1900000</v>
      </c>
    </row>
    <row r="14" spans="1:27" ht="13.5">
      <c r="A14" s="181" t="s">
        <v>110</v>
      </c>
      <c r="B14" s="185"/>
      <c r="C14" s="155">
        <v>17968324</v>
      </c>
      <c r="D14" s="155">
        <v>0</v>
      </c>
      <c r="E14" s="156">
        <v>5200000</v>
      </c>
      <c r="F14" s="60">
        <v>5200000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5707000</v>
      </c>
      <c r="P14" s="60">
        <v>0</v>
      </c>
      <c r="Q14" s="60">
        <v>2087653</v>
      </c>
      <c r="R14" s="60">
        <v>7794653</v>
      </c>
      <c r="S14" s="60">
        <v>2090378</v>
      </c>
      <c r="T14" s="60">
        <v>0</v>
      </c>
      <c r="U14" s="60">
        <v>0</v>
      </c>
      <c r="V14" s="60">
        <v>2090378</v>
      </c>
      <c r="W14" s="60">
        <v>9885031</v>
      </c>
      <c r="X14" s="60">
        <v>5200000</v>
      </c>
      <c r="Y14" s="60">
        <v>4685031</v>
      </c>
      <c r="Z14" s="140">
        <v>90.1</v>
      </c>
      <c r="AA14" s="155">
        <v>5200000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1925486</v>
      </c>
      <c r="D16" s="155">
        <v>0</v>
      </c>
      <c r="E16" s="156">
        <v>1003000</v>
      </c>
      <c r="F16" s="60">
        <v>1003000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420460</v>
      </c>
      <c r="N16" s="60">
        <v>420460</v>
      </c>
      <c r="O16" s="60">
        <v>0</v>
      </c>
      <c r="P16" s="60">
        <v>0</v>
      </c>
      <c r="Q16" s="60">
        <v>2150</v>
      </c>
      <c r="R16" s="60">
        <v>2150</v>
      </c>
      <c r="S16" s="60">
        <v>239536</v>
      </c>
      <c r="T16" s="60">
        <v>37000</v>
      </c>
      <c r="U16" s="60">
        <v>61783</v>
      </c>
      <c r="V16" s="60">
        <v>338319</v>
      </c>
      <c r="W16" s="60">
        <v>760929</v>
      </c>
      <c r="X16" s="60">
        <v>1003000</v>
      </c>
      <c r="Y16" s="60">
        <v>-242071</v>
      </c>
      <c r="Z16" s="140">
        <v>-24.13</v>
      </c>
      <c r="AA16" s="155">
        <v>1003000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925000</v>
      </c>
      <c r="F17" s="60">
        <v>925000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1612111</v>
      </c>
      <c r="T17" s="60">
        <v>0</v>
      </c>
      <c r="U17" s="60">
        <v>0</v>
      </c>
      <c r="V17" s="60">
        <v>1612111</v>
      </c>
      <c r="W17" s="60">
        <v>1612111</v>
      </c>
      <c r="X17" s="60">
        <v>925000</v>
      </c>
      <c r="Y17" s="60">
        <v>687111</v>
      </c>
      <c r="Z17" s="140">
        <v>74.28</v>
      </c>
      <c r="AA17" s="155">
        <v>925000</v>
      </c>
    </row>
    <row r="18" spans="1:27" ht="13.5">
      <c r="A18" s="183" t="s">
        <v>114</v>
      </c>
      <c r="B18" s="182"/>
      <c r="C18" s="155">
        <v>11740730</v>
      </c>
      <c r="D18" s="155">
        <v>0</v>
      </c>
      <c r="E18" s="156">
        <v>12815000</v>
      </c>
      <c r="F18" s="60">
        <v>12815000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12815000</v>
      </c>
      <c r="Y18" s="60">
        <v>-12815000</v>
      </c>
      <c r="Z18" s="140">
        <v>-100</v>
      </c>
      <c r="AA18" s="155">
        <v>12815000</v>
      </c>
    </row>
    <row r="19" spans="1:27" ht="13.5">
      <c r="A19" s="181" t="s">
        <v>34</v>
      </c>
      <c r="B19" s="185"/>
      <c r="C19" s="155">
        <v>456866073</v>
      </c>
      <c r="D19" s="155">
        <v>0</v>
      </c>
      <c r="E19" s="156">
        <v>522525000</v>
      </c>
      <c r="F19" s="60">
        <v>522525000</v>
      </c>
      <c r="G19" s="60">
        <v>203738000</v>
      </c>
      <c r="H19" s="60">
        <v>1928000</v>
      </c>
      <c r="I19" s="60">
        <v>0</v>
      </c>
      <c r="J19" s="60">
        <v>205666000</v>
      </c>
      <c r="K19" s="60">
        <v>0</v>
      </c>
      <c r="L19" s="60">
        <v>16684000</v>
      </c>
      <c r="M19" s="60">
        <v>145845000</v>
      </c>
      <c r="N19" s="60">
        <v>162529000</v>
      </c>
      <c r="O19" s="60">
        <v>0</v>
      </c>
      <c r="P19" s="60">
        <v>779000</v>
      </c>
      <c r="Q19" s="60">
        <v>80468000</v>
      </c>
      <c r="R19" s="60">
        <v>81247000</v>
      </c>
      <c r="S19" s="60">
        <v>0</v>
      </c>
      <c r="T19" s="60">
        <v>0</v>
      </c>
      <c r="U19" s="60">
        <v>0</v>
      </c>
      <c r="V19" s="60">
        <v>0</v>
      </c>
      <c r="W19" s="60">
        <v>449442000</v>
      </c>
      <c r="X19" s="60">
        <v>522525000</v>
      </c>
      <c r="Y19" s="60">
        <v>-73083000</v>
      </c>
      <c r="Z19" s="140">
        <v>-13.99</v>
      </c>
      <c r="AA19" s="155">
        <v>522525000</v>
      </c>
    </row>
    <row r="20" spans="1:27" ht="13.5">
      <c r="A20" s="181" t="s">
        <v>35</v>
      </c>
      <c r="B20" s="185"/>
      <c r="C20" s="155">
        <v>2455234</v>
      </c>
      <c r="D20" s="155">
        <v>0</v>
      </c>
      <c r="E20" s="156">
        <v>4064000</v>
      </c>
      <c r="F20" s="54">
        <v>4064000</v>
      </c>
      <c r="G20" s="54">
        <v>231928</v>
      </c>
      <c r="H20" s="54">
        <v>156898</v>
      </c>
      <c r="I20" s="54">
        <v>97776</v>
      </c>
      <c r="J20" s="54">
        <v>486602</v>
      </c>
      <c r="K20" s="54">
        <v>0</v>
      </c>
      <c r="L20" s="54">
        <v>89460</v>
      </c>
      <c r="M20" s="54">
        <v>26072</v>
      </c>
      <c r="N20" s="54">
        <v>115532</v>
      </c>
      <c r="O20" s="54">
        <v>15000</v>
      </c>
      <c r="P20" s="54">
        <v>2373364</v>
      </c>
      <c r="Q20" s="54">
        <v>42276</v>
      </c>
      <c r="R20" s="54">
        <v>2430640</v>
      </c>
      <c r="S20" s="54">
        <v>78883</v>
      </c>
      <c r="T20" s="54">
        <v>208000</v>
      </c>
      <c r="U20" s="54">
        <v>70635</v>
      </c>
      <c r="V20" s="54">
        <v>357518</v>
      </c>
      <c r="W20" s="54">
        <v>3390292</v>
      </c>
      <c r="X20" s="54">
        <v>4064000</v>
      </c>
      <c r="Y20" s="54">
        <v>-673708</v>
      </c>
      <c r="Z20" s="184">
        <v>-16.58</v>
      </c>
      <c r="AA20" s="130">
        <v>4064000</v>
      </c>
    </row>
    <row r="21" spans="1:27" ht="13.5">
      <c r="A21" s="181" t="s">
        <v>115</v>
      </c>
      <c r="B21" s="185"/>
      <c r="C21" s="155">
        <v>1020033</v>
      </c>
      <c r="D21" s="155">
        <v>0</v>
      </c>
      <c r="E21" s="156">
        <v>300000</v>
      </c>
      <c r="F21" s="60">
        <v>300000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318688</v>
      </c>
      <c r="P21" s="82">
        <v>0</v>
      </c>
      <c r="Q21" s="60">
        <v>0</v>
      </c>
      <c r="R21" s="60">
        <v>318688</v>
      </c>
      <c r="S21" s="60">
        <v>74050</v>
      </c>
      <c r="T21" s="60">
        <v>0</v>
      </c>
      <c r="U21" s="60">
        <v>0</v>
      </c>
      <c r="V21" s="60">
        <v>74050</v>
      </c>
      <c r="W21" s="82">
        <v>392738</v>
      </c>
      <c r="X21" s="60">
        <v>300000</v>
      </c>
      <c r="Y21" s="60">
        <v>92738</v>
      </c>
      <c r="Z21" s="140">
        <v>30.91</v>
      </c>
      <c r="AA21" s="155">
        <v>300000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764796895</v>
      </c>
      <c r="D22" s="188">
        <f>SUM(D5:D21)</f>
        <v>0</v>
      </c>
      <c r="E22" s="189">
        <f t="shared" si="0"/>
        <v>681085000</v>
      </c>
      <c r="F22" s="190">
        <f t="shared" si="0"/>
        <v>681085000</v>
      </c>
      <c r="G22" s="190">
        <f t="shared" si="0"/>
        <v>206394327</v>
      </c>
      <c r="H22" s="190">
        <f t="shared" si="0"/>
        <v>4673365</v>
      </c>
      <c r="I22" s="190">
        <f t="shared" si="0"/>
        <v>53688750</v>
      </c>
      <c r="J22" s="190">
        <f t="shared" si="0"/>
        <v>264756442</v>
      </c>
      <c r="K22" s="190">
        <f t="shared" si="0"/>
        <v>0</v>
      </c>
      <c r="L22" s="190">
        <f t="shared" si="0"/>
        <v>20593681</v>
      </c>
      <c r="M22" s="190">
        <f t="shared" si="0"/>
        <v>149256199</v>
      </c>
      <c r="N22" s="190">
        <f t="shared" si="0"/>
        <v>169849880</v>
      </c>
      <c r="O22" s="190">
        <f t="shared" si="0"/>
        <v>10769101</v>
      </c>
      <c r="P22" s="190">
        <f t="shared" si="0"/>
        <v>7872996</v>
      </c>
      <c r="Q22" s="190">
        <f t="shared" si="0"/>
        <v>83377463</v>
      </c>
      <c r="R22" s="190">
        <f t="shared" si="0"/>
        <v>102019560</v>
      </c>
      <c r="S22" s="190">
        <f t="shared" si="0"/>
        <v>13355778</v>
      </c>
      <c r="T22" s="190">
        <f t="shared" si="0"/>
        <v>7915741</v>
      </c>
      <c r="U22" s="190">
        <f t="shared" si="0"/>
        <v>3638736</v>
      </c>
      <c r="V22" s="190">
        <f t="shared" si="0"/>
        <v>24910255</v>
      </c>
      <c r="W22" s="190">
        <f t="shared" si="0"/>
        <v>561536137</v>
      </c>
      <c r="X22" s="190">
        <f t="shared" si="0"/>
        <v>681085000</v>
      </c>
      <c r="Y22" s="190">
        <f t="shared" si="0"/>
        <v>-119548863</v>
      </c>
      <c r="Z22" s="191">
        <f>+IF(X22&lt;&gt;0,+(Y22/X22)*100,0)</f>
        <v>-17.552708252273945</v>
      </c>
      <c r="AA22" s="188">
        <f>SUM(AA5:AA21)</f>
        <v>681085000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220893185</v>
      </c>
      <c r="D25" s="155">
        <v>0</v>
      </c>
      <c r="E25" s="156">
        <v>203800000</v>
      </c>
      <c r="F25" s="60">
        <v>203800000</v>
      </c>
      <c r="G25" s="60">
        <v>15992595</v>
      </c>
      <c r="H25" s="60">
        <v>16097908</v>
      </c>
      <c r="I25" s="60">
        <v>16010454</v>
      </c>
      <c r="J25" s="60">
        <v>48100957</v>
      </c>
      <c r="K25" s="60">
        <v>0</v>
      </c>
      <c r="L25" s="60">
        <v>16546447</v>
      </c>
      <c r="M25" s="60">
        <v>27054784</v>
      </c>
      <c r="N25" s="60">
        <v>43601231</v>
      </c>
      <c r="O25" s="60">
        <v>16824389</v>
      </c>
      <c r="P25" s="60">
        <v>18574066</v>
      </c>
      <c r="Q25" s="60">
        <v>19975679</v>
      </c>
      <c r="R25" s="60">
        <v>55374134</v>
      </c>
      <c r="S25" s="60">
        <v>21245528</v>
      </c>
      <c r="T25" s="60">
        <v>19190907</v>
      </c>
      <c r="U25" s="60">
        <v>20198964</v>
      </c>
      <c r="V25" s="60">
        <v>60635399</v>
      </c>
      <c r="W25" s="60">
        <v>207711721</v>
      </c>
      <c r="X25" s="60">
        <v>203800000</v>
      </c>
      <c r="Y25" s="60">
        <v>3911721</v>
      </c>
      <c r="Z25" s="140">
        <v>1.92</v>
      </c>
      <c r="AA25" s="155">
        <v>203800000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23320000</v>
      </c>
      <c r="F26" s="60">
        <v>23320000</v>
      </c>
      <c r="G26" s="60">
        <v>1728666</v>
      </c>
      <c r="H26" s="60">
        <v>1727064</v>
      </c>
      <c r="I26" s="60">
        <v>1690812</v>
      </c>
      <c r="J26" s="60">
        <v>5146542</v>
      </c>
      <c r="K26" s="60">
        <v>0</v>
      </c>
      <c r="L26" s="60">
        <v>1735608</v>
      </c>
      <c r="M26" s="60">
        <v>1748391</v>
      </c>
      <c r="N26" s="60">
        <v>3483999</v>
      </c>
      <c r="O26" s="60">
        <v>1698512</v>
      </c>
      <c r="P26" s="60">
        <v>0</v>
      </c>
      <c r="Q26" s="60">
        <v>1720220</v>
      </c>
      <c r="R26" s="60">
        <v>3418732</v>
      </c>
      <c r="S26" s="60">
        <v>1747350</v>
      </c>
      <c r="T26" s="60">
        <v>1802608</v>
      </c>
      <c r="U26" s="60">
        <v>1864503</v>
      </c>
      <c r="V26" s="60">
        <v>5414461</v>
      </c>
      <c r="W26" s="60">
        <v>17463734</v>
      </c>
      <c r="X26" s="60">
        <v>23320000</v>
      </c>
      <c r="Y26" s="60">
        <v>-5856266</v>
      </c>
      <c r="Z26" s="140">
        <v>-25.11</v>
      </c>
      <c r="AA26" s="155">
        <v>23320000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92000000</v>
      </c>
      <c r="F27" s="60">
        <v>92000000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99000000</v>
      </c>
      <c r="V27" s="60">
        <v>99000000</v>
      </c>
      <c r="W27" s="60">
        <v>99000000</v>
      </c>
      <c r="X27" s="60">
        <v>92000000</v>
      </c>
      <c r="Y27" s="60">
        <v>7000000</v>
      </c>
      <c r="Z27" s="140">
        <v>7.61</v>
      </c>
      <c r="AA27" s="155">
        <v>92000000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38500000</v>
      </c>
      <c r="V28" s="60">
        <v>38500000</v>
      </c>
      <c r="W28" s="60">
        <v>38500000</v>
      </c>
      <c r="X28" s="60">
        <v>0</v>
      </c>
      <c r="Y28" s="60">
        <v>38500000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123288558</v>
      </c>
      <c r="D30" s="155">
        <v>0</v>
      </c>
      <c r="E30" s="156">
        <v>95000000</v>
      </c>
      <c r="F30" s="60">
        <v>95000000</v>
      </c>
      <c r="G30" s="60">
        <v>8000000</v>
      </c>
      <c r="H30" s="60">
        <v>8500000</v>
      </c>
      <c r="I30" s="60">
        <v>10000000</v>
      </c>
      <c r="J30" s="60">
        <v>26500000</v>
      </c>
      <c r="K30" s="60">
        <v>0</v>
      </c>
      <c r="L30" s="60">
        <v>9000000</v>
      </c>
      <c r="M30" s="60">
        <v>13000000</v>
      </c>
      <c r="N30" s="60">
        <v>22000000</v>
      </c>
      <c r="O30" s="60">
        <v>8500000</v>
      </c>
      <c r="P30" s="60">
        <v>0</v>
      </c>
      <c r="Q30" s="60">
        <v>9900000</v>
      </c>
      <c r="R30" s="60">
        <v>18400000</v>
      </c>
      <c r="S30" s="60">
        <v>9900000</v>
      </c>
      <c r="T30" s="60">
        <v>9900000</v>
      </c>
      <c r="U30" s="60">
        <v>9900000</v>
      </c>
      <c r="V30" s="60">
        <v>29700000</v>
      </c>
      <c r="W30" s="60">
        <v>96600000</v>
      </c>
      <c r="X30" s="60">
        <v>95000000</v>
      </c>
      <c r="Y30" s="60">
        <v>1600000</v>
      </c>
      <c r="Z30" s="140">
        <v>1.68</v>
      </c>
      <c r="AA30" s="155">
        <v>95000000</v>
      </c>
    </row>
    <row r="31" spans="1:27" ht="13.5">
      <c r="A31" s="183" t="s">
        <v>120</v>
      </c>
      <c r="B31" s="182"/>
      <c r="C31" s="155">
        <v>10281390</v>
      </c>
      <c r="D31" s="155">
        <v>0</v>
      </c>
      <c r="E31" s="156">
        <v>0</v>
      </c>
      <c r="F31" s="60">
        <v>0</v>
      </c>
      <c r="G31" s="60">
        <v>11675</v>
      </c>
      <c r="H31" s="60">
        <v>14512</v>
      </c>
      <c r="I31" s="60">
        <v>5369</v>
      </c>
      <c r="J31" s="60">
        <v>31556</v>
      </c>
      <c r="K31" s="60">
        <v>0</v>
      </c>
      <c r="L31" s="60">
        <v>1784013</v>
      </c>
      <c r="M31" s="60">
        <v>1789</v>
      </c>
      <c r="N31" s="60">
        <v>1785802</v>
      </c>
      <c r="O31" s="60">
        <v>39094</v>
      </c>
      <c r="P31" s="60">
        <v>0</v>
      </c>
      <c r="Q31" s="60">
        <v>4767</v>
      </c>
      <c r="R31" s="60">
        <v>43861</v>
      </c>
      <c r="S31" s="60">
        <v>3279</v>
      </c>
      <c r="T31" s="60">
        <v>2910</v>
      </c>
      <c r="U31" s="60">
        <v>507394</v>
      </c>
      <c r="V31" s="60">
        <v>513583</v>
      </c>
      <c r="W31" s="60">
        <v>2374802</v>
      </c>
      <c r="X31" s="60">
        <v>0</v>
      </c>
      <c r="Y31" s="60">
        <v>2374802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612452</v>
      </c>
      <c r="D32" s="155">
        <v>0</v>
      </c>
      <c r="E32" s="156">
        <v>43996000</v>
      </c>
      <c r="F32" s="60">
        <v>43996000</v>
      </c>
      <c r="G32" s="60">
        <v>96607</v>
      </c>
      <c r="H32" s="60">
        <v>0</v>
      </c>
      <c r="I32" s="60">
        <v>174882</v>
      </c>
      <c r="J32" s="60">
        <v>271489</v>
      </c>
      <c r="K32" s="60">
        <v>0</v>
      </c>
      <c r="L32" s="60">
        <v>1526840</v>
      </c>
      <c r="M32" s="60">
        <v>0</v>
      </c>
      <c r="N32" s="60">
        <v>1526840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3733000</v>
      </c>
      <c r="U32" s="60">
        <v>6206000</v>
      </c>
      <c r="V32" s="60">
        <v>9939000</v>
      </c>
      <c r="W32" s="60">
        <v>11737329</v>
      </c>
      <c r="X32" s="60">
        <v>43996000</v>
      </c>
      <c r="Y32" s="60">
        <v>-32258671</v>
      </c>
      <c r="Z32" s="140">
        <v>-73.32</v>
      </c>
      <c r="AA32" s="155">
        <v>43996000</v>
      </c>
    </row>
    <row r="33" spans="1:27" ht="13.5">
      <c r="A33" s="183" t="s">
        <v>42</v>
      </c>
      <c r="B33" s="182"/>
      <c r="C33" s="155">
        <v>10726785</v>
      </c>
      <c r="D33" s="155">
        <v>0</v>
      </c>
      <c r="E33" s="156">
        <v>0</v>
      </c>
      <c r="F33" s="60">
        <v>0</v>
      </c>
      <c r="G33" s="60">
        <v>13880</v>
      </c>
      <c r="H33" s="60">
        <v>0</v>
      </c>
      <c r="I33" s="60">
        <v>0</v>
      </c>
      <c r="J33" s="60">
        <v>13880</v>
      </c>
      <c r="K33" s="60">
        <v>0</v>
      </c>
      <c r="L33" s="60">
        <v>3518526</v>
      </c>
      <c r="M33" s="60">
        <v>1239726</v>
      </c>
      <c r="N33" s="60">
        <v>4758252</v>
      </c>
      <c r="O33" s="60">
        <v>13972506</v>
      </c>
      <c r="P33" s="60">
        <v>12348000</v>
      </c>
      <c r="Q33" s="60">
        <v>351534</v>
      </c>
      <c r="R33" s="60">
        <v>26672040</v>
      </c>
      <c r="S33" s="60">
        <v>452000</v>
      </c>
      <c r="T33" s="60">
        <v>3021424</v>
      </c>
      <c r="U33" s="60">
        <v>503000</v>
      </c>
      <c r="V33" s="60">
        <v>3976424</v>
      </c>
      <c r="W33" s="60">
        <v>35420596</v>
      </c>
      <c r="X33" s="60">
        <v>0</v>
      </c>
      <c r="Y33" s="60">
        <v>35420596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267141498</v>
      </c>
      <c r="D34" s="155">
        <v>0</v>
      </c>
      <c r="E34" s="156">
        <v>209543000</v>
      </c>
      <c r="F34" s="60">
        <v>209543000</v>
      </c>
      <c r="G34" s="60">
        <v>12924385</v>
      </c>
      <c r="H34" s="60">
        <v>10000696</v>
      </c>
      <c r="I34" s="60">
        <v>12753864</v>
      </c>
      <c r="J34" s="60">
        <v>35678945</v>
      </c>
      <c r="K34" s="60">
        <v>0</v>
      </c>
      <c r="L34" s="60">
        <v>4494971</v>
      </c>
      <c r="M34" s="60">
        <v>5685173</v>
      </c>
      <c r="N34" s="60">
        <v>10180144</v>
      </c>
      <c r="O34" s="60">
        <v>18356310</v>
      </c>
      <c r="P34" s="60">
        <v>12817933</v>
      </c>
      <c r="Q34" s="60">
        <v>20537339</v>
      </c>
      <c r="R34" s="60">
        <v>51711582</v>
      </c>
      <c r="S34" s="60">
        <v>18450886</v>
      </c>
      <c r="T34" s="60">
        <v>5759584</v>
      </c>
      <c r="U34" s="60">
        <v>10049425</v>
      </c>
      <c r="V34" s="60">
        <v>34259895</v>
      </c>
      <c r="W34" s="60">
        <v>131830566</v>
      </c>
      <c r="X34" s="60">
        <v>209543000</v>
      </c>
      <c r="Y34" s="60">
        <v>-77712434</v>
      </c>
      <c r="Z34" s="140">
        <v>-37.09</v>
      </c>
      <c r="AA34" s="155">
        <v>209543000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632943868</v>
      </c>
      <c r="D36" s="188">
        <f>SUM(D25:D35)</f>
        <v>0</v>
      </c>
      <c r="E36" s="189">
        <f t="shared" si="1"/>
        <v>667659000</v>
      </c>
      <c r="F36" s="190">
        <f t="shared" si="1"/>
        <v>667659000</v>
      </c>
      <c r="G36" s="190">
        <f t="shared" si="1"/>
        <v>38767808</v>
      </c>
      <c r="H36" s="190">
        <f t="shared" si="1"/>
        <v>36340180</v>
      </c>
      <c r="I36" s="190">
        <f t="shared" si="1"/>
        <v>40635381</v>
      </c>
      <c r="J36" s="190">
        <f t="shared" si="1"/>
        <v>115743369</v>
      </c>
      <c r="K36" s="190">
        <f t="shared" si="1"/>
        <v>0</v>
      </c>
      <c r="L36" s="190">
        <f t="shared" si="1"/>
        <v>38606405</v>
      </c>
      <c r="M36" s="190">
        <f t="shared" si="1"/>
        <v>48729863</v>
      </c>
      <c r="N36" s="190">
        <f t="shared" si="1"/>
        <v>87336268</v>
      </c>
      <c r="O36" s="190">
        <f t="shared" si="1"/>
        <v>59390811</v>
      </c>
      <c r="P36" s="190">
        <f t="shared" si="1"/>
        <v>43739999</v>
      </c>
      <c r="Q36" s="190">
        <f t="shared" si="1"/>
        <v>52489539</v>
      </c>
      <c r="R36" s="190">
        <f t="shared" si="1"/>
        <v>155620349</v>
      </c>
      <c r="S36" s="190">
        <f t="shared" si="1"/>
        <v>51799043</v>
      </c>
      <c r="T36" s="190">
        <f t="shared" si="1"/>
        <v>43410433</v>
      </c>
      <c r="U36" s="190">
        <f t="shared" si="1"/>
        <v>186729286</v>
      </c>
      <c r="V36" s="190">
        <f t="shared" si="1"/>
        <v>281938762</v>
      </c>
      <c r="W36" s="190">
        <f t="shared" si="1"/>
        <v>640638748</v>
      </c>
      <c r="X36" s="190">
        <f t="shared" si="1"/>
        <v>667659000</v>
      </c>
      <c r="Y36" s="190">
        <f t="shared" si="1"/>
        <v>-27020252</v>
      </c>
      <c r="Z36" s="191">
        <f>+IF(X36&lt;&gt;0,+(Y36/X36)*100,0)</f>
        <v>-4.0470138199290355</v>
      </c>
      <c r="AA36" s="188">
        <f>SUM(AA25:AA35)</f>
        <v>667659000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131853027</v>
      </c>
      <c r="D38" s="199">
        <f>+D22-D36</f>
        <v>0</v>
      </c>
      <c r="E38" s="200">
        <f t="shared" si="2"/>
        <v>13426000</v>
      </c>
      <c r="F38" s="106">
        <f t="shared" si="2"/>
        <v>13426000</v>
      </c>
      <c r="G38" s="106">
        <f t="shared" si="2"/>
        <v>167626519</v>
      </c>
      <c r="H38" s="106">
        <f t="shared" si="2"/>
        <v>-31666815</v>
      </c>
      <c r="I38" s="106">
        <f t="shared" si="2"/>
        <v>13053369</v>
      </c>
      <c r="J38" s="106">
        <f t="shared" si="2"/>
        <v>149013073</v>
      </c>
      <c r="K38" s="106">
        <f t="shared" si="2"/>
        <v>0</v>
      </c>
      <c r="L38" s="106">
        <f t="shared" si="2"/>
        <v>-18012724</v>
      </c>
      <c r="M38" s="106">
        <f t="shared" si="2"/>
        <v>100526336</v>
      </c>
      <c r="N38" s="106">
        <f t="shared" si="2"/>
        <v>82513612</v>
      </c>
      <c r="O38" s="106">
        <f t="shared" si="2"/>
        <v>-48621710</v>
      </c>
      <c r="P38" s="106">
        <f t="shared" si="2"/>
        <v>-35867003</v>
      </c>
      <c r="Q38" s="106">
        <f t="shared" si="2"/>
        <v>30887924</v>
      </c>
      <c r="R38" s="106">
        <f t="shared" si="2"/>
        <v>-53600789</v>
      </c>
      <c r="S38" s="106">
        <f t="shared" si="2"/>
        <v>-38443265</v>
      </c>
      <c r="T38" s="106">
        <f t="shared" si="2"/>
        <v>-35494692</v>
      </c>
      <c r="U38" s="106">
        <f t="shared" si="2"/>
        <v>-183090550</v>
      </c>
      <c r="V38" s="106">
        <f t="shared" si="2"/>
        <v>-257028507</v>
      </c>
      <c r="W38" s="106">
        <f t="shared" si="2"/>
        <v>-79102611</v>
      </c>
      <c r="X38" s="106">
        <f>IF(F22=F36,0,X22-X36)</f>
        <v>13426000</v>
      </c>
      <c r="Y38" s="106">
        <f t="shared" si="2"/>
        <v>-92528611</v>
      </c>
      <c r="Z38" s="201">
        <f>+IF(X38&lt;&gt;0,+(Y38/X38)*100,0)</f>
        <v>-689.1748175182481</v>
      </c>
      <c r="AA38" s="199">
        <f>+AA22-AA36</f>
        <v>13426000</v>
      </c>
    </row>
    <row r="39" spans="1:27" ht="13.5">
      <c r="A39" s="181" t="s">
        <v>46</v>
      </c>
      <c r="B39" s="185"/>
      <c r="C39" s="155">
        <v>237532667</v>
      </c>
      <c r="D39" s="155">
        <v>0</v>
      </c>
      <c r="E39" s="156">
        <v>317793000</v>
      </c>
      <c r="F39" s="60">
        <v>317793000</v>
      </c>
      <c r="G39" s="60">
        <v>20000000</v>
      </c>
      <c r="H39" s="60">
        <v>6078000</v>
      </c>
      <c r="I39" s="60">
        <v>0</v>
      </c>
      <c r="J39" s="60">
        <v>26078000</v>
      </c>
      <c r="K39" s="60">
        <v>0</v>
      </c>
      <c r="L39" s="60">
        <v>5261000</v>
      </c>
      <c r="M39" s="60">
        <v>1500000</v>
      </c>
      <c r="N39" s="60">
        <v>6761000</v>
      </c>
      <c r="O39" s="60">
        <v>0</v>
      </c>
      <c r="P39" s="60">
        <v>0</v>
      </c>
      <c r="Q39" s="60">
        <v>208082218</v>
      </c>
      <c r="R39" s="60">
        <v>208082218</v>
      </c>
      <c r="S39" s="60">
        <v>0</v>
      </c>
      <c r="T39" s="60">
        <v>0</v>
      </c>
      <c r="U39" s="60">
        <v>0</v>
      </c>
      <c r="V39" s="60">
        <v>0</v>
      </c>
      <c r="W39" s="60">
        <v>240921218</v>
      </c>
      <c r="X39" s="60">
        <v>317793000</v>
      </c>
      <c r="Y39" s="60">
        <v>-76871782</v>
      </c>
      <c r="Z39" s="140">
        <v>-24.19</v>
      </c>
      <c r="AA39" s="155">
        <v>317793000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369385694</v>
      </c>
      <c r="D42" s="206">
        <f>SUM(D38:D41)</f>
        <v>0</v>
      </c>
      <c r="E42" s="207">
        <f t="shared" si="3"/>
        <v>331219000</v>
      </c>
      <c r="F42" s="88">
        <f t="shared" si="3"/>
        <v>331219000</v>
      </c>
      <c r="G42" s="88">
        <f t="shared" si="3"/>
        <v>187626519</v>
      </c>
      <c r="H42" s="88">
        <f t="shared" si="3"/>
        <v>-25588815</v>
      </c>
      <c r="I42" s="88">
        <f t="shared" si="3"/>
        <v>13053369</v>
      </c>
      <c r="J42" s="88">
        <f t="shared" si="3"/>
        <v>175091073</v>
      </c>
      <c r="K42" s="88">
        <f t="shared" si="3"/>
        <v>0</v>
      </c>
      <c r="L42" s="88">
        <f t="shared" si="3"/>
        <v>-12751724</v>
      </c>
      <c r="M42" s="88">
        <f t="shared" si="3"/>
        <v>102026336</v>
      </c>
      <c r="N42" s="88">
        <f t="shared" si="3"/>
        <v>89274612</v>
      </c>
      <c r="O42" s="88">
        <f t="shared" si="3"/>
        <v>-48621710</v>
      </c>
      <c r="P42" s="88">
        <f t="shared" si="3"/>
        <v>-35867003</v>
      </c>
      <c r="Q42" s="88">
        <f t="shared" si="3"/>
        <v>238970142</v>
      </c>
      <c r="R42" s="88">
        <f t="shared" si="3"/>
        <v>154481429</v>
      </c>
      <c r="S42" s="88">
        <f t="shared" si="3"/>
        <v>-38443265</v>
      </c>
      <c r="T42" s="88">
        <f t="shared" si="3"/>
        <v>-35494692</v>
      </c>
      <c r="U42" s="88">
        <f t="shared" si="3"/>
        <v>-183090550</v>
      </c>
      <c r="V42" s="88">
        <f t="shared" si="3"/>
        <v>-257028507</v>
      </c>
      <c r="W42" s="88">
        <f t="shared" si="3"/>
        <v>161818607</v>
      </c>
      <c r="X42" s="88">
        <f t="shared" si="3"/>
        <v>331219000</v>
      </c>
      <c r="Y42" s="88">
        <f t="shared" si="3"/>
        <v>-169400393</v>
      </c>
      <c r="Z42" s="208">
        <f>+IF(X42&lt;&gt;0,+(Y42/X42)*100,0)</f>
        <v>-51.14452763881299</v>
      </c>
      <c r="AA42" s="206">
        <f>SUM(AA38:AA41)</f>
        <v>331219000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369385694</v>
      </c>
      <c r="D44" s="210">
        <f>+D42-D43</f>
        <v>0</v>
      </c>
      <c r="E44" s="211">
        <f t="shared" si="4"/>
        <v>331219000</v>
      </c>
      <c r="F44" s="77">
        <f t="shared" si="4"/>
        <v>331219000</v>
      </c>
      <c r="G44" s="77">
        <f t="shared" si="4"/>
        <v>187626519</v>
      </c>
      <c r="H44" s="77">
        <f t="shared" si="4"/>
        <v>-25588815</v>
      </c>
      <c r="I44" s="77">
        <f t="shared" si="4"/>
        <v>13053369</v>
      </c>
      <c r="J44" s="77">
        <f t="shared" si="4"/>
        <v>175091073</v>
      </c>
      <c r="K44" s="77">
        <f t="shared" si="4"/>
        <v>0</v>
      </c>
      <c r="L44" s="77">
        <f t="shared" si="4"/>
        <v>-12751724</v>
      </c>
      <c r="M44" s="77">
        <f t="shared" si="4"/>
        <v>102026336</v>
      </c>
      <c r="N44" s="77">
        <f t="shared" si="4"/>
        <v>89274612</v>
      </c>
      <c r="O44" s="77">
        <f t="shared" si="4"/>
        <v>-48621710</v>
      </c>
      <c r="P44" s="77">
        <f t="shared" si="4"/>
        <v>-35867003</v>
      </c>
      <c r="Q44" s="77">
        <f t="shared" si="4"/>
        <v>238970142</v>
      </c>
      <c r="R44" s="77">
        <f t="shared" si="4"/>
        <v>154481429</v>
      </c>
      <c r="S44" s="77">
        <f t="shared" si="4"/>
        <v>-38443265</v>
      </c>
      <c r="T44" s="77">
        <f t="shared" si="4"/>
        <v>-35494692</v>
      </c>
      <c r="U44" s="77">
        <f t="shared" si="4"/>
        <v>-183090550</v>
      </c>
      <c r="V44" s="77">
        <f t="shared" si="4"/>
        <v>-257028507</v>
      </c>
      <c r="W44" s="77">
        <f t="shared" si="4"/>
        <v>161818607</v>
      </c>
      <c r="X44" s="77">
        <f t="shared" si="4"/>
        <v>331219000</v>
      </c>
      <c r="Y44" s="77">
        <f t="shared" si="4"/>
        <v>-169400393</v>
      </c>
      <c r="Z44" s="212">
        <f>+IF(X44&lt;&gt;0,+(Y44/X44)*100,0)</f>
        <v>-51.14452763881299</v>
      </c>
      <c r="AA44" s="210">
        <f>+AA42-AA43</f>
        <v>331219000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369385694</v>
      </c>
      <c r="D46" s="206">
        <f>SUM(D44:D45)</f>
        <v>0</v>
      </c>
      <c r="E46" s="207">
        <f t="shared" si="5"/>
        <v>331219000</v>
      </c>
      <c r="F46" s="88">
        <f t="shared" si="5"/>
        <v>331219000</v>
      </c>
      <c r="G46" s="88">
        <f t="shared" si="5"/>
        <v>187626519</v>
      </c>
      <c r="H46" s="88">
        <f t="shared" si="5"/>
        <v>-25588815</v>
      </c>
      <c r="I46" s="88">
        <f t="shared" si="5"/>
        <v>13053369</v>
      </c>
      <c r="J46" s="88">
        <f t="shared" si="5"/>
        <v>175091073</v>
      </c>
      <c r="K46" s="88">
        <f t="shared" si="5"/>
        <v>0</v>
      </c>
      <c r="L46" s="88">
        <f t="shared" si="5"/>
        <v>-12751724</v>
      </c>
      <c r="M46" s="88">
        <f t="shared" si="5"/>
        <v>102026336</v>
      </c>
      <c r="N46" s="88">
        <f t="shared" si="5"/>
        <v>89274612</v>
      </c>
      <c r="O46" s="88">
        <f t="shared" si="5"/>
        <v>-48621710</v>
      </c>
      <c r="P46" s="88">
        <f t="shared" si="5"/>
        <v>-35867003</v>
      </c>
      <c r="Q46" s="88">
        <f t="shared" si="5"/>
        <v>238970142</v>
      </c>
      <c r="R46" s="88">
        <f t="shared" si="5"/>
        <v>154481429</v>
      </c>
      <c r="S46" s="88">
        <f t="shared" si="5"/>
        <v>-38443265</v>
      </c>
      <c r="T46" s="88">
        <f t="shared" si="5"/>
        <v>-35494692</v>
      </c>
      <c r="U46" s="88">
        <f t="shared" si="5"/>
        <v>-183090550</v>
      </c>
      <c r="V46" s="88">
        <f t="shared" si="5"/>
        <v>-257028507</v>
      </c>
      <c r="W46" s="88">
        <f t="shared" si="5"/>
        <v>161818607</v>
      </c>
      <c r="X46" s="88">
        <f t="shared" si="5"/>
        <v>331219000</v>
      </c>
      <c r="Y46" s="88">
        <f t="shared" si="5"/>
        <v>-169400393</v>
      </c>
      <c r="Z46" s="208">
        <f>+IF(X46&lt;&gt;0,+(Y46/X46)*100,0)</f>
        <v>-51.14452763881299</v>
      </c>
      <c r="AA46" s="206">
        <f>SUM(AA44:AA45)</f>
        <v>331219000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369385694</v>
      </c>
      <c r="D48" s="217">
        <f>SUM(D46:D47)</f>
        <v>0</v>
      </c>
      <c r="E48" s="218">
        <f t="shared" si="6"/>
        <v>331219000</v>
      </c>
      <c r="F48" s="219">
        <f t="shared" si="6"/>
        <v>331219000</v>
      </c>
      <c r="G48" s="219">
        <f t="shared" si="6"/>
        <v>187626519</v>
      </c>
      <c r="H48" s="220">
        <f t="shared" si="6"/>
        <v>-25588815</v>
      </c>
      <c r="I48" s="220">
        <f t="shared" si="6"/>
        <v>13053369</v>
      </c>
      <c r="J48" s="220">
        <f t="shared" si="6"/>
        <v>175091073</v>
      </c>
      <c r="K48" s="220">
        <f t="shared" si="6"/>
        <v>0</v>
      </c>
      <c r="L48" s="220">
        <f t="shared" si="6"/>
        <v>-12751724</v>
      </c>
      <c r="M48" s="219">
        <f t="shared" si="6"/>
        <v>102026336</v>
      </c>
      <c r="N48" s="219">
        <f t="shared" si="6"/>
        <v>89274612</v>
      </c>
      <c r="O48" s="220">
        <f t="shared" si="6"/>
        <v>-48621710</v>
      </c>
      <c r="P48" s="220">
        <f t="shared" si="6"/>
        <v>-35867003</v>
      </c>
      <c r="Q48" s="220">
        <f t="shared" si="6"/>
        <v>238970142</v>
      </c>
      <c r="R48" s="220">
        <f t="shared" si="6"/>
        <v>154481429</v>
      </c>
      <c r="S48" s="220">
        <f t="shared" si="6"/>
        <v>-38443265</v>
      </c>
      <c r="T48" s="219">
        <f t="shared" si="6"/>
        <v>-35494692</v>
      </c>
      <c r="U48" s="219">
        <f t="shared" si="6"/>
        <v>-183090550</v>
      </c>
      <c r="V48" s="220">
        <f t="shared" si="6"/>
        <v>-257028507</v>
      </c>
      <c r="W48" s="220">
        <f t="shared" si="6"/>
        <v>161818607</v>
      </c>
      <c r="X48" s="220">
        <f t="shared" si="6"/>
        <v>331219000</v>
      </c>
      <c r="Y48" s="220">
        <f t="shared" si="6"/>
        <v>-169400393</v>
      </c>
      <c r="Z48" s="221">
        <f>+IF(X48&lt;&gt;0,+(Y48/X48)*100,0)</f>
        <v>-51.14452763881299</v>
      </c>
      <c r="AA48" s="222">
        <f>SUM(AA46:AA47)</f>
        <v>331219000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1085368</v>
      </c>
      <c r="D5" s="153">
        <f>SUM(D6:D8)</f>
        <v>0</v>
      </c>
      <c r="E5" s="154">
        <f t="shared" si="0"/>
        <v>5250000</v>
      </c>
      <c r="F5" s="100">
        <f t="shared" si="0"/>
        <v>4850000</v>
      </c>
      <c r="G5" s="100">
        <f t="shared" si="0"/>
        <v>0</v>
      </c>
      <c r="H5" s="100">
        <f t="shared" si="0"/>
        <v>27125</v>
      </c>
      <c r="I5" s="100">
        <f t="shared" si="0"/>
        <v>56200</v>
      </c>
      <c r="J5" s="100">
        <f t="shared" si="0"/>
        <v>83325</v>
      </c>
      <c r="K5" s="100">
        <f t="shared" si="0"/>
        <v>154553</v>
      </c>
      <c r="L5" s="100">
        <f t="shared" si="0"/>
        <v>0</v>
      </c>
      <c r="M5" s="100">
        <f t="shared" si="0"/>
        <v>0</v>
      </c>
      <c r="N5" s="100">
        <f t="shared" si="0"/>
        <v>154553</v>
      </c>
      <c r="O5" s="100">
        <f t="shared" si="0"/>
        <v>25300</v>
      </c>
      <c r="P5" s="100">
        <f t="shared" si="0"/>
        <v>0</v>
      </c>
      <c r="Q5" s="100">
        <f t="shared" si="0"/>
        <v>0</v>
      </c>
      <c r="R5" s="100">
        <f t="shared" si="0"/>
        <v>25300</v>
      </c>
      <c r="S5" s="100">
        <f t="shared" si="0"/>
        <v>497444</v>
      </c>
      <c r="T5" s="100">
        <f t="shared" si="0"/>
        <v>25438</v>
      </c>
      <c r="U5" s="100">
        <f t="shared" si="0"/>
        <v>525374</v>
      </c>
      <c r="V5" s="100">
        <f t="shared" si="0"/>
        <v>1048256</v>
      </c>
      <c r="W5" s="100">
        <f t="shared" si="0"/>
        <v>1311434</v>
      </c>
      <c r="X5" s="100">
        <f t="shared" si="0"/>
        <v>4850000</v>
      </c>
      <c r="Y5" s="100">
        <f t="shared" si="0"/>
        <v>-3538566</v>
      </c>
      <c r="Z5" s="137">
        <f>+IF(X5&lt;&gt;0,+(Y5/X5)*100,0)</f>
        <v>-72.9601237113402</v>
      </c>
      <c r="AA5" s="153">
        <f>SUM(AA6:AA8)</f>
        <v>4850000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1085368</v>
      </c>
      <c r="D8" s="155"/>
      <c r="E8" s="156">
        <v>5250000</v>
      </c>
      <c r="F8" s="60">
        <v>4850000</v>
      </c>
      <c r="G8" s="60"/>
      <c r="H8" s="60">
        <v>27125</v>
      </c>
      <c r="I8" s="60">
        <v>56200</v>
      </c>
      <c r="J8" s="60">
        <v>83325</v>
      </c>
      <c r="K8" s="60">
        <v>154553</v>
      </c>
      <c r="L8" s="60"/>
      <c r="M8" s="60"/>
      <c r="N8" s="60">
        <v>154553</v>
      </c>
      <c r="O8" s="60">
        <v>25300</v>
      </c>
      <c r="P8" s="60"/>
      <c r="Q8" s="60"/>
      <c r="R8" s="60">
        <v>25300</v>
      </c>
      <c r="S8" s="60">
        <v>497444</v>
      </c>
      <c r="T8" s="60">
        <v>25438</v>
      </c>
      <c r="U8" s="60">
        <v>525374</v>
      </c>
      <c r="V8" s="60">
        <v>1048256</v>
      </c>
      <c r="W8" s="60">
        <v>1311434</v>
      </c>
      <c r="X8" s="60">
        <v>4850000</v>
      </c>
      <c r="Y8" s="60">
        <v>-3538566</v>
      </c>
      <c r="Z8" s="140">
        <v>-72.96</v>
      </c>
      <c r="AA8" s="62">
        <v>4850000</v>
      </c>
    </row>
    <row r="9" spans="1:27" ht="13.5">
      <c r="A9" s="135" t="s">
        <v>78</v>
      </c>
      <c r="B9" s="136"/>
      <c r="C9" s="153">
        <f aca="true" t="shared" si="1" ref="C9:Y9">SUM(C10:C14)</f>
        <v>1371671</v>
      </c>
      <c r="D9" s="153">
        <f>SUM(D10:D14)</f>
        <v>0</v>
      </c>
      <c r="E9" s="154">
        <f t="shared" si="1"/>
        <v>36800000</v>
      </c>
      <c r="F9" s="100">
        <f t="shared" si="1"/>
        <v>18500000</v>
      </c>
      <c r="G9" s="100">
        <f t="shared" si="1"/>
        <v>0</v>
      </c>
      <c r="H9" s="100">
        <f t="shared" si="1"/>
        <v>0</v>
      </c>
      <c r="I9" s="100">
        <f t="shared" si="1"/>
        <v>193123</v>
      </c>
      <c r="J9" s="100">
        <f t="shared" si="1"/>
        <v>193123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125438</v>
      </c>
      <c r="P9" s="100">
        <f t="shared" si="1"/>
        <v>0</v>
      </c>
      <c r="Q9" s="100">
        <f t="shared" si="1"/>
        <v>0</v>
      </c>
      <c r="R9" s="100">
        <f t="shared" si="1"/>
        <v>125438</v>
      </c>
      <c r="S9" s="100">
        <f t="shared" si="1"/>
        <v>2994382</v>
      </c>
      <c r="T9" s="100">
        <f t="shared" si="1"/>
        <v>5148805</v>
      </c>
      <c r="U9" s="100">
        <f t="shared" si="1"/>
        <v>787445</v>
      </c>
      <c r="V9" s="100">
        <f t="shared" si="1"/>
        <v>8930632</v>
      </c>
      <c r="W9" s="100">
        <f t="shared" si="1"/>
        <v>9249193</v>
      </c>
      <c r="X9" s="100">
        <f t="shared" si="1"/>
        <v>18500000</v>
      </c>
      <c r="Y9" s="100">
        <f t="shared" si="1"/>
        <v>-9250807</v>
      </c>
      <c r="Z9" s="137">
        <f>+IF(X9&lt;&gt;0,+(Y9/X9)*100,0)</f>
        <v>-50.00436216216217</v>
      </c>
      <c r="AA9" s="102">
        <f>SUM(AA10:AA14)</f>
        <v>18500000</v>
      </c>
    </row>
    <row r="10" spans="1:27" ht="13.5">
      <c r="A10" s="138" t="s">
        <v>79</v>
      </c>
      <c r="B10" s="136"/>
      <c r="C10" s="155">
        <v>1371671</v>
      </c>
      <c r="D10" s="155"/>
      <c r="E10" s="156">
        <v>22000000</v>
      </c>
      <c r="F10" s="60">
        <v>10200000</v>
      </c>
      <c r="G10" s="60"/>
      <c r="H10" s="60"/>
      <c r="I10" s="60">
        <v>193123</v>
      </c>
      <c r="J10" s="60">
        <v>193123</v>
      </c>
      <c r="K10" s="60"/>
      <c r="L10" s="60"/>
      <c r="M10" s="60"/>
      <c r="N10" s="60"/>
      <c r="O10" s="60">
        <v>125438</v>
      </c>
      <c r="P10" s="60"/>
      <c r="Q10" s="60"/>
      <c r="R10" s="60">
        <v>125438</v>
      </c>
      <c r="S10" s="60">
        <v>2994382</v>
      </c>
      <c r="T10" s="60">
        <v>5148805</v>
      </c>
      <c r="U10" s="60">
        <v>787445</v>
      </c>
      <c r="V10" s="60">
        <v>8930632</v>
      </c>
      <c r="W10" s="60">
        <v>9249193</v>
      </c>
      <c r="X10" s="60">
        <v>10200000</v>
      </c>
      <c r="Y10" s="60">
        <v>-950807</v>
      </c>
      <c r="Z10" s="140">
        <v>-9.32</v>
      </c>
      <c r="AA10" s="62">
        <v>10200000</v>
      </c>
    </row>
    <row r="11" spans="1:27" ht="13.5">
      <c r="A11" s="138" t="s">
        <v>80</v>
      </c>
      <c r="B11" s="136"/>
      <c r="C11" s="155"/>
      <c r="D11" s="155"/>
      <c r="E11" s="156"/>
      <c r="F11" s="60">
        <v>5000000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5000000</v>
      </c>
      <c r="Y11" s="60">
        <v>-5000000</v>
      </c>
      <c r="Z11" s="140">
        <v>-100</v>
      </c>
      <c r="AA11" s="62">
        <v>5000000</v>
      </c>
    </row>
    <row r="12" spans="1:27" ht="13.5">
      <c r="A12" s="138" t="s">
        <v>81</v>
      </c>
      <c r="B12" s="136"/>
      <c r="C12" s="155"/>
      <c r="D12" s="155"/>
      <c r="E12" s="156">
        <v>14800000</v>
      </c>
      <c r="F12" s="60">
        <v>3300000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3300000</v>
      </c>
      <c r="Y12" s="60">
        <v>-3300000</v>
      </c>
      <c r="Z12" s="140">
        <v>-100</v>
      </c>
      <c r="AA12" s="62">
        <v>3300000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43800471</v>
      </c>
      <c r="D15" s="153">
        <f>SUM(D16:D18)</f>
        <v>0</v>
      </c>
      <c r="E15" s="154">
        <f t="shared" si="2"/>
        <v>94200000</v>
      </c>
      <c r="F15" s="100">
        <f t="shared" si="2"/>
        <v>168850000</v>
      </c>
      <c r="G15" s="100">
        <f t="shared" si="2"/>
        <v>0</v>
      </c>
      <c r="H15" s="100">
        <f t="shared" si="2"/>
        <v>15640952</v>
      </c>
      <c r="I15" s="100">
        <f t="shared" si="2"/>
        <v>11299893</v>
      </c>
      <c r="J15" s="100">
        <f t="shared" si="2"/>
        <v>26940845</v>
      </c>
      <c r="K15" s="100">
        <f t="shared" si="2"/>
        <v>20171435</v>
      </c>
      <c r="L15" s="100">
        <f t="shared" si="2"/>
        <v>11185800</v>
      </c>
      <c r="M15" s="100">
        <f t="shared" si="2"/>
        <v>2971976</v>
      </c>
      <c r="N15" s="100">
        <f t="shared" si="2"/>
        <v>34329211</v>
      </c>
      <c r="O15" s="100">
        <f t="shared" si="2"/>
        <v>4626314</v>
      </c>
      <c r="P15" s="100">
        <f t="shared" si="2"/>
        <v>18789774</v>
      </c>
      <c r="Q15" s="100">
        <f t="shared" si="2"/>
        <v>7242728</v>
      </c>
      <c r="R15" s="100">
        <f t="shared" si="2"/>
        <v>30658816</v>
      </c>
      <c r="S15" s="100">
        <f t="shared" si="2"/>
        <v>7068499</v>
      </c>
      <c r="T15" s="100">
        <f t="shared" si="2"/>
        <v>16282232</v>
      </c>
      <c r="U15" s="100">
        <f t="shared" si="2"/>
        <v>95338828</v>
      </c>
      <c r="V15" s="100">
        <f t="shared" si="2"/>
        <v>118689559</v>
      </c>
      <c r="W15" s="100">
        <f t="shared" si="2"/>
        <v>210618431</v>
      </c>
      <c r="X15" s="100">
        <f t="shared" si="2"/>
        <v>168850000</v>
      </c>
      <c r="Y15" s="100">
        <f t="shared" si="2"/>
        <v>41768431</v>
      </c>
      <c r="Z15" s="137">
        <f>+IF(X15&lt;&gt;0,+(Y15/X15)*100,0)</f>
        <v>24.737003849570623</v>
      </c>
      <c r="AA15" s="102">
        <f>SUM(AA16:AA18)</f>
        <v>168850000</v>
      </c>
    </row>
    <row r="16" spans="1:27" ht="13.5">
      <c r="A16" s="138" t="s">
        <v>85</v>
      </c>
      <c r="B16" s="136"/>
      <c r="C16" s="155">
        <v>6146303</v>
      </c>
      <c r="D16" s="155"/>
      <c r="E16" s="156">
        <v>7050000</v>
      </c>
      <c r="F16" s="60">
        <v>5250000</v>
      </c>
      <c r="G16" s="60"/>
      <c r="H16" s="60"/>
      <c r="I16" s="60"/>
      <c r="J16" s="60"/>
      <c r="K16" s="60"/>
      <c r="L16" s="60"/>
      <c r="M16" s="60">
        <v>369609</v>
      </c>
      <c r="N16" s="60">
        <v>369609</v>
      </c>
      <c r="O16" s="60">
        <v>349488</v>
      </c>
      <c r="P16" s="60">
        <v>698454</v>
      </c>
      <c r="Q16" s="60">
        <v>1298550</v>
      </c>
      <c r="R16" s="60">
        <v>2346492</v>
      </c>
      <c r="S16" s="60"/>
      <c r="T16" s="60">
        <v>901547</v>
      </c>
      <c r="U16" s="60">
        <v>918175</v>
      </c>
      <c r="V16" s="60">
        <v>1819722</v>
      </c>
      <c r="W16" s="60">
        <v>4535823</v>
      </c>
      <c r="X16" s="60">
        <v>5250000</v>
      </c>
      <c r="Y16" s="60">
        <v>-714177</v>
      </c>
      <c r="Z16" s="140">
        <v>-13.6</v>
      </c>
      <c r="AA16" s="62">
        <v>5250000</v>
      </c>
    </row>
    <row r="17" spans="1:27" ht="13.5">
      <c r="A17" s="138" t="s">
        <v>86</v>
      </c>
      <c r="B17" s="136"/>
      <c r="C17" s="155">
        <v>37654168</v>
      </c>
      <c r="D17" s="155"/>
      <c r="E17" s="156">
        <v>87150000</v>
      </c>
      <c r="F17" s="60">
        <v>163600000</v>
      </c>
      <c r="G17" s="60"/>
      <c r="H17" s="60">
        <v>15640952</v>
      </c>
      <c r="I17" s="60">
        <v>11299893</v>
      </c>
      <c r="J17" s="60">
        <v>26940845</v>
      </c>
      <c r="K17" s="60">
        <v>20171435</v>
      </c>
      <c r="L17" s="60">
        <v>11185800</v>
      </c>
      <c r="M17" s="60">
        <v>2602367</v>
      </c>
      <c r="N17" s="60">
        <v>33959602</v>
      </c>
      <c r="O17" s="60">
        <v>4276826</v>
      </c>
      <c r="P17" s="60">
        <v>18091320</v>
      </c>
      <c r="Q17" s="60">
        <v>5944178</v>
      </c>
      <c r="R17" s="60">
        <v>28312324</v>
      </c>
      <c r="S17" s="60">
        <v>7068499</v>
      </c>
      <c r="T17" s="60">
        <v>15380685</v>
      </c>
      <c r="U17" s="60">
        <v>94420653</v>
      </c>
      <c r="V17" s="60">
        <v>116869837</v>
      </c>
      <c r="W17" s="60">
        <v>206082608</v>
      </c>
      <c r="X17" s="60">
        <v>163600000</v>
      </c>
      <c r="Y17" s="60">
        <v>42482608</v>
      </c>
      <c r="Z17" s="140">
        <v>25.97</v>
      </c>
      <c r="AA17" s="62">
        <v>163600000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151025900</v>
      </c>
      <c r="D19" s="153">
        <f>SUM(D20:D23)</f>
        <v>0</v>
      </c>
      <c r="E19" s="154">
        <f t="shared" si="3"/>
        <v>261663000</v>
      </c>
      <c r="F19" s="100">
        <f t="shared" si="3"/>
        <v>290819000</v>
      </c>
      <c r="G19" s="100">
        <f t="shared" si="3"/>
        <v>0</v>
      </c>
      <c r="H19" s="100">
        <f t="shared" si="3"/>
        <v>8826379</v>
      </c>
      <c r="I19" s="100">
        <f t="shared" si="3"/>
        <v>12986080</v>
      </c>
      <c r="J19" s="100">
        <f t="shared" si="3"/>
        <v>21812459</v>
      </c>
      <c r="K19" s="100">
        <f t="shared" si="3"/>
        <v>8862248</v>
      </c>
      <c r="L19" s="100">
        <f t="shared" si="3"/>
        <v>26668471</v>
      </c>
      <c r="M19" s="100">
        <f t="shared" si="3"/>
        <v>4295421</v>
      </c>
      <c r="N19" s="100">
        <f t="shared" si="3"/>
        <v>39826140</v>
      </c>
      <c r="O19" s="100">
        <f t="shared" si="3"/>
        <v>2019493</v>
      </c>
      <c r="P19" s="100">
        <f t="shared" si="3"/>
        <v>45931251</v>
      </c>
      <c r="Q19" s="100">
        <f t="shared" si="3"/>
        <v>6554622</v>
      </c>
      <c r="R19" s="100">
        <f t="shared" si="3"/>
        <v>54505366</v>
      </c>
      <c r="S19" s="100">
        <f t="shared" si="3"/>
        <v>8438159</v>
      </c>
      <c r="T19" s="100">
        <f t="shared" si="3"/>
        <v>35343123</v>
      </c>
      <c r="U19" s="100">
        <f t="shared" si="3"/>
        <v>99715225</v>
      </c>
      <c r="V19" s="100">
        <f t="shared" si="3"/>
        <v>143496507</v>
      </c>
      <c r="W19" s="100">
        <f t="shared" si="3"/>
        <v>259640472</v>
      </c>
      <c r="X19" s="100">
        <f t="shared" si="3"/>
        <v>290819000</v>
      </c>
      <c r="Y19" s="100">
        <f t="shared" si="3"/>
        <v>-31178528</v>
      </c>
      <c r="Z19" s="137">
        <f>+IF(X19&lt;&gt;0,+(Y19/X19)*100,0)</f>
        <v>-10.720939140840178</v>
      </c>
      <c r="AA19" s="102">
        <f>SUM(AA20:AA23)</f>
        <v>290819000</v>
      </c>
    </row>
    <row r="20" spans="1:27" ht="13.5">
      <c r="A20" s="138" t="s">
        <v>89</v>
      </c>
      <c r="B20" s="136"/>
      <c r="C20" s="155">
        <v>9240717</v>
      </c>
      <c r="D20" s="155"/>
      <c r="E20" s="156">
        <v>14663000</v>
      </c>
      <c r="F20" s="60">
        <v>22119000</v>
      </c>
      <c r="G20" s="60"/>
      <c r="H20" s="60"/>
      <c r="I20" s="60">
        <v>299724</v>
      </c>
      <c r="J20" s="60">
        <v>299724</v>
      </c>
      <c r="K20" s="60">
        <v>294980</v>
      </c>
      <c r="L20" s="60">
        <v>388715</v>
      </c>
      <c r="M20" s="60">
        <v>837530</v>
      </c>
      <c r="N20" s="60">
        <v>1521225</v>
      </c>
      <c r="O20" s="60">
        <v>508854</v>
      </c>
      <c r="P20" s="60">
        <v>3194300</v>
      </c>
      <c r="Q20" s="60"/>
      <c r="R20" s="60">
        <v>3703154</v>
      </c>
      <c r="S20" s="60">
        <v>1391495</v>
      </c>
      <c r="T20" s="60">
        <v>1956011</v>
      </c>
      <c r="U20" s="60">
        <v>3292966</v>
      </c>
      <c r="V20" s="60">
        <v>6640472</v>
      </c>
      <c r="W20" s="60">
        <v>12164575</v>
      </c>
      <c r="X20" s="60">
        <v>22119000</v>
      </c>
      <c r="Y20" s="60">
        <v>-9954425</v>
      </c>
      <c r="Z20" s="140">
        <v>-45</v>
      </c>
      <c r="AA20" s="62">
        <v>22119000</v>
      </c>
    </row>
    <row r="21" spans="1:27" ht="13.5">
      <c r="A21" s="138" t="s">
        <v>90</v>
      </c>
      <c r="B21" s="136"/>
      <c r="C21" s="155">
        <v>115370716</v>
      </c>
      <c r="D21" s="155"/>
      <c r="E21" s="156">
        <v>198500000</v>
      </c>
      <c r="F21" s="60">
        <v>217700000</v>
      </c>
      <c r="G21" s="60"/>
      <c r="H21" s="60">
        <v>5614148</v>
      </c>
      <c r="I21" s="60">
        <v>11239869</v>
      </c>
      <c r="J21" s="60">
        <v>16854017</v>
      </c>
      <c r="K21" s="60">
        <v>6194532</v>
      </c>
      <c r="L21" s="60">
        <v>13905967</v>
      </c>
      <c r="M21" s="60">
        <v>3093048</v>
      </c>
      <c r="N21" s="60">
        <v>23193547</v>
      </c>
      <c r="O21" s="60">
        <v>795093</v>
      </c>
      <c r="P21" s="60">
        <v>40799777</v>
      </c>
      <c r="Q21" s="60">
        <v>6554622</v>
      </c>
      <c r="R21" s="60">
        <v>48149492</v>
      </c>
      <c r="S21" s="60">
        <v>6765386</v>
      </c>
      <c r="T21" s="60">
        <v>30250446</v>
      </c>
      <c r="U21" s="60">
        <v>71986983</v>
      </c>
      <c r="V21" s="60">
        <v>109002815</v>
      </c>
      <c r="W21" s="60">
        <v>197199871</v>
      </c>
      <c r="X21" s="60">
        <v>217700000</v>
      </c>
      <c r="Y21" s="60">
        <v>-20500129</v>
      </c>
      <c r="Z21" s="140">
        <v>-9.42</v>
      </c>
      <c r="AA21" s="62">
        <v>217700000</v>
      </c>
    </row>
    <row r="22" spans="1:27" ht="13.5">
      <c r="A22" s="138" t="s">
        <v>91</v>
      </c>
      <c r="B22" s="136"/>
      <c r="C22" s="157">
        <v>26413167</v>
      </c>
      <c r="D22" s="157"/>
      <c r="E22" s="158">
        <v>45000000</v>
      </c>
      <c r="F22" s="159">
        <v>49000000</v>
      </c>
      <c r="G22" s="159"/>
      <c r="H22" s="159">
        <v>3212231</v>
      </c>
      <c r="I22" s="159">
        <v>1446487</v>
      </c>
      <c r="J22" s="159">
        <v>4658718</v>
      </c>
      <c r="K22" s="159">
        <v>2372736</v>
      </c>
      <c r="L22" s="159">
        <v>6730524</v>
      </c>
      <c r="M22" s="159">
        <v>364843</v>
      </c>
      <c r="N22" s="159">
        <v>9468103</v>
      </c>
      <c r="O22" s="159">
        <v>715546</v>
      </c>
      <c r="P22" s="159">
        <v>1937174</v>
      </c>
      <c r="Q22" s="159"/>
      <c r="R22" s="159">
        <v>2652720</v>
      </c>
      <c r="S22" s="159"/>
      <c r="T22" s="159">
        <v>2981095</v>
      </c>
      <c r="U22" s="159">
        <v>24435276</v>
      </c>
      <c r="V22" s="159">
        <v>27416371</v>
      </c>
      <c r="W22" s="159">
        <v>44195912</v>
      </c>
      <c r="X22" s="159">
        <v>49000000</v>
      </c>
      <c r="Y22" s="159">
        <v>-4804088</v>
      </c>
      <c r="Z22" s="141">
        <v>-9.8</v>
      </c>
      <c r="AA22" s="225">
        <v>49000000</v>
      </c>
    </row>
    <row r="23" spans="1:27" ht="13.5">
      <c r="A23" s="138" t="s">
        <v>92</v>
      </c>
      <c r="B23" s="136"/>
      <c r="C23" s="155">
        <v>1300</v>
      </c>
      <c r="D23" s="155"/>
      <c r="E23" s="156">
        <v>3500000</v>
      </c>
      <c r="F23" s="60">
        <v>2000000</v>
      </c>
      <c r="G23" s="60"/>
      <c r="H23" s="60"/>
      <c r="I23" s="60"/>
      <c r="J23" s="60"/>
      <c r="K23" s="60"/>
      <c r="L23" s="60">
        <v>5643265</v>
      </c>
      <c r="M23" s="60"/>
      <c r="N23" s="60">
        <v>5643265</v>
      </c>
      <c r="O23" s="60"/>
      <c r="P23" s="60"/>
      <c r="Q23" s="60"/>
      <c r="R23" s="60"/>
      <c r="S23" s="60">
        <v>281278</v>
      </c>
      <c r="T23" s="60">
        <v>155571</v>
      </c>
      <c r="U23" s="60"/>
      <c r="V23" s="60">
        <v>436849</v>
      </c>
      <c r="W23" s="60">
        <v>6080114</v>
      </c>
      <c r="X23" s="60">
        <v>2000000</v>
      </c>
      <c r="Y23" s="60">
        <v>4080114</v>
      </c>
      <c r="Z23" s="140">
        <v>204.01</v>
      </c>
      <c r="AA23" s="62">
        <v>2000000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197283410</v>
      </c>
      <c r="D25" s="217">
        <f>+D5+D9+D15+D19+D24</f>
        <v>0</v>
      </c>
      <c r="E25" s="230">
        <f t="shared" si="4"/>
        <v>397913000</v>
      </c>
      <c r="F25" s="219">
        <f t="shared" si="4"/>
        <v>483019000</v>
      </c>
      <c r="G25" s="219">
        <f t="shared" si="4"/>
        <v>0</v>
      </c>
      <c r="H25" s="219">
        <f t="shared" si="4"/>
        <v>24494456</v>
      </c>
      <c r="I25" s="219">
        <f t="shared" si="4"/>
        <v>24535296</v>
      </c>
      <c r="J25" s="219">
        <f t="shared" si="4"/>
        <v>49029752</v>
      </c>
      <c r="K25" s="219">
        <f t="shared" si="4"/>
        <v>29188236</v>
      </c>
      <c r="L25" s="219">
        <f t="shared" si="4"/>
        <v>37854271</v>
      </c>
      <c r="M25" s="219">
        <f t="shared" si="4"/>
        <v>7267397</v>
      </c>
      <c r="N25" s="219">
        <f t="shared" si="4"/>
        <v>74309904</v>
      </c>
      <c r="O25" s="219">
        <f t="shared" si="4"/>
        <v>6796545</v>
      </c>
      <c r="P25" s="219">
        <f t="shared" si="4"/>
        <v>64721025</v>
      </c>
      <c r="Q25" s="219">
        <f t="shared" si="4"/>
        <v>13797350</v>
      </c>
      <c r="R25" s="219">
        <f t="shared" si="4"/>
        <v>85314920</v>
      </c>
      <c r="S25" s="219">
        <f t="shared" si="4"/>
        <v>18998484</v>
      </c>
      <c r="T25" s="219">
        <f t="shared" si="4"/>
        <v>56799598</v>
      </c>
      <c r="U25" s="219">
        <f t="shared" si="4"/>
        <v>196366872</v>
      </c>
      <c r="V25" s="219">
        <f t="shared" si="4"/>
        <v>272164954</v>
      </c>
      <c r="W25" s="219">
        <f t="shared" si="4"/>
        <v>480819530</v>
      </c>
      <c r="X25" s="219">
        <f t="shared" si="4"/>
        <v>483019000</v>
      </c>
      <c r="Y25" s="219">
        <f t="shared" si="4"/>
        <v>-2199470</v>
      </c>
      <c r="Z25" s="231">
        <f>+IF(X25&lt;&gt;0,+(Y25/X25)*100,0)</f>
        <v>-0.4553588989253011</v>
      </c>
      <c r="AA25" s="232">
        <f>+AA5+AA9+AA15+AA19+AA24</f>
        <v>483019000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191137107</v>
      </c>
      <c r="D28" s="155"/>
      <c r="E28" s="156">
        <v>397913000</v>
      </c>
      <c r="F28" s="60">
        <v>483019000</v>
      </c>
      <c r="G28" s="60"/>
      <c r="H28" s="60">
        <v>24494456</v>
      </c>
      <c r="I28" s="60">
        <v>24535296</v>
      </c>
      <c r="J28" s="60">
        <v>49029752</v>
      </c>
      <c r="K28" s="60">
        <v>29188236</v>
      </c>
      <c r="L28" s="60">
        <v>37854271</v>
      </c>
      <c r="M28" s="60">
        <v>7267397</v>
      </c>
      <c r="N28" s="60">
        <v>74309904</v>
      </c>
      <c r="O28" s="60">
        <v>6796545</v>
      </c>
      <c r="P28" s="60">
        <v>64721025</v>
      </c>
      <c r="Q28" s="60">
        <v>13797350</v>
      </c>
      <c r="R28" s="60">
        <v>85314920</v>
      </c>
      <c r="S28" s="60">
        <v>18998484</v>
      </c>
      <c r="T28" s="60">
        <v>56799598</v>
      </c>
      <c r="U28" s="60">
        <v>196366872</v>
      </c>
      <c r="V28" s="60">
        <v>272164954</v>
      </c>
      <c r="W28" s="60">
        <v>480819530</v>
      </c>
      <c r="X28" s="60">
        <v>483019000</v>
      </c>
      <c r="Y28" s="60">
        <v>-2199470</v>
      </c>
      <c r="Z28" s="140">
        <v>-0.46</v>
      </c>
      <c r="AA28" s="155">
        <v>483019000</v>
      </c>
    </row>
    <row r="29" spans="1:27" ht="13.5">
      <c r="A29" s="234" t="s">
        <v>134</v>
      </c>
      <c r="B29" s="136"/>
      <c r="C29" s="155">
        <v>6146303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197283410</v>
      </c>
      <c r="D32" s="210">
        <f>SUM(D28:D31)</f>
        <v>0</v>
      </c>
      <c r="E32" s="211">
        <f t="shared" si="5"/>
        <v>397913000</v>
      </c>
      <c r="F32" s="77">
        <f t="shared" si="5"/>
        <v>483019000</v>
      </c>
      <c r="G32" s="77">
        <f t="shared" si="5"/>
        <v>0</v>
      </c>
      <c r="H32" s="77">
        <f t="shared" si="5"/>
        <v>24494456</v>
      </c>
      <c r="I32" s="77">
        <f t="shared" si="5"/>
        <v>24535296</v>
      </c>
      <c r="J32" s="77">
        <f t="shared" si="5"/>
        <v>49029752</v>
      </c>
      <c r="K32" s="77">
        <f t="shared" si="5"/>
        <v>29188236</v>
      </c>
      <c r="L32" s="77">
        <f t="shared" si="5"/>
        <v>37854271</v>
      </c>
      <c r="M32" s="77">
        <f t="shared" si="5"/>
        <v>7267397</v>
      </c>
      <c r="N32" s="77">
        <f t="shared" si="5"/>
        <v>74309904</v>
      </c>
      <c r="O32" s="77">
        <f t="shared" si="5"/>
        <v>6796545</v>
      </c>
      <c r="P32" s="77">
        <f t="shared" si="5"/>
        <v>64721025</v>
      </c>
      <c r="Q32" s="77">
        <f t="shared" si="5"/>
        <v>13797350</v>
      </c>
      <c r="R32" s="77">
        <f t="shared" si="5"/>
        <v>85314920</v>
      </c>
      <c r="S32" s="77">
        <f t="shared" si="5"/>
        <v>18998484</v>
      </c>
      <c r="T32" s="77">
        <f t="shared" si="5"/>
        <v>56799598</v>
      </c>
      <c r="U32" s="77">
        <f t="shared" si="5"/>
        <v>196366872</v>
      </c>
      <c r="V32" s="77">
        <f t="shared" si="5"/>
        <v>272164954</v>
      </c>
      <c r="W32" s="77">
        <f t="shared" si="5"/>
        <v>480819530</v>
      </c>
      <c r="X32" s="77">
        <f t="shared" si="5"/>
        <v>483019000</v>
      </c>
      <c r="Y32" s="77">
        <f t="shared" si="5"/>
        <v>-2199470</v>
      </c>
      <c r="Z32" s="212">
        <f>+IF(X32&lt;&gt;0,+(Y32/X32)*100,0)</f>
        <v>-0.4553588989253011</v>
      </c>
      <c r="AA32" s="79">
        <f>SUM(AA28:AA31)</f>
        <v>483019000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197283410</v>
      </c>
      <c r="D36" s="222">
        <f>SUM(D32:D35)</f>
        <v>0</v>
      </c>
      <c r="E36" s="218">
        <f t="shared" si="6"/>
        <v>397913000</v>
      </c>
      <c r="F36" s="220">
        <f t="shared" si="6"/>
        <v>483019000</v>
      </c>
      <c r="G36" s="220">
        <f t="shared" si="6"/>
        <v>0</v>
      </c>
      <c r="H36" s="220">
        <f t="shared" si="6"/>
        <v>24494456</v>
      </c>
      <c r="I36" s="220">
        <f t="shared" si="6"/>
        <v>24535296</v>
      </c>
      <c r="J36" s="220">
        <f t="shared" si="6"/>
        <v>49029752</v>
      </c>
      <c r="K36" s="220">
        <f t="shared" si="6"/>
        <v>29188236</v>
      </c>
      <c r="L36" s="220">
        <f t="shared" si="6"/>
        <v>37854271</v>
      </c>
      <c r="M36" s="220">
        <f t="shared" si="6"/>
        <v>7267397</v>
      </c>
      <c r="N36" s="220">
        <f t="shared" si="6"/>
        <v>74309904</v>
      </c>
      <c r="O36" s="220">
        <f t="shared" si="6"/>
        <v>6796545</v>
      </c>
      <c r="P36" s="220">
        <f t="shared" si="6"/>
        <v>64721025</v>
      </c>
      <c r="Q36" s="220">
        <f t="shared" si="6"/>
        <v>13797350</v>
      </c>
      <c r="R36" s="220">
        <f t="shared" si="6"/>
        <v>85314920</v>
      </c>
      <c r="S36" s="220">
        <f t="shared" si="6"/>
        <v>18998484</v>
      </c>
      <c r="T36" s="220">
        <f t="shared" si="6"/>
        <v>56799598</v>
      </c>
      <c r="U36" s="220">
        <f t="shared" si="6"/>
        <v>196366872</v>
      </c>
      <c r="V36" s="220">
        <f t="shared" si="6"/>
        <v>272164954</v>
      </c>
      <c r="W36" s="220">
        <f t="shared" si="6"/>
        <v>480819530</v>
      </c>
      <c r="X36" s="220">
        <f t="shared" si="6"/>
        <v>483019000</v>
      </c>
      <c r="Y36" s="220">
        <f t="shared" si="6"/>
        <v>-2199470</v>
      </c>
      <c r="Z36" s="221">
        <f>+IF(X36&lt;&gt;0,+(Y36/X36)*100,0)</f>
        <v>-0.4553588989253011</v>
      </c>
      <c r="AA36" s="239">
        <f>SUM(AA32:AA35)</f>
        <v>483019000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114306474</v>
      </c>
      <c r="D6" s="155"/>
      <c r="E6" s="59">
        <v>63000000</v>
      </c>
      <c r="F6" s="60">
        <v>60988340</v>
      </c>
      <c r="G6" s="60">
        <v>176886887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60988340</v>
      </c>
      <c r="Y6" s="60">
        <v>-60988340</v>
      </c>
      <c r="Z6" s="140">
        <v>-100</v>
      </c>
      <c r="AA6" s="62">
        <v>60988340</v>
      </c>
    </row>
    <row r="7" spans="1:27" ht="13.5">
      <c r="A7" s="249" t="s">
        <v>144</v>
      </c>
      <c r="B7" s="182"/>
      <c r="C7" s="155"/>
      <c r="D7" s="155"/>
      <c r="E7" s="59"/>
      <c r="F7" s="60">
        <v>1000000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1000000</v>
      </c>
      <c r="Y7" s="60">
        <v>-1000000</v>
      </c>
      <c r="Z7" s="140">
        <v>-100</v>
      </c>
      <c r="AA7" s="62">
        <v>1000000</v>
      </c>
    </row>
    <row r="8" spans="1:27" ht="13.5">
      <c r="A8" s="249" t="s">
        <v>145</v>
      </c>
      <c r="B8" s="182"/>
      <c r="C8" s="155">
        <v>230970981</v>
      </c>
      <c r="D8" s="155"/>
      <c r="E8" s="59">
        <v>90918000</v>
      </c>
      <c r="F8" s="60">
        <v>20000000</v>
      </c>
      <c r="G8" s="60">
        <v>999469801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20000000</v>
      </c>
      <c r="Y8" s="60">
        <v>-20000000</v>
      </c>
      <c r="Z8" s="140">
        <v>-100</v>
      </c>
      <c r="AA8" s="62">
        <v>20000000</v>
      </c>
    </row>
    <row r="9" spans="1:27" ht="13.5">
      <c r="A9" s="249" t="s">
        <v>146</v>
      </c>
      <c r="B9" s="182"/>
      <c r="C9" s="155">
        <v>110459007</v>
      </c>
      <c r="D9" s="155"/>
      <c r="E9" s="59">
        <v>51500000</v>
      </c>
      <c r="F9" s="60">
        <v>10000000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10000000</v>
      </c>
      <c r="Y9" s="60">
        <v>-10000000</v>
      </c>
      <c r="Z9" s="140">
        <v>-100</v>
      </c>
      <c r="AA9" s="62">
        <v>10000000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3036953</v>
      </c>
      <c r="D11" s="155"/>
      <c r="E11" s="59"/>
      <c r="F11" s="60">
        <v>600000</v>
      </c>
      <c r="G11" s="60">
        <v>1919119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600000</v>
      </c>
      <c r="Y11" s="60">
        <v>-600000</v>
      </c>
      <c r="Z11" s="140">
        <v>-100</v>
      </c>
      <c r="AA11" s="62">
        <v>600000</v>
      </c>
    </row>
    <row r="12" spans="1:27" ht="13.5">
      <c r="A12" s="250" t="s">
        <v>56</v>
      </c>
      <c r="B12" s="251"/>
      <c r="C12" s="168">
        <f aca="true" t="shared" si="0" ref="C12:Y12">SUM(C6:C11)</f>
        <v>458773415</v>
      </c>
      <c r="D12" s="168">
        <f>SUM(D6:D11)</f>
        <v>0</v>
      </c>
      <c r="E12" s="72">
        <f t="shared" si="0"/>
        <v>205418000</v>
      </c>
      <c r="F12" s="73">
        <f t="shared" si="0"/>
        <v>92588340</v>
      </c>
      <c r="G12" s="73">
        <f t="shared" si="0"/>
        <v>1178275807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92588340</v>
      </c>
      <c r="Y12" s="73">
        <f t="shared" si="0"/>
        <v>-92588340</v>
      </c>
      <c r="Z12" s="170">
        <f>+IF(X12&lt;&gt;0,+(Y12/X12)*100,0)</f>
        <v>-100</v>
      </c>
      <c r="AA12" s="74">
        <f>SUM(AA6:AA11)</f>
        <v>92588340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251034000</v>
      </c>
      <c r="F17" s="60"/>
      <c r="G17" s="60">
        <v>730780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1266707786</v>
      </c>
      <c r="D19" s="155"/>
      <c r="E19" s="59">
        <v>1796432000</v>
      </c>
      <c r="F19" s="60">
        <v>1429240810</v>
      </c>
      <c r="G19" s="60">
        <v>203167874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1429240810</v>
      </c>
      <c r="Y19" s="60">
        <v>-1429240810</v>
      </c>
      <c r="Z19" s="140">
        <v>-100</v>
      </c>
      <c r="AA19" s="62">
        <v>1429240810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2781677</v>
      </c>
      <c r="D22" s="155"/>
      <c r="E22" s="59">
        <v>3921000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1269489463</v>
      </c>
      <c r="D24" s="168">
        <f>SUM(D15:D23)</f>
        <v>0</v>
      </c>
      <c r="E24" s="76">
        <f t="shared" si="1"/>
        <v>2051387000</v>
      </c>
      <c r="F24" s="77">
        <f t="shared" si="1"/>
        <v>1429240810</v>
      </c>
      <c r="G24" s="77">
        <f t="shared" si="1"/>
        <v>203898654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1429240810</v>
      </c>
      <c r="Y24" s="77">
        <f t="shared" si="1"/>
        <v>-1429240810</v>
      </c>
      <c r="Z24" s="212">
        <f>+IF(X24&lt;&gt;0,+(Y24/X24)*100,0)</f>
        <v>-100</v>
      </c>
      <c r="AA24" s="79">
        <f>SUM(AA15:AA23)</f>
        <v>1429240810</v>
      </c>
    </row>
    <row r="25" spans="1:27" ht="13.5">
      <c r="A25" s="250" t="s">
        <v>159</v>
      </c>
      <c r="B25" s="251"/>
      <c r="C25" s="168">
        <f aca="true" t="shared" si="2" ref="C25:Y25">+C12+C24</f>
        <v>1728262878</v>
      </c>
      <c r="D25" s="168">
        <f>+D12+D24</f>
        <v>0</v>
      </c>
      <c r="E25" s="72">
        <f t="shared" si="2"/>
        <v>2256805000</v>
      </c>
      <c r="F25" s="73">
        <f t="shared" si="2"/>
        <v>1521829150</v>
      </c>
      <c r="G25" s="73">
        <f t="shared" si="2"/>
        <v>1382174461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1521829150</v>
      </c>
      <c r="Y25" s="73">
        <f t="shared" si="2"/>
        <v>-1521829150</v>
      </c>
      <c r="Z25" s="170">
        <f>+IF(X25&lt;&gt;0,+(Y25/X25)*100,0)</f>
        <v>-100</v>
      </c>
      <c r="AA25" s="74">
        <f>+AA12+AA24</f>
        <v>1521829150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2411208</v>
      </c>
      <c r="D31" s="155"/>
      <c r="E31" s="59">
        <v>2399000</v>
      </c>
      <c r="F31" s="60">
        <v>1000000</v>
      </c>
      <c r="G31" s="60">
        <v>2411858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1000000</v>
      </c>
      <c r="Y31" s="60">
        <v>-1000000</v>
      </c>
      <c r="Z31" s="140">
        <v>-100</v>
      </c>
      <c r="AA31" s="62">
        <v>1000000</v>
      </c>
    </row>
    <row r="32" spans="1:27" ht="13.5">
      <c r="A32" s="249" t="s">
        <v>164</v>
      </c>
      <c r="B32" s="182"/>
      <c r="C32" s="155">
        <v>584014727</v>
      </c>
      <c r="D32" s="155"/>
      <c r="E32" s="59">
        <v>1076338000</v>
      </c>
      <c r="F32" s="60">
        <v>386015000</v>
      </c>
      <c r="G32" s="60">
        <v>365954127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386015000</v>
      </c>
      <c r="Y32" s="60">
        <v>-386015000</v>
      </c>
      <c r="Z32" s="140">
        <v>-100</v>
      </c>
      <c r="AA32" s="62">
        <v>386015000</v>
      </c>
    </row>
    <row r="33" spans="1:27" ht="13.5">
      <c r="A33" s="249" t="s">
        <v>165</v>
      </c>
      <c r="B33" s="182"/>
      <c r="C33" s="155">
        <v>15099392</v>
      </c>
      <c r="D33" s="155"/>
      <c r="E33" s="59">
        <v>57000000</v>
      </c>
      <c r="F33" s="60">
        <v>14000000</v>
      </c>
      <c r="G33" s="60">
        <v>15207994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14000000</v>
      </c>
      <c r="Y33" s="60">
        <v>-14000000</v>
      </c>
      <c r="Z33" s="140">
        <v>-100</v>
      </c>
      <c r="AA33" s="62">
        <v>14000000</v>
      </c>
    </row>
    <row r="34" spans="1:27" ht="13.5">
      <c r="A34" s="250" t="s">
        <v>58</v>
      </c>
      <c r="B34" s="251"/>
      <c r="C34" s="168">
        <f aca="true" t="shared" si="3" ref="C34:Y34">SUM(C29:C33)</f>
        <v>601525327</v>
      </c>
      <c r="D34" s="168">
        <f>SUM(D29:D33)</f>
        <v>0</v>
      </c>
      <c r="E34" s="72">
        <f t="shared" si="3"/>
        <v>1135737000</v>
      </c>
      <c r="F34" s="73">
        <f t="shared" si="3"/>
        <v>401015000</v>
      </c>
      <c r="G34" s="73">
        <f t="shared" si="3"/>
        <v>383573979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401015000</v>
      </c>
      <c r="Y34" s="73">
        <f t="shared" si="3"/>
        <v>-401015000</v>
      </c>
      <c r="Z34" s="170">
        <f>+IF(X34&lt;&gt;0,+(Y34/X34)*100,0)</f>
        <v>-100</v>
      </c>
      <c r="AA34" s="74">
        <f>SUM(AA29:AA33)</f>
        <v>401015000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23289893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23289893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624815220</v>
      </c>
      <c r="D40" s="168">
        <f>+D34+D39</f>
        <v>0</v>
      </c>
      <c r="E40" s="72">
        <f t="shared" si="5"/>
        <v>1135737000</v>
      </c>
      <c r="F40" s="73">
        <f t="shared" si="5"/>
        <v>401015000</v>
      </c>
      <c r="G40" s="73">
        <f t="shared" si="5"/>
        <v>383573979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401015000</v>
      </c>
      <c r="Y40" s="73">
        <f t="shared" si="5"/>
        <v>-401015000</v>
      </c>
      <c r="Z40" s="170">
        <f>+IF(X40&lt;&gt;0,+(Y40/X40)*100,0)</f>
        <v>-100</v>
      </c>
      <c r="AA40" s="74">
        <f>+AA34+AA39</f>
        <v>401015000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1103447658</v>
      </c>
      <c r="D42" s="257">
        <f>+D25-D40</f>
        <v>0</v>
      </c>
      <c r="E42" s="258">
        <f t="shared" si="6"/>
        <v>1121068000</v>
      </c>
      <c r="F42" s="259">
        <f t="shared" si="6"/>
        <v>1120814150</v>
      </c>
      <c r="G42" s="259">
        <f t="shared" si="6"/>
        <v>998600482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1120814150</v>
      </c>
      <c r="Y42" s="259">
        <f t="shared" si="6"/>
        <v>-1120814150</v>
      </c>
      <c r="Z42" s="260">
        <f>+IF(X42&lt;&gt;0,+(Y42/X42)*100,0)</f>
        <v>-100</v>
      </c>
      <c r="AA42" s="261">
        <f>+AA25-AA40</f>
        <v>1120814150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1103447658</v>
      </c>
      <c r="D45" s="155"/>
      <c r="E45" s="59">
        <v>1121068000</v>
      </c>
      <c r="F45" s="60">
        <v>1120814150</v>
      </c>
      <c r="G45" s="60">
        <v>998600482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1120814150</v>
      </c>
      <c r="Y45" s="60">
        <v>-1120814150</v>
      </c>
      <c r="Z45" s="139">
        <v>-100</v>
      </c>
      <c r="AA45" s="62">
        <v>1120814150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1103447658</v>
      </c>
      <c r="D48" s="217">
        <f>SUM(D45:D47)</f>
        <v>0</v>
      </c>
      <c r="E48" s="264">
        <f t="shared" si="7"/>
        <v>1121068000</v>
      </c>
      <c r="F48" s="219">
        <f t="shared" si="7"/>
        <v>1120814150</v>
      </c>
      <c r="G48" s="219">
        <f t="shared" si="7"/>
        <v>998600482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1120814150</v>
      </c>
      <c r="Y48" s="219">
        <f t="shared" si="7"/>
        <v>-1120814150</v>
      </c>
      <c r="Z48" s="265">
        <f>+IF(X48&lt;&gt;0,+(Y48/X48)*100,0)</f>
        <v>-100</v>
      </c>
      <c r="AA48" s="232">
        <f>SUM(AA45:AA47)</f>
        <v>1120814150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38166254</v>
      </c>
      <c r="D6" s="155"/>
      <c r="E6" s="59">
        <v>44257000</v>
      </c>
      <c r="F6" s="60">
        <v>44048757</v>
      </c>
      <c r="G6" s="60">
        <v>2702000</v>
      </c>
      <c r="H6" s="60">
        <v>2758582</v>
      </c>
      <c r="I6" s="60">
        <v>170531</v>
      </c>
      <c r="J6" s="60">
        <v>5631113</v>
      </c>
      <c r="K6" s="60">
        <v>4237864</v>
      </c>
      <c r="L6" s="60">
        <v>591568</v>
      </c>
      <c r="M6" s="60">
        <v>1276410</v>
      </c>
      <c r="N6" s="60">
        <v>6105842</v>
      </c>
      <c r="O6" s="60">
        <v>573585</v>
      </c>
      <c r="P6" s="60">
        <v>2708690</v>
      </c>
      <c r="Q6" s="60">
        <v>498643</v>
      </c>
      <c r="R6" s="60">
        <v>3780918</v>
      </c>
      <c r="S6" s="60">
        <v>2064651</v>
      </c>
      <c r="T6" s="60">
        <v>760152</v>
      </c>
      <c r="U6" s="60">
        <v>1112855</v>
      </c>
      <c r="V6" s="60">
        <v>3937658</v>
      </c>
      <c r="W6" s="60">
        <v>19455531</v>
      </c>
      <c r="X6" s="60">
        <v>44048757</v>
      </c>
      <c r="Y6" s="60">
        <v>-24593226</v>
      </c>
      <c r="Z6" s="140">
        <v>-55.83</v>
      </c>
      <c r="AA6" s="62">
        <v>44048757</v>
      </c>
    </row>
    <row r="7" spans="1:27" ht="13.5">
      <c r="A7" s="249" t="s">
        <v>178</v>
      </c>
      <c r="B7" s="182"/>
      <c r="C7" s="155">
        <v>459602000</v>
      </c>
      <c r="D7" s="155"/>
      <c r="E7" s="59">
        <v>519929000</v>
      </c>
      <c r="F7" s="60">
        <v>522475000</v>
      </c>
      <c r="G7" s="60">
        <v>203738000</v>
      </c>
      <c r="H7" s="60">
        <v>1928000</v>
      </c>
      <c r="I7" s="60"/>
      <c r="J7" s="60">
        <v>205666000</v>
      </c>
      <c r="K7" s="60"/>
      <c r="L7" s="60">
        <v>21945000</v>
      </c>
      <c r="M7" s="60">
        <v>145845000</v>
      </c>
      <c r="N7" s="60">
        <v>167790000</v>
      </c>
      <c r="O7" s="60"/>
      <c r="P7" s="60">
        <v>779000</v>
      </c>
      <c r="Q7" s="60">
        <v>80468000</v>
      </c>
      <c r="R7" s="60">
        <v>81247000</v>
      </c>
      <c r="S7" s="60"/>
      <c r="T7" s="60"/>
      <c r="U7" s="60"/>
      <c r="V7" s="60"/>
      <c r="W7" s="60">
        <v>454703000</v>
      </c>
      <c r="X7" s="60">
        <v>522475000</v>
      </c>
      <c r="Y7" s="60">
        <v>-67772000</v>
      </c>
      <c r="Z7" s="140">
        <v>-12.97</v>
      </c>
      <c r="AA7" s="62">
        <v>522475000</v>
      </c>
    </row>
    <row r="8" spans="1:27" ht="13.5">
      <c r="A8" s="249" t="s">
        <v>179</v>
      </c>
      <c r="B8" s="182"/>
      <c r="C8" s="155">
        <v>296662000</v>
      </c>
      <c r="D8" s="155"/>
      <c r="E8" s="59">
        <v>365444000</v>
      </c>
      <c r="F8" s="60">
        <v>462649000</v>
      </c>
      <c r="G8" s="60">
        <v>20000000</v>
      </c>
      <c r="H8" s="60">
        <v>6078000</v>
      </c>
      <c r="I8" s="60"/>
      <c r="J8" s="60">
        <v>26078000</v>
      </c>
      <c r="K8" s="60">
        <v>119000000</v>
      </c>
      <c r="L8" s="60"/>
      <c r="M8" s="60">
        <v>1500000</v>
      </c>
      <c r="N8" s="60">
        <v>120500000</v>
      </c>
      <c r="O8" s="60"/>
      <c r="P8" s="60"/>
      <c r="Q8" s="60">
        <v>208082218</v>
      </c>
      <c r="R8" s="60">
        <v>208082218</v>
      </c>
      <c r="S8" s="60"/>
      <c r="T8" s="60"/>
      <c r="U8" s="60"/>
      <c r="V8" s="60"/>
      <c r="W8" s="60">
        <v>354660218</v>
      </c>
      <c r="X8" s="60">
        <v>462649000</v>
      </c>
      <c r="Y8" s="60">
        <v>-107988782</v>
      </c>
      <c r="Z8" s="140">
        <v>-23.34</v>
      </c>
      <c r="AA8" s="62">
        <v>462649000</v>
      </c>
    </row>
    <row r="9" spans="1:27" ht="13.5">
      <c r="A9" s="249" t="s">
        <v>180</v>
      </c>
      <c r="B9" s="182"/>
      <c r="C9" s="155">
        <v>21635712</v>
      </c>
      <c r="D9" s="155"/>
      <c r="E9" s="59">
        <v>7100000</v>
      </c>
      <c r="F9" s="60">
        <v>19100000</v>
      </c>
      <c r="G9" s="60"/>
      <c r="H9" s="60"/>
      <c r="I9" s="60"/>
      <c r="J9" s="60"/>
      <c r="K9" s="60">
        <v>9278588</v>
      </c>
      <c r="L9" s="60">
        <v>549470</v>
      </c>
      <c r="M9" s="60">
        <v>1254258</v>
      </c>
      <c r="N9" s="60">
        <v>11082316</v>
      </c>
      <c r="O9" s="60">
        <v>5707000</v>
      </c>
      <c r="P9" s="60">
        <v>173111</v>
      </c>
      <c r="Q9" s="60">
        <v>2430372</v>
      </c>
      <c r="R9" s="60">
        <v>8310483</v>
      </c>
      <c r="S9" s="60">
        <v>3898615</v>
      </c>
      <c r="T9" s="60">
        <v>1003614</v>
      </c>
      <c r="U9" s="60">
        <v>1339663</v>
      </c>
      <c r="V9" s="60">
        <v>6241892</v>
      </c>
      <c r="W9" s="60">
        <v>25634691</v>
      </c>
      <c r="X9" s="60">
        <v>19100000</v>
      </c>
      <c r="Y9" s="60">
        <v>6534691</v>
      </c>
      <c r="Z9" s="140">
        <v>34.21</v>
      </c>
      <c r="AA9" s="62">
        <v>19100000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-419523728</v>
      </c>
      <c r="D12" s="155"/>
      <c r="E12" s="59">
        <v>-516278000</v>
      </c>
      <c r="F12" s="60">
        <v>-417712232</v>
      </c>
      <c r="G12" s="60">
        <v>-38753930</v>
      </c>
      <c r="H12" s="60">
        <v>-36340180</v>
      </c>
      <c r="I12" s="60">
        <v>-40635381</v>
      </c>
      <c r="J12" s="60">
        <v>-115729491</v>
      </c>
      <c r="K12" s="60">
        <v>-37534777</v>
      </c>
      <c r="L12" s="60">
        <v>-35087879</v>
      </c>
      <c r="M12" s="60">
        <v>-47490137</v>
      </c>
      <c r="N12" s="60">
        <v>-120112793</v>
      </c>
      <c r="O12" s="60">
        <v>-45418305</v>
      </c>
      <c r="P12" s="60">
        <v>-39892000</v>
      </c>
      <c r="Q12" s="60">
        <v>-52138006</v>
      </c>
      <c r="R12" s="60">
        <v>-137448311</v>
      </c>
      <c r="S12" s="60">
        <v>-51347143</v>
      </c>
      <c r="T12" s="60">
        <v>-40389009</v>
      </c>
      <c r="U12" s="60">
        <v>-48680286</v>
      </c>
      <c r="V12" s="60">
        <v>-140416438</v>
      </c>
      <c r="W12" s="60">
        <v>-513707033</v>
      </c>
      <c r="X12" s="60">
        <v>-417712232</v>
      </c>
      <c r="Y12" s="60">
        <v>-95994801</v>
      </c>
      <c r="Z12" s="140">
        <v>22.98</v>
      </c>
      <c r="AA12" s="62">
        <v>-417712232</v>
      </c>
    </row>
    <row r="13" spans="1:27" ht="13.5">
      <c r="A13" s="249" t="s">
        <v>40</v>
      </c>
      <c r="B13" s="182"/>
      <c r="C13" s="155"/>
      <c r="D13" s="155"/>
      <c r="E13" s="59">
        <v>-345000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-83999280</v>
      </c>
      <c r="D14" s="155"/>
      <c r="E14" s="59">
        <v>-28411000</v>
      </c>
      <c r="F14" s="60"/>
      <c r="G14" s="60"/>
      <c r="H14" s="60"/>
      <c r="I14" s="60"/>
      <c r="J14" s="60"/>
      <c r="K14" s="60"/>
      <c r="L14" s="60">
        <v>-3518526</v>
      </c>
      <c r="M14" s="60">
        <v>-1239726</v>
      </c>
      <c r="N14" s="60">
        <v>-4758252</v>
      </c>
      <c r="O14" s="60">
        <v>-13972506</v>
      </c>
      <c r="P14" s="60">
        <v>-12348000</v>
      </c>
      <c r="Q14" s="60">
        <v>-351534</v>
      </c>
      <c r="R14" s="60">
        <v>-26672040</v>
      </c>
      <c r="S14" s="60">
        <v>-452000</v>
      </c>
      <c r="T14" s="60">
        <v>-3021424</v>
      </c>
      <c r="U14" s="60"/>
      <c r="V14" s="60">
        <v>-3473424</v>
      </c>
      <c r="W14" s="60">
        <v>-34903716</v>
      </c>
      <c r="X14" s="60"/>
      <c r="Y14" s="60">
        <v>-34903716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312542958</v>
      </c>
      <c r="D15" s="168">
        <f>SUM(D6:D14)</f>
        <v>0</v>
      </c>
      <c r="E15" s="72">
        <f t="shared" si="0"/>
        <v>391696000</v>
      </c>
      <c r="F15" s="73">
        <f t="shared" si="0"/>
        <v>630560525</v>
      </c>
      <c r="G15" s="73">
        <f t="shared" si="0"/>
        <v>187686070</v>
      </c>
      <c r="H15" s="73">
        <f t="shared" si="0"/>
        <v>-25575598</v>
      </c>
      <c r="I15" s="73">
        <f t="shared" si="0"/>
        <v>-40464850</v>
      </c>
      <c r="J15" s="73">
        <f t="shared" si="0"/>
        <v>121645622</v>
      </c>
      <c r="K15" s="73">
        <f t="shared" si="0"/>
        <v>94981675</v>
      </c>
      <c r="L15" s="73">
        <f t="shared" si="0"/>
        <v>-15520367</v>
      </c>
      <c r="M15" s="73">
        <f t="shared" si="0"/>
        <v>101145805</v>
      </c>
      <c r="N15" s="73">
        <f t="shared" si="0"/>
        <v>180607113</v>
      </c>
      <c r="O15" s="73">
        <f t="shared" si="0"/>
        <v>-53110226</v>
      </c>
      <c r="P15" s="73">
        <f t="shared" si="0"/>
        <v>-48579199</v>
      </c>
      <c r="Q15" s="73">
        <f t="shared" si="0"/>
        <v>238989693</v>
      </c>
      <c r="R15" s="73">
        <f t="shared" si="0"/>
        <v>137300268</v>
      </c>
      <c r="S15" s="73">
        <f t="shared" si="0"/>
        <v>-45835877</v>
      </c>
      <c r="T15" s="73">
        <f t="shared" si="0"/>
        <v>-41646667</v>
      </c>
      <c r="U15" s="73">
        <f t="shared" si="0"/>
        <v>-46227768</v>
      </c>
      <c r="V15" s="73">
        <f t="shared" si="0"/>
        <v>-133710312</v>
      </c>
      <c r="W15" s="73">
        <f t="shared" si="0"/>
        <v>305842691</v>
      </c>
      <c r="X15" s="73">
        <f t="shared" si="0"/>
        <v>630560525</v>
      </c>
      <c r="Y15" s="73">
        <f t="shared" si="0"/>
        <v>-324717834</v>
      </c>
      <c r="Z15" s="170">
        <f>+IF(X15&lt;&gt;0,+(Y15/X15)*100,0)</f>
        <v>-51.49669557890577</v>
      </c>
      <c r="AA15" s="74">
        <f>SUM(AA6:AA14)</f>
        <v>630560525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300000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-202170938</v>
      </c>
      <c r="D24" s="155"/>
      <c r="E24" s="59">
        <v>-397913000</v>
      </c>
      <c r="F24" s="60">
        <v>-483019450</v>
      </c>
      <c r="G24" s="60">
        <v>-20837812</v>
      </c>
      <c r="H24" s="60">
        <v>-24494456</v>
      </c>
      <c r="I24" s="60">
        <v>-24535296</v>
      </c>
      <c r="J24" s="60">
        <v>-69867564</v>
      </c>
      <c r="K24" s="60">
        <v>-29188236</v>
      </c>
      <c r="L24" s="60">
        <v>-37854021</v>
      </c>
      <c r="M24" s="60">
        <v>-7267397</v>
      </c>
      <c r="N24" s="60">
        <v>-74309654</v>
      </c>
      <c r="O24" s="60">
        <v>-14028433</v>
      </c>
      <c r="P24" s="60">
        <v>-64721025</v>
      </c>
      <c r="Q24" s="60">
        <v>-13797350</v>
      </c>
      <c r="R24" s="60">
        <v>-92546808</v>
      </c>
      <c r="S24" s="60">
        <v>-12864456</v>
      </c>
      <c r="T24" s="60">
        <v>-56800000</v>
      </c>
      <c r="U24" s="60">
        <v>-196366872</v>
      </c>
      <c r="V24" s="60">
        <v>-266031328</v>
      </c>
      <c r="W24" s="60">
        <v>-502755354</v>
      </c>
      <c r="X24" s="60">
        <v>-483019450</v>
      </c>
      <c r="Y24" s="60">
        <v>-19735904</v>
      </c>
      <c r="Z24" s="140">
        <v>4.09</v>
      </c>
      <c r="AA24" s="62">
        <v>-483019450</v>
      </c>
    </row>
    <row r="25" spans="1:27" ht="13.5">
      <c r="A25" s="250" t="s">
        <v>191</v>
      </c>
      <c r="B25" s="251"/>
      <c r="C25" s="168">
        <f aca="true" t="shared" si="1" ref="C25:Y25">SUM(C19:C24)</f>
        <v>-202170938</v>
      </c>
      <c r="D25" s="168">
        <f>SUM(D19:D24)</f>
        <v>0</v>
      </c>
      <c r="E25" s="72">
        <f t="shared" si="1"/>
        <v>-397613000</v>
      </c>
      <c r="F25" s="73">
        <f t="shared" si="1"/>
        <v>-483019450</v>
      </c>
      <c r="G25" s="73">
        <f t="shared" si="1"/>
        <v>-20837812</v>
      </c>
      <c r="H25" s="73">
        <f t="shared" si="1"/>
        <v>-24494456</v>
      </c>
      <c r="I25" s="73">
        <f t="shared" si="1"/>
        <v>-24535296</v>
      </c>
      <c r="J25" s="73">
        <f t="shared" si="1"/>
        <v>-69867564</v>
      </c>
      <c r="K25" s="73">
        <f t="shared" si="1"/>
        <v>-29188236</v>
      </c>
      <c r="L25" s="73">
        <f t="shared" si="1"/>
        <v>-37854021</v>
      </c>
      <c r="M25" s="73">
        <f t="shared" si="1"/>
        <v>-7267397</v>
      </c>
      <c r="N25" s="73">
        <f t="shared" si="1"/>
        <v>-74309654</v>
      </c>
      <c r="O25" s="73">
        <f t="shared" si="1"/>
        <v>-14028433</v>
      </c>
      <c r="P25" s="73">
        <f t="shared" si="1"/>
        <v>-64721025</v>
      </c>
      <c r="Q25" s="73">
        <f t="shared" si="1"/>
        <v>-13797350</v>
      </c>
      <c r="R25" s="73">
        <f t="shared" si="1"/>
        <v>-92546808</v>
      </c>
      <c r="S25" s="73">
        <f t="shared" si="1"/>
        <v>-12864456</v>
      </c>
      <c r="T25" s="73">
        <f t="shared" si="1"/>
        <v>-56800000</v>
      </c>
      <c r="U25" s="73">
        <f t="shared" si="1"/>
        <v>-196366872</v>
      </c>
      <c r="V25" s="73">
        <f t="shared" si="1"/>
        <v>-266031328</v>
      </c>
      <c r="W25" s="73">
        <f t="shared" si="1"/>
        <v>-502755354</v>
      </c>
      <c r="X25" s="73">
        <f t="shared" si="1"/>
        <v>-483019450</v>
      </c>
      <c r="Y25" s="73">
        <f t="shared" si="1"/>
        <v>-19735904</v>
      </c>
      <c r="Z25" s="170">
        <f>+IF(X25&lt;&gt;0,+(Y25/X25)*100,0)</f>
        <v>4.085943951118325</v>
      </c>
      <c r="AA25" s="74">
        <f>SUM(AA19:AA24)</f>
        <v>-483019450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110372020</v>
      </c>
      <c r="D36" s="153">
        <f>+D15+D25+D34</f>
        <v>0</v>
      </c>
      <c r="E36" s="99">
        <f t="shared" si="3"/>
        <v>-5917000</v>
      </c>
      <c r="F36" s="100">
        <f t="shared" si="3"/>
        <v>147541075</v>
      </c>
      <c r="G36" s="100">
        <f t="shared" si="3"/>
        <v>166848258</v>
      </c>
      <c r="H36" s="100">
        <f t="shared" si="3"/>
        <v>-50070054</v>
      </c>
      <c r="I36" s="100">
        <f t="shared" si="3"/>
        <v>-65000146</v>
      </c>
      <c r="J36" s="100">
        <f t="shared" si="3"/>
        <v>51778058</v>
      </c>
      <c r="K36" s="100">
        <f t="shared" si="3"/>
        <v>65793439</v>
      </c>
      <c r="L36" s="100">
        <f t="shared" si="3"/>
        <v>-53374388</v>
      </c>
      <c r="M36" s="100">
        <f t="shared" si="3"/>
        <v>93878408</v>
      </c>
      <c r="N36" s="100">
        <f t="shared" si="3"/>
        <v>106297459</v>
      </c>
      <c r="O36" s="100">
        <f t="shared" si="3"/>
        <v>-67138659</v>
      </c>
      <c r="P36" s="100">
        <f t="shared" si="3"/>
        <v>-113300224</v>
      </c>
      <c r="Q36" s="100">
        <f t="shared" si="3"/>
        <v>225192343</v>
      </c>
      <c r="R36" s="100">
        <f t="shared" si="3"/>
        <v>44753460</v>
      </c>
      <c r="S36" s="100">
        <f t="shared" si="3"/>
        <v>-58700333</v>
      </c>
      <c r="T36" s="100">
        <f t="shared" si="3"/>
        <v>-98446667</v>
      </c>
      <c r="U36" s="100">
        <f t="shared" si="3"/>
        <v>-242594640</v>
      </c>
      <c r="V36" s="100">
        <f t="shared" si="3"/>
        <v>-399741640</v>
      </c>
      <c r="W36" s="100">
        <f t="shared" si="3"/>
        <v>-196912663</v>
      </c>
      <c r="X36" s="100">
        <f t="shared" si="3"/>
        <v>147541075</v>
      </c>
      <c r="Y36" s="100">
        <f t="shared" si="3"/>
        <v>-344453738</v>
      </c>
      <c r="Z36" s="137">
        <f>+IF(X36&lt;&gt;0,+(Y36/X36)*100,0)</f>
        <v>-233.46294447156498</v>
      </c>
      <c r="AA36" s="102">
        <f>+AA15+AA25+AA34</f>
        <v>147541075</v>
      </c>
    </row>
    <row r="37" spans="1:27" ht="13.5">
      <c r="A37" s="249" t="s">
        <v>199</v>
      </c>
      <c r="B37" s="182"/>
      <c r="C37" s="153"/>
      <c r="D37" s="153"/>
      <c r="E37" s="99"/>
      <c r="F37" s="100">
        <v>114306474</v>
      </c>
      <c r="G37" s="100"/>
      <c r="H37" s="100">
        <v>166848258</v>
      </c>
      <c r="I37" s="100">
        <v>116778204</v>
      </c>
      <c r="J37" s="100"/>
      <c r="K37" s="100">
        <v>51778058</v>
      </c>
      <c r="L37" s="100">
        <v>117571497</v>
      </c>
      <c r="M37" s="100">
        <v>64197109</v>
      </c>
      <c r="N37" s="100">
        <v>51778058</v>
      </c>
      <c r="O37" s="100">
        <v>158075517</v>
      </c>
      <c r="P37" s="100">
        <v>90936858</v>
      </c>
      <c r="Q37" s="100">
        <v>-22363366</v>
      </c>
      <c r="R37" s="100">
        <v>158075517</v>
      </c>
      <c r="S37" s="100">
        <v>202828977</v>
      </c>
      <c r="T37" s="100">
        <v>144128644</v>
      </c>
      <c r="U37" s="100">
        <v>45681977</v>
      </c>
      <c r="V37" s="100">
        <v>202828977</v>
      </c>
      <c r="W37" s="100"/>
      <c r="X37" s="100">
        <v>114306474</v>
      </c>
      <c r="Y37" s="100">
        <v>-114306474</v>
      </c>
      <c r="Z37" s="137">
        <v>-100</v>
      </c>
      <c r="AA37" s="102">
        <v>114306474</v>
      </c>
    </row>
    <row r="38" spans="1:27" ht="13.5">
      <c r="A38" s="269" t="s">
        <v>200</v>
      </c>
      <c r="B38" s="256"/>
      <c r="C38" s="257">
        <v>110372020</v>
      </c>
      <c r="D38" s="257"/>
      <c r="E38" s="258">
        <v>-5917000</v>
      </c>
      <c r="F38" s="259">
        <v>261847550</v>
      </c>
      <c r="G38" s="259">
        <v>166848258</v>
      </c>
      <c r="H38" s="259">
        <v>116778204</v>
      </c>
      <c r="I38" s="259">
        <v>51778058</v>
      </c>
      <c r="J38" s="259">
        <v>51778058</v>
      </c>
      <c r="K38" s="259">
        <v>117571497</v>
      </c>
      <c r="L38" s="259">
        <v>64197109</v>
      </c>
      <c r="M38" s="259">
        <v>158075517</v>
      </c>
      <c r="N38" s="259">
        <v>158075517</v>
      </c>
      <c r="O38" s="259">
        <v>90936858</v>
      </c>
      <c r="P38" s="259">
        <v>-22363366</v>
      </c>
      <c r="Q38" s="259">
        <v>202828977</v>
      </c>
      <c r="R38" s="259">
        <v>90936858</v>
      </c>
      <c r="S38" s="259">
        <v>144128644</v>
      </c>
      <c r="T38" s="259">
        <v>45681977</v>
      </c>
      <c r="U38" s="259">
        <v>-196912663</v>
      </c>
      <c r="V38" s="259">
        <v>-196912663</v>
      </c>
      <c r="W38" s="259">
        <v>-196912663</v>
      </c>
      <c r="X38" s="259">
        <v>261847550</v>
      </c>
      <c r="Y38" s="259">
        <v>-458760213</v>
      </c>
      <c r="Z38" s="260">
        <v>-175.2</v>
      </c>
      <c r="AA38" s="261">
        <v>261847550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197283410</v>
      </c>
      <c r="D5" s="200">
        <f t="shared" si="0"/>
        <v>0</v>
      </c>
      <c r="E5" s="106">
        <f t="shared" si="0"/>
        <v>397913000</v>
      </c>
      <c r="F5" s="106">
        <f t="shared" si="0"/>
        <v>483019000</v>
      </c>
      <c r="G5" s="106">
        <f t="shared" si="0"/>
        <v>0</v>
      </c>
      <c r="H5" s="106">
        <f t="shared" si="0"/>
        <v>24494456</v>
      </c>
      <c r="I5" s="106">
        <f t="shared" si="0"/>
        <v>24535296</v>
      </c>
      <c r="J5" s="106">
        <f t="shared" si="0"/>
        <v>49029752</v>
      </c>
      <c r="K5" s="106">
        <f t="shared" si="0"/>
        <v>29188236</v>
      </c>
      <c r="L5" s="106">
        <f t="shared" si="0"/>
        <v>37854271</v>
      </c>
      <c r="M5" s="106">
        <f t="shared" si="0"/>
        <v>7267397</v>
      </c>
      <c r="N5" s="106">
        <f t="shared" si="0"/>
        <v>74309904</v>
      </c>
      <c r="O5" s="106">
        <f t="shared" si="0"/>
        <v>6796545</v>
      </c>
      <c r="P5" s="106">
        <f t="shared" si="0"/>
        <v>64721025</v>
      </c>
      <c r="Q5" s="106">
        <f t="shared" si="0"/>
        <v>13797350</v>
      </c>
      <c r="R5" s="106">
        <f t="shared" si="0"/>
        <v>85314920</v>
      </c>
      <c r="S5" s="106">
        <f t="shared" si="0"/>
        <v>18998484</v>
      </c>
      <c r="T5" s="106">
        <f t="shared" si="0"/>
        <v>56799598</v>
      </c>
      <c r="U5" s="106">
        <f t="shared" si="0"/>
        <v>196366872</v>
      </c>
      <c r="V5" s="106">
        <f t="shared" si="0"/>
        <v>272164954</v>
      </c>
      <c r="W5" s="106">
        <f t="shared" si="0"/>
        <v>480819530</v>
      </c>
      <c r="X5" s="106">
        <f t="shared" si="0"/>
        <v>483019000</v>
      </c>
      <c r="Y5" s="106">
        <f t="shared" si="0"/>
        <v>-2199470</v>
      </c>
      <c r="Z5" s="201">
        <f>+IF(X5&lt;&gt;0,+(Y5/X5)*100,0)</f>
        <v>-0.4553588989253011</v>
      </c>
      <c r="AA5" s="199">
        <f>SUM(AA11:AA18)</f>
        <v>483019000</v>
      </c>
    </row>
    <row r="6" spans="1:27" ht="13.5">
      <c r="A6" s="291" t="s">
        <v>204</v>
      </c>
      <c r="B6" s="142"/>
      <c r="C6" s="62">
        <v>41943775</v>
      </c>
      <c r="D6" s="156"/>
      <c r="E6" s="60">
        <v>87150000</v>
      </c>
      <c r="F6" s="60">
        <v>157600000</v>
      </c>
      <c r="G6" s="60"/>
      <c r="H6" s="60">
        <v>15640952</v>
      </c>
      <c r="I6" s="60">
        <v>11299893</v>
      </c>
      <c r="J6" s="60">
        <v>26940845</v>
      </c>
      <c r="K6" s="60">
        <v>20171435</v>
      </c>
      <c r="L6" s="60">
        <v>11185550</v>
      </c>
      <c r="M6" s="60">
        <v>2602367</v>
      </c>
      <c r="N6" s="60">
        <v>33959352</v>
      </c>
      <c r="O6" s="60">
        <v>4276826</v>
      </c>
      <c r="P6" s="60">
        <v>18091320</v>
      </c>
      <c r="Q6" s="60">
        <v>5944178</v>
      </c>
      <c r="R6" s="60">
        <v>28312324</v>
      </c>
      <c r="S6" s="60">
        <v>7068499</v>
      </c>
      <c r="T6" s="60">
        <v>15380685</v>
      </c>
      <c r="U6" s="60">
        <v>87113219</v>
      </c>
      <c r="V6" s="60">
        <v>109562403</v>
      </c>
      <c r="W6" s="60">
        <v>198774924</v>
      </c>
      <c r="X6" s="60">
        <v>157600000</v>
      </c>
      <c r="Y6" s="60">
        <v>41174924</v>
      </c>
      <c r="Z6" s="140">
        <v>26.13</v>
      </c>
      <c r="AA6" s="155">
        <v>157600000</v>
      </c>
    </row>
    <row r="7" spans="1:27" ht="13.5">
      <c r="A7" s="291" t="s">
        <v>205</v>
      </c>
      <c r="B7" s="142"/>
      <c r="C7" s="62">
        <v>9240717</v>
      </c>
      <c r="D7" s="156"/>
      <c r="E7" s="60">
        <v>11500000</v>
      </c>
      <c r="F7" s="60">
        <v>22119000</v>
      </c>
      <c r="G7" s="60"/>
      <c r="H7" s="60"/>
      <c r="I7" s="60">
        <v>299724</v>
      </c>
      <c r="J7" s="60">
        <v>299724</v>
      </c>
      <c r="K7" s="60">
        <v>294980</v>
      </c>
      <c r="L7" s="60">
        <v>388715</v>
      </c>
      <c r="M7" s="60"/>
      <c r="N7" s="60">
        <v>683695</v>
      </c>
      <c r="O7" s="60"/>
      <c r="P7" s="60">
        <v>3194300</v>
      </c>
      <c r="Q7" s="60"/>
      <c r="R7" s="60">
        <v>3194300</v>
      </c>
      <c r="S7" s="60">
        <v>1391495</v>
      </c>
      <c r="T7" s="60">
        <v>3513495</v>
      </c>
      <c r="U7" s="60">
        <v>6733166</v>
      </c>
      <c r="V7" s="60">
        <v>11638156</v>
      </c>
      <c r="W7" s="60">
        <v>15815875</v>
      </c>
      <c r="X7" s="60">
        <v>22119000</v>
      </c>
      <c r="Y7" s="60">
        <v>-6303125</v>
      </c>
      <c r="Z7" s="140">
        <v>-28.5</v>
      </c>
      <c r="AA7" s="155">
        <v>22119000</v>
      </c>
    </row>
    <row r="8" spans="1:27" ht="13.5">
      <c r="A8" s="291" t="s">
        <v>206</v>
      </c>
      <c r="B8" s="142"/>
      <c r="C8" s="62">
        <v>115370716</v>
      </c>
      <c r="D8" s="156"/>
      <c r="E8" s="60">
        <v>191500000</v>
      </c>
      <c r="F8" s="60">
        <v>210700000</v>
      </c>
      <c r="G8" s="60"/>
      <c r="H8" s="60">
        <v>5614148</v>
      </c>
      <c r="I8" s="60">
        <v>11239869</v>
      </c>
      <c r="J8" s="60">
        <v>16854017</v>
      </c>
      <c r="K8" s="60">
        <v>6194532</v>
      </c>
      <c r="L8" s="60">
        <v>13905967</v>
      </c>
      <c r="M8" s="60">
        <v>3093048</v>
      </c>
      <c r="N8" s="60">
        <v>23193547</v>
      </c>
      <c r="O8" s="60">
        <v>795093</v>
      </c>
      <c r="P8" s="60">
        <v>40799777</v>
      </c>
      <c r="Q8" s="60">
        <v>6554622</v>
      </c>
      <c r="R8" s="60">
        <v>48149492</v>
      </c>
      <c r="S8" s="60">
        <v>6765386</v>
      </c>
      <c r="T8" s="60">
        <v>30250446</v>
      </c>
      <c r="U8" s="60">
        <v>71986983</v>
      </c>
      <c r="V8" s="60">
        <v>109002815</v>
      </c>
      <c r="W8" s="60">
        <v>197199871</v>
      </c>
      <c r="X8" s="60">
        <v>210700000</v>
      </c>
      <c r="Y8" s="60">
        <v>-13500129</v>
      </c>
      <c r="Z8" s="140">
        <v>-6.41</v>
      </c>
      <c r="AA8" s="155">
        <v>210700000</v>
      </c>
    </row>
    <row r="9" spans="1:27" ht="13.5">
      <c r="A9" s="291" t="s">
        <v>207</v>
      </c>
      <c r="B9" s="142"/>
      <c r="C9" s="62">
        <v>26413167</v>
      </c>
      <c r="D9" s="156"/>
      <c r="E9" s="60">
        <v>45000000</v>
      </c>
      <c r="F9" s="60">
        <v>49000000</v>
      </c>
      <c r="G9" s="60"/>
      <c r="H9" s="60">
        <v>3212231</v>
      </c>
      <c r="I9" s="60">
        <v>1444492</v>
      </c>
      <c r="J9" s="60">
        <v>4656723</v>
      </c>
      <c r="K9" s="60">
        <v>2372736</v>
      </c>
      <c r="L9" s="60">
        <v>12373789</v>
      </c>
      <c r="M9" s="60">
        <v>364843</v>
      </c>
      <c r="N9" s="60">
        <v>15111368</v>
      </c>
      <c r="O9" s="60">
        <v>715546</v>
      </c>
      <c r="P9" s="60">
        <v>1937174</v>
      </c>
      <c r="Q9" s="60"/>
      <c r="R9" s="60">
        <v>2652720</v>
      </c>
      <c r="S9" s="60">
        <v>281278</v>
      </c>
      <c r="T9" s="60">
        <v>2981095</v>
      </c>
      <c r="U9" s="60">
        <v>24435276</v>
      </c>
      <c r="V9" s="60">
        <v>27697649</v>
      </c>
      <c r="W9" s="60">
        <v>50118460</v>
      </c>
      <c r="X9" s="60">
        <v>49000000</v>
      </c>
      <c r="Y9" s="60">
        <v>1118460</v>
      </c>
      <c r="Z9" s="140">
        <v>2.28</v>
      </c>
      <c r="AA9" s="155">
        <v>49000000</v>
      </c>
    </row>
    <row r="10" spans="1:27" ht="13.5">
      <c r="A10" s="291" t="s">
        <v>208</v>
      </c>
      <c r="B10" s="142"/>
      <c r="C10" s="62">
        <v>1857996</v>
      </c>
      <c r="D10" s="156"/>
      <c r="E10" s="60">
        <v>18163000</v>
      </c>
      <c r="F10" s="60"/>
      <c r="G10" s="60"/>
      <c r="H10" s="60"/>
      <c r="I10" s="60">
        <v>195118</v>
      </c>
      <c r="J10" s="60">
        <v>195118</v>
      </c>
      <c r="K10" s="60"/>
      <c r="L10" s="60">
        <v>250</v>
      </c>
      <c r="M10" s="60">
        <v>1207139</v>
      </c>
      <c r="N10" s="60">
        <v>1207389</v>
      </c>
      <c r="O10" s="60">
        <v>349488</v>
      </c>
      <c r="P10" s="60">
        <v>698454</v>
      </c>
      <c r="Q10" s="60"/>
      <c r="R10" s="60">
        <v>1047942</v>
      </c>
      <c r="S10" s="60"/>
      <c r="T10" s="60">
        <v>1057118</v>
      </c>
      <c r="U10" s="60"/>
      <c r="V10" s="60">
        <v>1057118</v>
      </c>
      <c r="W10" s="60">
        <v>3507567</v>
      </c>
      <c r="X10" s="60"/>
      <c r="Y10" s="60">
        <v>3507567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194826371</v>
      </c>
      <c r="D11" s="294">
        <f t="shared" si="1"/>
        <v>0</v>
      </c>
      <c r="E11" s="295">
        <f t="shared" si="1"/>
        <v>353313000</v>
      </c>
      <c r="F11" s="295">
        <f t="shared" si="1"/>
        <v>439419000</v>
      </c>
      <c r="G11" s="295">
        <f t="shared" si="1"/>
        <v>0</v>
      </c>
      <c r="H11" s="295">
        <f t="shared" si="1"/>
        <v>24467331</v>
      </c>
      <c r="I11" s="295">
        <f t="shared" si="1"/>
        <v>24479096</v>
      </c>
      <c r="J11" s="295">
        <f t="shared" si="1"/>
        <v>48946427</v>
      </c>
      <c r="K11" s="295">
        <f t="shared" si="1"/>
        <v>29033683</v>
      </c>
      <c r="L11" s="295">
        <f t="shared" si="1"/>
        <v>37854271</v>
      </c>
      <c r="M11" s="295">
        <f t="shared" si="1"/>
        <v>7267397</v>
      </c>
      <c r="N11" s="295">
        <f t="shared" si="1"/>
        <v>74155351</v>
      </c>
      <c r="O11" s="295">
        <f t="shared" si="1"/>
        <v>6136953</v>
      </c>
      <c r="P11" s="295">
        <f t="shared" si="1"/>
        <v>64721025</v>
      </c>
      <c r="Q11" s="295">
        <f t="shared" si="1"/>
        <v>12498800</v>
      </c>
      <c r="R11" s="295">
        <f t="shared" si="1"/>
        <v>83356778</v>
      </c>
      <c r="S11" s="295">
        <f t="shared" si="1"/>
        <v>15506658</v>
      </c>
      <c r="T11" s="295">
        <f t="shared" si="1"/>
        <v>53182839</v>
      </c>
      <c r="U11" s="295">
        <f t="shared" si="1"/>
        <v>190268644</v>
      </c>
      <c r="V11" s="295">
        <f t="shared" si="1"/>
        <v>258958141</v>
      </c>
      <c r="W11" s="295">
        <f t="shared" si="1"/>
        <v>465416697</v>
      </c>
      <c r="X11" s="295">
        <f t="shared" si="1"/>
        <v>439419000</v>
      </c>
      <c r="Y11" s="295">
        <f t="shared" si="1"/>
        <v>25997697</v>
      </c>
      <c r="Z11" s="296">
        <f>+IF(X11&lt;&gt;0,+(Y11/X11)*100,0)</f>
        <v>5.91637981061356</v>
      </c>
      <c r="AA11" s="297">
        <f>SUM(AA6:AA10)</f>
        <v>439419000</v>
      </c>
    </row>
    <row r="12" spans="1:27" ht="13.5">
      <c r="A12" s="298" t="s">
        <v>210</v>
      </c>
      <c r="B12" s="136"/>
      <c r="C12" s="62">
        <v>1329318</v>
      </c>
      <c r="D12" s="156"/>
      <c r="E12" s="60">
        <v>20000000</v>
      </c>
      <c r="F12" s="60">
        <v>14000000</v>
      </c>
      <c r="G12" s="60"/>
      <c r="H12" s="60"/>
      <c r="I12" s="60"/>
      <c r="J12" s="60"/>
      <c r="K12" s="60"/>
      <c r="L12" s="60"/>
      <c r="M12" s="60"/>
      <c r="N12" s="60"/>
      <c r="O12" s="60">
        <v>634292</v>
      </c>
      <c r="P12" s="60"/>
      <c r="Q12" s="60"/>
      <c r="R12" s="60">
        <v>634292</v>
      </c>
      <c r="S12" s="60">
        <v>2994382</v>
      </c>
      <c r="T12" s="60">
        <v>3591321</v>
      </c>
      <c r="U12" s="60">
        <v>1479621</v>
      </c>
      <c r="V12" s="60">
        <v>8065324</v>
      </c>
      <c r="W12" s="60">
        <v>8699616</v>
      </c>
      <c r="X12" s="60">
        <v>14000000</v>
      </c>
      <c r="Y12" s="60">
        <v>-5300384</v>
      </c>
      <c r="Z12" s="140">
        <v>-37.86</v>
      </c>
      <c r="AA12" s="155">
        <v>14000000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1127721</v>
      </c>
      <c r="D15" s="156"/>
      <c r="E15" s="60">
        <v>24600000</v>
      </c>
      <c r="F15" s="60">
        <v>29600000</v>
      </c>
      <c r="G15" s="60"/>
      <c r="H15" s="60">
        <v>27125</v>
      </c>
      <c r="I15" s="60">
        <v>56200</v>
      </c>
      <c r="J15" s="60">
        <v>83325</v>
      </c>
      <c r="K15" s="60">
        <v>154553</v>
      </c>
      <c r="L15" s="60"/>
      <c r="M15" s="60"/>
      <c r="N15" s="60">
        <v>154553</v>
      </c>
      <c r="O15" s="60">
        <v>25300</v>
      </c>
      <c r="P15" s="60"/>
      <c r="Q15" s="60">
        <v>1298550</v>
      </c>
      <c r="R15" s="60">
        <v>1323850</v>
      </c>
      <c r="S15" s="60">
        <v>497444</v>
      </c>
      <c r="T15" s="60">
        <v>25438</v>
      </c>
      <c r="U15" s="60">
        <v>4618607</v>
      </c>
      <c r="V15" s="60">
        <v>5141489</v>
      </c>
      <c r="W15" s="60">
        <v>6703217</v>
      </c>
      <c r="X15" s="60">
        <v>29600000</v>
      </c>
      <c r="Y15" s="60">
        <v>-22896783</v>
      </c>
      <c r="Z15" s="140">
        <v>-77.35</v>
      </c>
      <c r="AA15" s="155">
        <v>29600000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41943775</v>
      </c>
      <c r="D36" s="156">
        <f t="shared" si="4"/>
        <v>0</v>
      </c>
      <c r="E36" s="60">
        <f t="shared" si="4"/>
        <v>87150000</v>
      </c>
      <c r="F36" s="60">
        <f t="shared" si="4"/>
        <v>157600000</v>
      </c>
      <c r="G36" s="60">
        <f t="shared" si="4"/>
        <v>0</v>
      </c>
      <c r="H36" s="60">
        <f t="shared" si="4"/>
        <v>15640952</v>
      </c>
      <c r="I36" s="60">
        <f t="shared" si="4"/>
        <v>11299893</v>
      </c>
      <c r="J36" s="60">
        <f t="shared" si="4"/>
        <v>26940845</v>
      </c>
      <c r="K36" s="60">
        <f t="shared" si="4"/>
        <v>20171435</v>
      </c>
      <c r="L36" s="60">
        <f t="shared" si="4"/>
        <v>11185550</v>
      </c>
      <c r="M36" s="60">
        <f t="shared" si="4"/>
        <v>2602367</v>
      </c>
      <c r="N36" s="60">
        <f t="shared" si="4"/>
        <v>33959352</v>
      </c>
      <c r="O36" s="60">
        <f t="shared" si="4"/>
        <v>4276826</v>
      </c>
      <c r="P36" s="60">
        <f t="shared" si="4"/>
        <v>18091320</v>
      </c>
      <c r="Q36" s="60">
        <f t="shared" si="4"/>
        <v>5944178</v>
      </c>
      <c r="R36" s="60">
        <f t="shared" si="4"/>
        <v>28312324</v>
      </c>
      <c r="S36" s="60">
        <f t="shared" si="4"/>
        <v>7068499</v>
      </c>
      <c r="T36" s="60">
        <f t="shared" si="4"/>
        <v>15380685</v>
      </c>
      <c r="U36" s="60">
        <f t="shared" si="4"/>
        <v>87113219</v>
      </c>
      <c r="V36" s="60">
        <f t="shared" si="4"/>
        <v>109562403</v>
      </c>
      <c r="W36" s="60">
        <f t="shared" si="4"/>
        <v>198774924</v>
      </c>
      <c r="X36" s="60">
        <f t="shared" si="4"/>
        <v>157600000</v>
      </c>
      <c r="Y36" s="60">
        <f t="shared" si="4"/>
        <v>41174924</v>
      </c>
      <c r="Z36" s="140">
        <f aca="true" t="shared" si="5" ref="Z36:Z49">+IF(X36&lt;&gt;0,+(Y36/X36)*100,0)</f>
        <v>26.126220812182744</v>
      </c>
      <c r="AA36" s="155">
        <f>AA6+AA21</f>
        <v>157600000</v>
      </c>
    </row>
    <row r="37" spans="1:27" ht="13.5">
      <c r="A37" s="291" t="s">
        <v>205</v>
      </c>
      <c r="B37" s="142"/>
      <c r="C37" s="62">
        <f t="shared" si="4"/>
        <v>9240717</v>
      </c>
      <c r="D37" s="156">
        <f t="shared" si="4"/>
        <v>0</v>
      </c>
      <c r="E37" s="60">
        <f t="shared" si="4"/>
        <v>11500000</v>
      </c>
      <c r="F37" s="60">
        <f t="shared" si="4"/>
        <v>22119000</v>
      </c>
      <c r="G37" s="60">
        <f t="shared" si="4"/>
        <v>0</v>
      </c>
      <c r="H37" s="60">
        <f t="shared" si="4"/>
        <v>0</v>
      </c>
      <c r="I37" s="60">
        <f t="shared" si="4"/>
        <v>299724</v>
      </c>
      <c r="J37" s="60">
        <f t="shared" si="4"/>
        <v>299724</v>
      </c>
      <c r="K37" s="60">
        <f t="shared" si="4"/>
        <v>294980</v>
      </c>
      <c r="L37" s="60">
        <f t="shared" si="4"/>
        <v>388715</v>
      </c>
      <c r="M37" s="60">
        <f t="shared" si="4"/>
        <v>0</v>
      </c>
      <c r="N37" s="60">
        <f t="shared" si="4"/>
        <v>683695</v>
      </c>
      <c r="O37" s="60">
        <f t="shared" si="4"/>
        <v>0</v>
      </c>
      <c r="P37" s="60">
        <f t="shared" si="4"/>
        <v>3194300</v>
      </c>
      <c r="Q37" s="60">
        <f t="shared" si="4"/>
        <v>0</v>
      </c>
      <c r="R37" s="60">
        <f t="shared" si="4"/>
        <v>3194300</v>
      </c>
      <c r="S37" s="60">
        <f t="shared" si="4"/>
        <v>1391495</v>
      </c>
      <c r="T37" s="60">
        <f t="shared" si="4"/>
        <v>3513495</v>
      </c>
      <c r="U37" s="60">
        <f t="shared" si="4"/>
        <v>6733166</v>
      </c>
      <c r="V37" s="60">
        <f t="shared" si="4"/>
        <v>11638156</v>
      </c>
      <c r="W37" s="60">
        <f t="shared" si="4"/>
        <v>15815875</v>
      </c>
      <c r="X37" s="60">
        <f t="shared" si="4"/>
        <v>22119000</v>
      </c>
      <c r="Y37" s="60">
        <f t="shared" si="4"/>
        <v>-6303125</v>
      </c>
      <c r="Z37" s="140">
        <f t="shared" si="5"/>
        <v>-28.496428409964285</v>
      </c>
      <c r="AA37" s="155">
        <f>AA7+AA22</f>
        <v>22119000</v>
      </c>
    </row>
    <row r="38" spans="1:27" ht="13.5">
      <c r="A38" s="291" t="s">
        <v>206</v>
      </c>
      <c r="B38" s="142"/>
      <c r="C38" s="62">
        <f t="shared" si="4"/>
        <v>115370716</v>
      </c>
      <c r="D38" s="156">
        <f t="shared" si="4"/>
        <v>0</v>
      </c>
      <c r="E38" s="60">
        <f t="shared" si="4"/>
        <v>191500000</v>
      </c>
      <c r="F38" s="60">
        <f t="shared" si="4"/>
        <v>210700000</v>
      </c>
      <c r="G38" s="60">
        <f t="shared" si="4"/>
        <v>0</v>
      </c>
      <c r="H38" s="60">
        <f t="shared" si="4"/>
        <v>5614148</v>
      </c>
      <c r="I38" s="60">
        <f t="shared" si="4"/>
        <v>11239869</v>
      </c>
      <c r="J38" s="60">
        <f t="shared" si="4"/>
        <v>16854017</v>
      </c>
      <c r="K38" s="60">
        <f t="shared" si="4"/>
        <v>6194532</v>
      </c>
      <c r="L38" s="60">
        <f t="shared" si="4"/>
        <v>13905967</v>
      </c>
      <c r="M38" s="60">
        <f t="shared" si="4"/>
        <v>3093048</v>
      </c>
      <c r="N38" s="60">
        <f t="shared" si="4"/>
        <v>23193547</v>
      </c>
      <c r="O38" s="60">
        <f t="shared" si="4"/>
        <v>795093</v>
      </c>
      <c r="P38" s="60">
        <f t="shared" si="4"/>
        <v>40799777</v>
      </c>
      <c r="Q38" s="60">
        <f t="shared" si="4"/>
        <v>6554622</v>
      </c>
      <c r="R38" s="60">
        <f t="shared" si="4"/>
        <v>48149492</v>
      </c>
      <c r="S38" s="60">
        <f t="shared" si="4"/>
        <v>6765386</v>
      </c>
      <c r="T38" s="60">
        <f t="shared" si="4"/>
        <v>30250446</v>
      </c>
      <c r="U38" s="60">
        <f t="shared" si="4"/>
        <v>71986983</v>
      </c>
      <c r="V38" s="60">
        <f t="shared" si="4"/>
        <v>109002815</v>
      </c>
      <c r="W38" s="60">
        <f t="shared" si="4"/>
        <v>197199871</v>
      </c>
      <c r="X38" s="60">
        <f t="shared" si="4"/>
        <v>210700000</v>
      </c>
      <c r="Y38" s="60">
        <f t="shared" si="4"/>
        <v>-13500129</v>
      </c>
      <c r="Z38" s="140">
        <f t="shared" si="5"/>
        <v>-6.407275272899858</v>
      </c>
      <c r="AA38" s="155">
        <f>AA8+AA23</f>
        <v>210700000</v>
      </c>
    </row>
    <row r="39" spans="1:27" ht="13.5">
      <c r="A39" s="291" t="s">
        <v>207</v>
      </c>
      <c r="B39" s="142"/>
      <c r="C39" s="62">
        <f t="shared" si="4"/>
        <v>26413167</v>
      </c>
      <c r="D39" s="156">
        <f t="shared" si="4"/>
        <v>0</v>
      </c>
      <c r="E39" s="60">
        <f t="shared" si="4"/>
        <v>45000000</v>
      </c>
      <c r="F39" s="60">
        <f t="shared" si="4"/>
        <v>49000000</v>
      </c>
      <c r="G39" s="60">
        <f t="shared" si="4"/>
        <v>0</v>
      </c>
      <c r="H39" s="60">
        <f t="shared" si="4"/>
        <v>3212231</v>
      </c>
      <c r="I39" s="60">
        <f t="shared" si="4"/>
        <v>1444492</v>
      </c>
      <c r="J39" s="60">
        <f t="shared" si="4"/>
        <v>4656723</v>
      </c>
      <c r="K39" s="60">
        <f t="shared" si="4"/>
        <v>2372736</v>
      </c>
      <c r="L39" s="60">
        <f t="shared" si="4"/>
        <v>12373789</v>
      </c>
      <c r="M39" s="60">
        <f t="shared" si="4"/>
        <v>364843</v>
      </c>
      <c r="N39" s="60">
        <f t="shared" si="4"/>
        <v>15111368</v>
      </c>
      <c r="O39" s="60">
        <f t="shared" si="4"/>
        <v>715546</v>
      </c>
      <c r="P39" s="60">
        <f t="shared" si="4"/>
        <v>1937174</v>
      </c>
      <c r="Q39" s="60">
        <f t="shared" si="4"/>
        <v>0</v>
      </c>
      <c r="R39" s="60">
        <f t="shared" si="4"/>
        <v>2652720</v>
      </c>
      <c r="S39" s="60">
        <f t="shared" si="4"/>
        <v>281278</v>
      </c>
      <c r="T39" s="60">
        <f t="shared" si="4"/>
        <v>2981095</v>
      </c>
      <c r="U39" s="60">
        <f t="shared" si="4"/>
        <v>24435276</v>
      </c>
      <c r="V39" s="60">
        <f t="shared" si="4"/>
        <v>27697649</v>
      </c>
      <c r="W39" s="60">
        <f t="shared" si="4"/>
        <v>50118460</v>
      </c>
      <c r="X39" s="60">
        <f t="shared" si="4"/>
        <v>49000000</v>
      </c>
      <c r="Y39" s="60">
        <f t="shared" si="4"/>
        <v>1118460</v>
      </c>
      <c r="Z39" s="140">
        <f t="shared" si="5"/>
        <v>2.2825714285714285</v>
      </c>
      <c r="AA39" s="155">
        <f>AA9+AA24</f>
        <v>49000000</v>
      </c>
    </row>
    <row r="40" spans="1:27" ht="13.5">
      <c r="A40" s="291" t="s">
        <v>208</v>
      </c>
      <c r="B40" s="142"/>
      <c r="C40" s="62">
        <f t="shared" si="4"/>
        <v>1857996</v>
      </c>
      <c r="D40" s="156">
        <f t="shared" si="4"/>
        <v>0</v>
      </c>
      <c r="E40" s="60">
        <f t="shared" si="4"/>
        <v>18163000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195118</v>
      </c>
      <c r="J40" s="60">
        <f t="shared" si="4"/>
        <v>195118</v>
      </c>
      <c r="K40" s="60">
        <f t="shared" si="4"/>
        <v>0</v>
      </c>
      <c r="L40" s="60">
        <f t="shared" si="4"/>
        <v>250</v>
      </c>
      <c r="M40" s="60">
        <f t="shared" si="4"/>
        <v>1207139</v>
      </c>
      <c r="N40" s="60">
        <f t="shared" si="4"/>
        <v>1207389</v>
      </c>
      <c r="O40" s="60">
        <f t="shared" si="4"/>
        <v>349488</v>
      </c>
      <c r="P40" s="60">
        <f t="shared" si="4"/>
        <v>698454</v>
      </c>
      <c r="Q40" s="60">
        <f t="shared" si="4"/>
        <v>0</v>
      </c>
      <c r="R40" s="60">
        <f t="shared" si="4"/>
        <v>1047942</v>
      </c>
      <c r="S40" s="60">
        <f t="shared" si="4"/>
        <v>0</v>
      </c>
      <c r="T40" s="60">
        <f t="shared" si="4"/>
        <v>1057118</v>
      </c>
      <c r="U40" s="60">
        <f t="shared" si="4"/>
        <v>0</v>
      </c>
      <c r="V40" s="60">
        <f t="shared" si="4"/>
        <v>1057118</v>
      </c>
      <c r="W40" s="60">
        <f t="shared" si="4"/>
        <v>3507567</v>
      </c>
      <c r="X40" s="60">
        <f t="shared" si="4"/>
        <v>0</v>
      </c>
      <c r="Y40" s="60">
        <f t="shared" si="4"/>
        <v>3507567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194826371</v>
      </c>
      <c r="D41" s="294">
        <f t="shared" si="6"/>
        <v>0</v>
      </c>
      <c r="E41" s="295">
        <f t="shared" si="6"/>
        <v>353313000</v>
      </c>
      <c r="F41" s="295">
        <f t="shared" si="6"/>
        <v>439419000</v>
      </c>
      <c r="G41" s="295">
        <f t="shared" si="6"/>
        <v>0</v>
      </c>
      <c r="H41" s="295">
        <f t="shared" si="6"/>
        <v>24467331</v>
      </c>
      <c r="I41" s="295">
        <f t="shared" si="6"/>
        <v>24479096</v>
      </c>
      <c r="J41" s="295">
        <f t="shared" si="6"/>
        <v>48946427</v>
      </c>
      <c r="K41" s="295">
        <f t="shared" si="6"/>
        <v>29033683</v>
      </c>
      <c r="L41" s="295">
        <f t="shared" si="6"/>
        <v>37854271</v>
      </c>
      <c r="M41" s="295">
        <f t="shared" si="6"/>
        <v>7267397</v>
      </c>
      <c r="N41" s="295">
        <f t="shared" si="6"/>
        <v>74155351</v>
      </c>
      <c r="O41" s="295">
        <f t="shared" si="6"/>
        <v>6136953</v>
      </c>
      <c r="P41" s="295">
        <f t="shared" si="6"/>
        <v>64721025</v>
      </c>
      <c r="Q41" s="295">
        <f t="shared" si="6"/>
        <v>12498800</v>
      </c>
      <c r="R41" s="295">
        <f t="shared" si="6"/>
        <v>83356778</v>
      </c>
      <c r="S41" s="295">
        <f t="shared" si="6"/>
        <v>15506658</v>
      </c>
      <c r="T41" s="295">
        <f t="shared" si="6"/>
        <v>53182839</v>
      </c>
      <c r="U41" s="295">
        <f t="shared" si="6"/>
        <v>190268644</v>
      </c>
      <c r="V41" s="295">
        <f t="shared" si="6"/>
        <v>258958141</v>
      </c>
      <c r="W41" s="295">
        <f t="shared" si="6"/>
        <v>465416697</v>
      </c>
      <c r="X41" s="295">
        <f t="shared" si="6"/>
        <v>439419000</v>
      </c>
      <c r="Y41" s="295">
        <f t="shared" si="6"/>
        <v>25997697</v>
      </c>
      <c r="Z41" s="296">
        <f t="shared" si="5"/>
        <v>5.91637981061356</v>
      </c>
      <c r="AA41" s="297">
        <f>SUM(AA36:AA40)</f>
        <v>439419000</v>
      </c>
    </row>
    <row r="42" spans="1:27" ht="13.5">
      <c r="A42" s="298" t="s">
        <v>210</v>
      </c>
      <c r="B42" s="136"/>
      <c r="C42" s="95">
        <f aca="true" t="shared" si="7" ref="C42:Y48">C12+C27</f>
        <v>1329318</v>
      </c>
      <c r="D42" s="129">
        <f t="shared" si="7"/>
        <v>0</v>
      </c>
      <c r="E42" s="54">
        <f t="shared" si="7"/>
        <v>20000000</v>
      </c>
      <c r="F42" s="54">
        <f t="shared" si="7"/>
        <v>14000000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634292</v>
      </c>
      <c r="P42" s="54">
        <f t="shared" si="7"/>
        <v>0</v>
      </c>
      <c r="Q42" s="54">
        <f t="shared" si="7"/>
        <v>0</v>
      </c>
      <c r="R42" s="54">
        <f t="shared" si="7"/>
        <v>634292</v>
      </c>
      <c r="S42" s="54">
        <f t="shared" si="7"/>
        <v>2994382</v>
      </c>
      <c r="T42" s="54">
        <f t="shared" si="7"/>
        <v>3591321</v>
      </c>
      <c r="U42" s="54">
        <f t="shared" si="7"/>
        <v>1479621</v>
      </c>
      <c r="V42" s="54">
        <f t="shared" si="7"/>
        <v>8065324</v>
      </c>
      <c r="W42" s="54">
        <f t="shared" si="7"/>
        <v>8699616</v>
      </c>
      <c r="X42" s="54">
        <f t="shared" si="7"/>
        <v>14000000</v>
      </c>
      <c r="Y42" s="54">
        <f t="shared" si="7"/>
        <v>-5300384</v>
      </c>
      <c r="Z42" s="184">
        <f t="shared" si="5"/>
        <v>-37.85988571428571</v>
      </c>
      <c r="AA42" s="130">
        <f aca="true" t="shared" si="8" ref="AA42:AA48">AA12+AA27</f>
        <v>14000000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1127721</v>
      </c>
      <c r="D45" s="129">
        <f t="shared" si="7"/>
        <v>0</v>
      </c>
      <c r="E45" s="54">
        <f t="shared" si="7"/>
        <v>24600000</v>
      </c>
      <c r="F45" s="54">
        <f t="shared" si="7"/>
        <v>29600000</v>
      </c>
      <c r="G45" s="54">
        <f t="shared" si="7"/>
        <v>0</v>
      </c>
      <c r="H45" s="54">
        <f t="shared" si="7"/>
        <v>27125</v>
      </c>
      <c r="I45" s="54">
        <f t="shared" si="7"/>
        <v>56200</v>
      </c>
      <c r="J45" s="54">
        <f t="shared" si="7"/>
        <v>83325</v>
      </c>
      <c r="K45" s="54">
        <f t="shared" si="7"/>
        <v>154553</v>
      </c>
      <c r="L45" s="54">
        <f t="shared" si="7"/>
        <v>0</v>
      </c>
      <c r="M45" s="54">
        <f t="shared" si="7"/>
        <v>0</v>
      </c>
      <c r="N45" s="54">
        <f t="shared" si="7"/>
        <v>154553</v>
      </c>
      <c r="O45" s="54">
        <f t="shared" si="7"/>
        <v>25300</v>
      </c>
      <c r="P45" s="54">
        <f t="shared" si="7"/>
        <v>0</v>
      </c>
      <c r="Q45" s="54">
        <f t="shared" si="7"/>
        <v>1298550</v>
      </c>
      <c r="R45" s="54">
        <f t="shared" si="7"/>
        <v>1323850</v>
      </c>
      <c r="S45" s="54">
        <f t="shared" si="7"/>
        <v>497444</v>
      </c>
      <c r="T45" s="54">
        <f t="shared" si="7"/>
        <v>25438</v>
      </c>
      <c r="U45" s="54">
        <f t="shared" si="7"/>
        <v>4618607</v>
      </c>
      <c r="V45" s="54">
        <f t="shared" si="7"/>
        <v>5141489</v>
      </c>
      <c r="W45" s="54">
        <f t="shared" si="7"/>
        <v>6703217</v>
      </c>
      <c r="X45" s="54">
        <f t="shared" si="7"/>
        <v>29600000</v>
      </c>
      <c r="Y45" s="54">
        <f t="shared" si="7"/>
        <v>-22896783</v>
      </c>
      <c r="Z45" s="184">
        <f t="shared" si="5"/>
        <v>-77.35399662162162</v>
      </c>
      <c r="AA45" s="130">
        <f t="shared" si="8"/>
        <v>29600000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197283410</v>
      </c>
      <c r="D49" s="218">
        <f t="shared" si="9"/>
        <v>0</v>
      </c>
      <c r="E49" s="220">
        <f t="shared" si="9"/>
        <v>397913000</v>
      </c>
      <c r="F49" s="220">
        <f t="shared" si="9"/>
        <v>483019000</v>
      </c>
      <c r="G49" s="220">
        <f t="shared" si="9"/>
        <v>0</v>
      </c>
      <c r="H49" s="220">
        <f t="shared" si="9"/>
        <v>24494456</v>
      </c>
      <c r="I49" s="220">
        <f t="shared" si="9"/>
        <v>24535296</v>
      </c>
      <c r="J49" s="220">
        <f t="shared" si="9"/>
        <v>49029752</v>
      </c>
      <c r="K49" s="220">
        <f t="shared" si="9"/>
        <v>29188236</v>
      </c>
      <c r="L49" s="220">
        <f t="shared" si="9"/>
        <v>37854271</v>
      </c>
      <c r="M49" s="220">
        <f t="shared" si="9"/>
        <v>7267397</v>
      </c>
      <c r="N49" s="220">
        <f t="shared" si="9"/>
        <v>74309904</v>
      </c>
      <c r="O49" s="220">
        <f t="shared" si="9"/>
        <v>6796545</v>
      </c>
      <c r="P49" s="220">
        <f t="shared" si="9"/>
        <v>64721025</v>
      </c>
      <c r="Q49" s="220">
        <f t="shared" si="9"/>
        <v>13797350</v>
      </c>
      <c r="R49" s="220">
        <f t="shared" si="9"/>
        <v>85314920</v>
      </c>
      <c r="S49" s="220">
        <f t="shared" si="9"/>
        <v>18998484</v>
      </c>
      <c r="T49" s="220">
        <f t="shared" si="9"/>
        <v>56799598</v>
      </c>
      <c r="U49" s="220">
        <f t="shared" si="9"/>
        <v>196366872</v>
      </c>
      <c r="V49" s="220">
        <f t="shared" si="9"/>
        <v>272164954</v>
      </c>
      <c r="W49" s="220">
        <f t="shared" si="9"/>
        <v>480819530</v>
      </c>
      <c r="X49" s="220">
        <f t="shared" si="9"/>
        <v>483019000</v>
      </c>
      <c r="Y49" s="220">
        <f t="shared" si="9"/>
        <v>-2199470</v>
      </c>
      <c r="Z49" s="221">
        <f t="shared" si="5"/>
        <v>-0.4553588989253011</v>
      </c>
      <c r="AA49" s="222">
        <f>SUM(AA41:AA48)</f>
        <v>483019000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45331</v>
      </c>
      <c r="H66" s="275">
        <v>11449</v>
      </c>
      <c r="I66" s="275"/>
      <c r="J66" s="275">
        <v>56780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56780</v>
      </c>
      <c r="X66" s="275"/>
      <c r="Y66" s="275">
        <v>56780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2379091</v>
      </c>
      <c r="H67" s="60">
        <v>1864129</v>
      </c>
      <c r="I67" s="60"/>
      <c r="J67" s="60">
        <v>4243220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4243220</v>
      </c>
      <c r="X67" s="60"/>
      <c r="Y67" s="60">
        <v>4243220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36345000</v>
      </c>
      <c r="F68" s="60"/>
      <c r="G68" s="60">
        <v>836113</v>
      </c>
      <c r="H68" s="60">
        <v>3079778</v>
      </c>
      <c r="I68" s="60"/>
      <c r="J68" s="60">
        <v>3915891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3915891</v>
      </c>
      <c r="X68" s="60"/>
      <c r="Y68" s="60">
        <v>3915891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36345000</v>
      </c>
      <c r="F69" s="220">
        <f t="shared" si="12"/>
        <v>0</v>
      </c>
      <c r="G69" s="220">
        <f t="shared" si="12"/>
        <v>3260535</v>
      </c>
      <c r="H69" s="220">
        <f t="shared" si="12"/>
        <v>4955356</v>
      </c>
      <c r="I69" s="220">
        <f t="shared" si="12"/>
        <v>0</v>
      </c>
      <c r="J69" s="220">
        <f t="shared" si="12"/>
        <v>8215891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8215891</v>
      </c>
      <c r="X69" s="220">
        <f t="shared" si="12"/>
        <v>0</v>
      </c>
      <c r="Y69" s="220">
        <f t="shared" si="12"/>
        <v>8215891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194826371</v>
      </c>
      <c r="D5" s="357">
        <f t="shared" si="0"/>
        <v>0</v>
      </c>
      <c r="E5" s="356">
        <f t="shared" si="0"/>
        <v>353313000</v>
      </c>
      <c r="F5" s="358">
        <f t="shared" si="0"/>
        <v>439419000</v>
      </c>
      <c r="G5" s="358">
        <f t="shared" si="0"/>
        <v>0</v>
      </c>
      <c r="H5" s="356">
        <f t="shared" si="0"/>
        <v>24467331</v>
      </c>
      <c r="I5" s="356">
        <f t="shared" si="0"/>
        <v>24479096</v>
      </c>
      <c r="J5" s="358">
        <f t="shared" si="0"/>
        <v>48946427</v>
      </c>
      <c r="K5" s="358">
        <f t="shared" si="0"/>
        <v>29033683</v>
      </c>
      <c r="L5" s="356">
        <f t="shared" si="0"/>
        <v>37854271</v>
      </c>
      <c r="M5" s="356">
        <f t="shared" si="0"/>
        <v>7267397</v>
      </c>
      <c r="N5" s="358">
        <f t="shared" si="0"/>
        <v>74155351</v>
      </c>
      <c r="O5" s="358">
        <f t="shared" si="0"/>
        <v>6136953</v>
      </c>
      <c r="P5" s="356">
        <f t="shared" si="0"/>
        <v>64721025</v>
      </c>
      <c r="Q5" s="356">
        <f t="shared" si="0"/>
        <v>12498800</v>
      </c>
      <c r="R5" s="358">
        <f t="shared" si="0"/>
        <v>83356778</v>
      </c>
      <c r="S5" s="358">
        <f t="shared" si="0"/>
        <v>15506658</v>
      </c>
      <c r="T5" s="356">
        <f t="shared" si="0"/>
        <v>53182839</v>
      </c>
      <c r="U5" s="356">
        <f t="shared" si="0"/>
        <v>190268644</v>
      </c>
      <c r="V5" s="358">
        <f t="shared" si="0"/>
        <v>258958141</v>
      </c>
      <c r="W5" s="358">
        <f t="shared" si="0"/>
        <v>465416697</v>
      </c>
      <c r="X5" s="356">
        <f t="shared" si="0"/>
        <v>439419000</v>
      </c>
      <c r="Y5" s="358">
        <f t="shared" si="0"/>
        <v>25997697</v>
      </c>
      <c r="Z5" s="359">
        <f>+IF(X5&lt;&gt;0,+(Y5/X5)*100,0)</f>
        <v>5.91637981061356</v>
      </c>
      <c r="AA5" s="360">
        <f>+AA6+AA8+AA11+AA13+AA15</f>
        <v>439419000</v>
      </c>
    </row>
    <row r="6" spans="1:27" ht="13.5">
      <c r="A6" s="361" t="s">
        <v>204</v>
      </c>
      <c r="B6" s="142"/>
      <c r="C6" s="60">
        <f>+C7</f>
        <v>41943775</v>
      </c>
      <c r="D6" s="340">
        <f aca="true" t="shared" si="1" ref="D6:AA6">+D7</f>
        <v>0</v>
      </c>
      <c r="E6" s="60">
        <f t="shared" si="1"/>
        <v>87150000</v>
      </c>
      <c r="F6" s="59">
        <f t="shared" si="1"/>
        <v>157600000</v>
      </c>
      <c r="G6" s="59">
        <f t="shared" si="1"/>
        <v>0</v>
      </c>
      <c r="H6" s="60">
        <f t="shared" si="1"/>
        <v>15640952</v>
      </c>
      <c r="I6" s="60">
        <f t="shared" si="1"/>
        <v>11299893</v>
      </c>
      <c r="J6" s="59">
        <f t="shared" si="1"/>
        <v>26940845</v>
      </c>
      <c r="K6" s="59">
        <f t="shared" si="1"/>
        <v>20171435</v>
      </c>
      <c r="L6" s="60">
        <f t="shared" si="1"/>
        <v>11185550</v>
      </c>
      <c r="M6" s="60">
        <f t="shared" si="1"/>
        <v>2602367</v>
      </c>
      <c r="N6" s="59">
        <f t="shared" si="1"/>
        <v>33959352</v>
      </c>
      <c r="O6" s="59">
        <f t="shared" si="1"/>
        <v>4276826</v>
      </c>
      <c r="P6" s="60">
        <f t="shared" si="1"/>
        <v>18091320</v>
      </c>
      <c r="Q6" s="60">
        <f t="shared" si="1"/>
        <v>5944178</v>
      </c>
      <c r="R6" s="59">
        <f t="shared" si="1"/>
        <v>28312324</v>
      </c>
      <c r="S6" s="59">
        <f t="shared" si="1"/>
        <v>7068499</v>
      </c>
      <c r="T6" s="60">
        <f t="shared" si="1"/>
        <v>15380685</v>
      </c>
      <c r="U6" s="60">
        <f t="shared" si="1"/>
        <v>87113219</v>
      </c>
      <c r="V6" s="59">
        <f t="shared" si="1"/>
        <v>109562403</v>
      </c>
      <c r="W6" s="59">
        <f t="shared" si="1"/>
        <v>198774924</v>
      </c>
      <c r="X6" s="60">
        <f t="shared" si="1"/>
        <v>157600000</v>
      </c>
      <c r="Y6" s="59">
        <f t="shared" si="1"/>
        <v>41174924</v>
      </c>
      <c r="Z6" s="61">
        <f>+IF(X6&lt;&gt;0,+(Y6/X6)*100,0)</f>
        <v>26.126220812182744</v>
      </c>
      <c r="AA6" s="62">
        <f t="shared" si="1"/>
        <v>157600000</v>
      </c>
    </row>
    <row r="7" spans="1:27" ht="13.5">
      <c r="A7" s="291" t="s">
        <v>228</v>
      </c>
      <c r="B7" s="142"/>
      <c r="C7" s="60">
        <v>41943775</v>
      </c>
      <c r="D7" s="340"/>
      <c r="E7" s="60">
        <v>87150000</v>
      </c>
      <c r="F7" s="59">
        <v>157600000</v>
      </c>
      <c r="G7" s="59"/>
      <c r="H7" s="60">
        <v>15640952</v>
      </c>
      <c r="I7" s="60">
        <v>11299893</v>
      </c>
      <c r="J7" s="59">
        <v>26940845</v>
      </c>
      <c r="K7" s="59">
        <v>20171435</v>
      </c>
      <c r="L7" s="60">
        <v>11185550</v>
      </c>
      <c r="M7" s="60">
        <v>2602367</v>
      </c>
      <c r="N7" s="59">
        <v>33959352</v>
      </c>
      <c r="O7" s="59">
        <v>4276826</v>
      </c>
      <c r="P7" s="60">
        <v>18091320</v>
      </c>
      <c r="Q7" s="60">
        <v>5944178</v>
      </c>
      <c r="R7" s="59">
        <v>28312324</v>
      </c>
      <c r="S7" s="59">
        <v>7068499</v>
      </c>
      <c r="T7" s="60">
        <v>15380685</v>
      </c>
      <c r="U7" s="60">
        <v>87113219</v>
      </c>
      <c r="V7" s="59">
        <v>109562403</v>
      </c>
      <c r="W7" s="59">
        <v>198774924</v>
      </c>
      <c r="X7" s="60">
        <v>157600000</v>
      </c>
      <c r="Y7" s="59">
        <v>41174924</v>
      </c>
      <c r="Z7" s="61">
        <v>26.13</v>
      </c>
      <c r="AA7" s="62">
        <v>157600000</v>
      </c>
    </row>
    <row r="8" spans="1:27" ht="13.5">
      <c r="A8" s="361" t="s">
        <v>205</v>
      </c>
      <c r="B8" s="142"/>
      <c r="C8" s="60">
        <f aca="true" t="shared" si="2" ref="C8:Y8">SUM(C9:C10)</f>
        <v>9240717</v>
      </c>
      <c r="D8" s="340">
        <f t="shared" si="2"/>
        <v>0</v>
      </c>
      <c r="E8" s="60">
        <f t="shared" si="2"/>
        <v>11500000</v>
      </c>
      <c r="F8" s="59">
        <f t="shared" si="2"/>
        <v>22119000</v>
      </c>
      <c r="G8" s="59">
        <f t="shared" si="2"/>
        <v>0</v>
      </c>
      <c r="H8" s="60">
        <f t="shared" si="2"/>
        <v>0</v>
      </c>
      <c r="I8" s="60">
        <f t="shared" si="2"/>
        <v>299724</v>
      </c>
      <c r="J8" s="59">
        <f t="shared" si="2"/>
        <v>299724</v>
      </c>
      <c r="K8" s="59">
        <f t="shared" si="2"/>
        <v>294980</v>
      </c>
      <c r="L8" s="60">
        <f t="shared" si="2"/>
        <v>388715</v>
      </c>
      <c r="M8" s="60">
        <f t="shared" si="2"/>
        <v>0</v>
      </c>
      <c r="N8" s="59">
        <f t="shared" si="2"/>
        <v>683695</v>
      </c>
      <c r="O8" s="59">
        <f t="shared" si="2"/>
        <v>0</v>
      </c>
      <c r="P8" s="60">
        <f t="shared" si="2"/>
        <v>3194300</v>
      </c>
      <c r="Q8" s="60">
        <f t="shared" si="2"/>
        <v>0</v>
      </c>
      <c r="R8" s="59">
        <f t="shared" si="2"/>
        <v>3194300</v>
      </c>
      <c r="S8" s="59">
        <f t="shared" si="2"/>
        <v>1391495</v>
      </c>
      <c r="T8" s="60">
        <f t="shared" si="2"/>
        <v>3513495</v>
      </c>
      <c r="U8" s="60">
        <f t="shared" si="2"/>
        <v>6733166</v>
      </c>
      <c r="V8" s="59">
        <f t="shared" si="2"/>
        <v>11638156</v>
      </c>
      <c r="W8" s="59">
        <f t="shared" si="2"/>
        <v>15815875</v>
      </c>
      <c r="X8" s="60">
        <f t="shared" si="2"/>
        <v>22119000</v>
      </c>
      <c r="Y8" s="59">
        <f t="shared" si="2"/>
        <v>-6303125</v>
      </c>
      <c r="Z8" s="61">
        <f>+IF(X8&lt;&gt;0,+(Y8/X8)*100,0)</f>
        <v>-28.496428409964285</v>
      </c>
      <c r="AA8" s="62">
        <f>SUM(AA9:AA10)</f>
        <v>22119000</v>
      </c>
    </row>
    <row r="9" spans="1:27" ht="13.5">
      <c r="A9" s="291" t="s">
        <v>229</v>
      </c>
      <c r="B9" s="142"/>
      <c r="C9" s="60">
        <v>9240717</v>
      </c>
      <c r="D9" s="340"/>
      <c r="E9" s="60"/>
      <c r="F9" s="59">
        <v>6619000</v>
      </c>
      <c r="G9" s="59"/>
      <c r="H9" s="60"/>
      <c r="I9" s="60">
        <v>299724</v>
      </c>
      <c r="J9" s="59">
        <v>299724</v>
      </c>
      <c r="K9" s="59">
        <v>294980</v>
      </c>
      <c r="L9" s="60">
        <v>388715</v>
      </c>
      <c r="M9" s="60"/>
      <c r="N9" s="59">
        <v>683695</v>
      </c>
      <c r="O9" s="59"/>
      <c r="P9" s="60"/>
      <c r="Q9" s="60"/>
      <c r="R9" s="59"/>
      <c r="S9" s="59">
        <v>1391495</v>
      </c>
      <c r="T9" s="60">
        <v>1956011</v>
      </c>
      <c r="U9" s="60">
        <v>3292966</v>
      </c>
      <c r="V9" s="59">
        <v>6640472</v>
      </c>
      <c r="W9" s="59">
        <v>7623891</v>
      </c>
      <c r="X9" s="60">
        <v>6619000</v>
      </c>
      <c r="Y9" s="59">
        <v>1004891</v>
      </c>
      <c r="Z9" s="61">
        <v>15.18</v>
      </c>
      <c r="AA9" s="62">
        <v>6619000</v>
      </c>
    </row>
    <row r="10" spans="1:27" ht="13.5">
      <c r="A10" s="291" t="s">
        <v>230</v>
      </c>
      <c r="B10" s="142"/>
      <c r="C10" s="60"/>
      <c r="D10" s="340"/>
      <c r="E10" s="60">
        <v>11500000</v>
      </c>
      <c r="F10" s="59">
        <v>15500000</v>
      </c>
      <c r="G10" s="59"/>
      <c r="H10" s="60"/>
      <c r="I10" s="60"/>
      <c r="J10" s="59"/>
      <c r="K10" s="59"/>
      <c r="L10" s="60"/>
      <c r="M10" s="60"/>
      <c r="N10" s="59"/>
      <c r="O10" s="59"/>
      <c r="P10" s="60">
        <v>3194300</v>
      </c>
      <c r="Q10" s="60"/>
      <c r="R10" s="59">
        <v>3194300</v>
      </c>
      <c r="S10" s="59"/>
      <c r="T10" s="60">
        <v>1557484</v>
      </c>
      <c r="U10" s="60">
        <v>3440200</v>
      </c>
      <c r="V10" s="59">
        <v>4997684</v>
      </c>
      <c r="W10" s="59">
        <v>8191984</v>
      </c>
      <c r="X10" s="60">
        <v>15500000</v>
      </c>
      <c r="Y10" s="59">
        <v>-7308016</v>
      </c>
      <c r="Z10" s="61">
        <v>-47.15</v>
      </c>
      <c r="AA10" s="62">
        <v>15500000</v>
      </c>
    </row>
    <row r="11" spans="1:27" ht="13.5">
      <c r="A11" s="361" t="s">
        <v>206</v>
      </c>
      <c r="B11" s="142"/>
      <c r="C11" s="362">
        <f>+C12</f>
        <v>115370716</v>
      </c>
      <c r="D11" s="363">
        <f aca="true" t="shared" si="3" ref="D11:AA11">+D12</f>
        <v>0</v>
      </c>
      <c r="E11" s="362">
        <f t="shared" si="3"/>
        <v>191500000</v>
      </c>
      <c r="F11" s="364">
        <f t="shared" si="3"/>
        <v>210700000</v>
      </c>
      <c r="G11" s="364">
        <f t="shared" si="3"/>
        <v>0</v>
      </c>
      <c r="H11" s="362">
        <f t="shared" si="3"/>
        <v>5614148</v>
      </c>
      <c r="I11" s="362">
        <f t="shared" si="3"/>
        <v>11239869</v>
      </c>
      <c r="J11" s="364">
        <f t="shared" si="3"/>
        <v>16854017</v>
      </c>
      <c r="K11" s="364">
        <f t="shared" si="3"/>
        <v>6194532</v>
      </c>
      <c r="L11" s="362">
        <f t="shared" si="3"/>
        <v>13905967</v>
      </c>
      <c r="M11" s="362">
        <f t="shared" si="3"/>
        <v>3093048</v>
      </c>
      <c r="N11" s="364">
        <f t="shared" si="3"/>
        <v>23193547</v>
      </c>
      <c r="O11" s="364">
        <f t="shared" si="3"/>
        <v>795093</v>
      </c>
      <c r="P11" s="362">
        <f t="shared" si="3"/>
        <v>40799777</v>
      </c>
      <c r="Q11" s="362">
        <f t="shared" si="3"/>
        <v>6554622</v>
      </c>
      <c r="R11" s="364">
        <f t="shared" si="3"/>
        <v>48149492</v>
      </c>
      <c r="S11" s="364">
        <f t="shared" si="3"/>
        <v>6765386</v>
      </c>
      <c r="T11" s="362">
        <f t="shared" si="3"/>
        <v>30250446</v>
      </c>
      <c r="U11" s="362">
        <f t="shared" si="3"/>
        <v>71986983</v>
      </c>
      <c r="V11" s="364">
        <f t="shared" si="3"/>
        <v>109002815</v>
      </c>
      <c r="W11" s="364">
        <f t="shared" si="3"/>
        <v>197199871</v>
      </c>
      <c r="X11" s="362">
        <f t="shared" si="3"/>
        <v>210700000</v>
      </c>
      <c r="Y11" s="364">
        <f t="shared" si="3"/>
        <v>-13500129</v>
      </c>
      <c r="Z11" s="365">
        <f>+IF(X11&lt;&gt;0,+(Y11/X11)*100,0)</f>
        <v>-6.407275272899858</v>
      </c>
      <c r="AA11" s="366">
        <f t="shared" si="3"/>
        <v>210700000</v>
      </c>
    </row>
    <row r="12" spans="1:27" ht="13.5">
      <c r="A12" s="291" t="s">
        <v>231</v>
      </c>
      <c r="B12" s="136"/>
      <c r="C12" s="60">
        <v>115370716</v>
      </c>
      <c r="D12" s="340"/>
      <c r="E12" s="60">
        <v>191500000</v>
      </c>
      <c r="F12" s="59">
        <v>210700000</v>
      </c>
      <c r="G12" s="59"/>
      <c r="H12" s="60">
        <v>5614148</v>
      </c>
      <c r="I12" s="60">
        <v>11239869</v>
      </c>
      <c r="J12" s="59">
        <v>16854017</v>
      </c>
      <c r="K12" s="59">
        <v>6194532</v>
      </c>
      <c r="L12" s="60">
        <v>13905967</v>
      </c>
      <c r="M12" s="60">
        <v>3093048</v>
      </c>
      <c r="N12" s="59">
        <v>23193547</v>
      </c>
      <c r="O12" s="59">
        <v>795093</v>
      </c>
      <c r="P12" s="60">
        <v>40799777</v>
      </c>
      <c r="Q12" s="60">
        <v>6554622</v>
      </c>
      <c r="R12" s="59">
        <v>48149492</v>
      </c>
      <c r="S12" s="59">
        <v>6765386</v>
      </c>
      <c r="T12" s="60">
        <v>30250446</v>
      </c>
      <c r="U12" s="60">
        <v>71986983</v>
      </c>
      <c r="V12" s="59">
        <v>109002815</v>
      </c>
      <c r="W12" s="59">
        <v>197199871</v>
      </c>
      <c r="X12" s="60">
        <v>210700000</v>
      </c>
      <c r="Y12" s="59">
        <v>-13500129</v>
      </c>
      <c r="Z12" s="61">
        <v>-6.41</v>
      </c>
      <c r="AA12" s="62">
        <v>210700000</v>
      </c>
    </row>
    <row r="13" spans="1:27" ht="13.5">
      <c r="A13" s="361" t="s">
        <v>207</v>
      </c>
      <c r="B13" s="136"/>
      <c r="C13" s="275">
        <f>+C14</f>
        <v>26413167</v>
      </c>
      <c r="D13" s="341">
        <f aca="true" t="shared" si="4" ref="D13:AA13">+D14</f>
        <v>0</v>
      </c>
      <c r="E13" s="275">
        <f t="shared" si="4"/>
        <v>45000000</v>
      </c>
      <c r="F13" s="342">
        <f t="shared" si="4"/>
        <v>49000000</v>
      </c>
      <c r="G13" s="342">
        <f t="shared" si="4"/>
        <v>0</v>
      </c>
      <c r="H13" s="275">
        <f t="shared" si="4"/>
        <v>3212231</v>
      </c>
      <c r="I13" s="275">
        <f t="shared" si="4"/>
        <v>1444492</v>
      </c>
      <c r="J13" s="342">
        <f t="shared" si="4"/>
        <v>4656723</v>
      </c>
      <c r="K13" s="342">
        <f t="shared" si="4"/>
        <v>2372736</v>
      </c>
      <c r="L13" s="275">
        <f t="shared" si="4"/>
        <v>12373789</v>
      </c>
      <c r="M13" s="275">
        <f t="shared" si="4"/>
        <v>364843</v>
      </c>
      <c r="N13" s="342">
        <f t="shared" si="4"/>
        <v>15111368</v>
      </c>
      <c r="O13" s="342">
        <f t="shared" si="4"/>
        <v>715546</v>
      </c>
      <c r="P13" s="275">
        <f t="shared" si="4"/>
        <v>1937174</v>
      </c>
      <c r="Q13" s="275">
        <f t="shared" si="4"/>
        <v>0</v>
      </c>
      <c r="R13" s="342">
        <f t="shared" si="4"/>
        <v>2652720</v>
      </c>
      <c r="S13" s="342">
        <f t="shared" si="4"/>
        <v>281278</v>
      </c>
      <c r="T13" s="275">
        <f t="shared" si="4"/>
        <v>2981095</v>
      </c>
      <c r="U13" s="275">
        <f t="shared" si="4"/>
        <v>24435276</v>
      </c>
      <c r="V13" s="342">
        <f t="shared" si="4"/>
        <v>27697649</v>
      </c>
      <c r="W13" s="342">
        <f t="shared" si="4"/>
        <v>50118460</v>
      </c>
      <c r="X13" s="275">
        <f t="shared" si="4"/>
        <v>49000000</v>
      </c>
      <c r="Y13" s="342">
        <f t="shared" si="4"/>
        <v>1118460</v>
      </c>
      <c r="Z13" s="335">
        <f>+IF(X13&lt;&gt;0,+(Y13/X13)*100,0)</f>
        <v>2.2825714285714285</v>
      </c>
      <c r="AA13" s="273">
        <f t="shared" si="4"/>
        <v>49000000</v>
      </c>
    </row>
    <row r="14" spans="1:27" ht="13.5">
      <c r="A14" s="291" t="s">
        <v>232</v>
      </c>
      <c r="B14" s="136"/>
      <c r="C14" s="60">
        <v>26413167</v>
      </c>
      <c r="D14" s="340"/>
      <c r="E14" s="60">
        <v>45000000</v>
      </c>
      <c r="F14" s="59">
        <v>49000000</v>
      </c>
      <c r="G14" s="59"/>
      <c r="H14" s="60">
        <v>3212231</v>
      </c>
      <c r="I14" s="60">
        <v>1444492</v>
      </c>
      <c r="J14" s="59">
        <v>4656723</v>
      </c>
      <c r="K14" s="59">
        <v>2372736</v>
      </c>
      <c r="L14" s="60">
        <v>12373789</v>
      </c>
      <c r="M14" s="60">
        <v>364843</v>
      </c>
      <c r="N14" s="59">
        <v>15111368</v>
      </c>
      <c r="O14" s="59">
        <v>715546</v>
      </c>
      <c r="P14" s="60">
        <v>1937174</v>
      </c>
      <c r="Q14" s="60"/>
      <c r="R14" s="59">
        <v>2652720</v>
      </c>
      <c r="S14" s="59">
        <v>281278</v>
      </c>
      <c r="T14" s="60">
        <v>2981095</v>
      </c>
      <c r="U14" s="60">
        <v>24435276</v>
      </c>
      <c r="V14" s="59">
        <v>27697649</v>
      </c>
      <c r="W14" s="59">
        <v>50118460</v>
      </c>
      <c r="X14" s="60">
        <v>49000000</v>
      </c>
      <c r="Y14" s="59">
        <v>1118460</v>
      </c>
      <c r="Z14" s="61">
        <v>2.28</v>
      </c>
      <c r="AA14" s="62">
        <v>49000000</v>
      </c>
    </row>
    <row r="15" spans="1:27" ht="13.5">
      <c r="A15" s="361" t="s">
        <v>208</v>
      </c>
      <c r="B15" s="136"/>
      <c r="C15" s="60">
        <f aca="true" t="shared" si="5" ref="C15:Y15">SUM(C16:C20)</f>
        <v>1857996</v>
      </c>
      <c r="D15" s="340">
        <f t="shared" si="5"/>
        <v>0</v>
      </c>
      <c r="E15" s="60">
        <f t="shared" si="5"/>
        <v>18163000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195118</v>
      </c>
      <c r="J15" s="59">
        <f t="shared" si="5"/>
        <v>195118</v>
      </c>
      <c r="K15" s="59">
        <f t="shared" si="5"/>
        <v>0</v>
      </c>
      <c r="L15" s="60">
        <f t="shared" si="5"/>
        <v>250</v>
      </c>
      <c r="M15" s="60">
        <f t="shared" si="5"/>
        <v>1207139</v>
      </c>
      <c r="N15" s="59">
        <f t="shared" si="5"/>
        <v>1207389</v>
      </c>
      <c r="O15" s="59">
        <f t="shared" si="5"/>
        <v>349488</v>
      </c>
      <c r="P15" s="60">
        <f t="shared" si="5"/>
        <v>698454</v>
      </c>
      <c r="Q15" s="60">
        <f t="shared" si="5"/>
        <v>0</v>
      </c>
      <c r="R15" s="59">
        <f t="shared" si="5"/>
        <v>1047942</v>
      </c>
      <c r="S15" s="59">
        <f t="shared" si="5"/>
        <v>0</v>
      </c>
      <c r="T15" s="60">
        <f t="shared" si="5"/>
        <v>1057118</v>
      </c>
      <c r="U15" s="60">
        <f t="shared" si="5"/>
        <v>0</v>
      </c>
      <c r="V15" s="59">
        <f t="shared" si="5"/>
        <v>1057118</v>
      </c>
      <c r="W15" s="59">
        <f t="shared" si="5"/>
        <v>3507567</v>
      </c>
      <c r="X15" s="60">
        <f t="shared" si="5"/>
        <v>0</v>
      </c>
      <c r="Y15" s="59">
        <f t="shared" si="5"/>
        <v>3507567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>
        <v>3500000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>
        <v>155571</v>
      </c>
      <c r="U16" s="60"/>
      <c r="V16" s="59">
        <v>155571</v>
      </c>
      <c r="W16" s="59">
        <v>155571</v>
      </c>
      <c r="X16" s="60"/>
      <c r="Y16" s="59">
        <v>155571</v>
      </c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14663000</v>
      </c>
      <c r="F18" s="59"/>
      <c r="G18" s="59"/>
      <c r="H18" s="60"/>
      <c r="I18" s="60"/>
      <c r="J18" s="59"/>
      <c r="K18" s="59"/>
      <c r="L18" s="60"/>
      <c r="M18" s="60">
        <v>837530</v>
      </c>
      <c r="N18" s="59">
        <v>837530</v>
      </c>
      <c r="O18" s="59"/>
      <c r="P18" s="60">
        <v>698454</v>
      </c>
      <c r="Q18" s="60"/>
      <c r="R18" s="59">
        <v>698454</v>
      </c>
      <c r="S18" s="59"/>
      <c r="T18" s="60"/>
      <c r="U18" s="60"/>
      <c r="V18" s="59"/>
      <c r="W18" s="59">
        <v>1535984</v>
      </c>
      <c r="X18" s="60"/>
      <c r="Y18" s="59">
        <v>1535984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1857996</v>
      </c>
      <c r="D20" s="340"/>
      <c r="E20" s="60"/>
      <c r="F20" s="59"/>
      <c r="G20" s="59"/>
      <c r="H20" s="60"/>
      <c r="I20" s="60">
        <v>195118</v>
      </c>
      <c r="J20" s="59">
        <v>195118</v>
      </c>
      <c r="K20" s="59"/>
      <c r="L20" s="60">
        <v>250</v>
      </c>
      <c r="M20" s="60">
        <v>369609</v>
      </c>
      <c r="N20" s="59">
        <v>369859</v>
      </c>
      <c r="O20" s="59">
        <v>349488</v>
      </c>
      <c r="P20" s="60"/>
      <c r="Q20" s="60"/>
      <c r="R20" s="59">
        <v>349488</v>
      </c>
      <c r="S20" s="59"/>
      <c r="T20" s="60">
        <v>901547</v>
      </c>
      <c r="U20" s="60"/>
      <c r="V20" s="59">
        <v>901547</v>
      </c>
      <c r="W20" s="59">
        <v>1816012</v>
      </c>
      <c r="X20" s="60"/>
      <c r="Y20" s="59">
        <v>1816012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1329318</v>
      </c>
      <c r="D22" s="344">
        <f t="shared" si="6"/>
        <v>0</v>
      </c>
      <c r="E22" s="343">
        <f t="shared" si="6"/>
        <v>20000000</v>
      </c>
      <c r="F22" s="345">
        <f t="shared" si="6"/>
        <v>14000000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634292</v>
      </c>
      <c r="P22" s="343">
        <f t="shared" si="6"/>
        <v>0</v>
      </c>
      <c r="Q22" s="343">
        <f t="shared" si="6"/>
        <v>0</v>
      </c>
      <c r="R22" s="345">
        <f t="shared" si="6"/>
        <v>634292</v>
      </c>
      <c r="S22" s="345">
        <f t="shared" si="6"/>
        <v>2994382</v>
      </c>
      <c r="T22" s="343">
        <f t="shared" si="6"/>
        <v>3591321</v>
      </c>
      <c r="U22" s="343">
        <f t="shared" si="6"/>
        <v>1479621</v>
      </c>
      <c r="V22" s="345">
        <f t="shared" si="6"/>
        <v>8065324</v>
      </c>
      <c r="W22" s="345">
        <f t="shared" si="6"/>
        <v>8699616</v>
      </c>
      <c r="X22" s="343">
        <f t="shared" si="6"/>
        <v>14000000</v>
      </c>
      <c r="Y22" s="345">
        <f t="shared" si="6"/>
        <v>-5300384</v>
      </c>
      <c r="Z22" s="336">
        <f>+IF(X22&lt;&gt;0,+(Y22/X22)*100,0)</f>
        <v>-37.85988571428571</v>
      </c>
      <c r="AA22" s="350">
        <f>SUM(AA23:AA32)</f>
        <v>14000000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65286</v>
      </c>
      <c r="D24" s="340"/>
      <c r="E24" s="60">
        <v>11000000</v>
      </c>
      <c r="F24" s="59">
        <v>5000000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>
        <v>561446</v>
      </c>
      <c r="V24" s="59">
        <v>561446</v>
      </c>
      <c r="W24" s="59">
        <v>561446</v>
      </c>
      <c r="X24" s="60">
        <v>5000000</v>
      </c>
      <c r="Y24" s="59">
        <v>-4438554</v>
      </c>
      <c r="Z24" s="61">
        <v>-88.77</v>
      </c>
      <c r="AA24" s="62">
        <v>5000000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1264032</v>
      </c>
      <c r="D32" s="340"/>
      <c r="E32" s="60">
        <v>9000000</v>
      </c>
      <c r="F32" s="59">
        <v>9000000</v>
      </c>
      <c r="G32" s="59"/>
      <c r="H32" s="60"/>
      <c r="I32" s="60"/>
      <c r="J32" s="59"/>
      <c r="K32" s="59"/>
      <c r="L32" s="60"/>
      <c r="M32" s="60"/>
      <c r="N32" s="59"/>
      <c r="O32" s="59">
        <v>634292</v>
      </c>
      <c r="P32" s="60"/>
      <c r="Q32" s="60"/>
      <c r="R32" s="59">
        <v>634292</v>
      </c>
      <c r="S32" s="59">
        <v>2994382</v>
      </c>
      <c r="T32" s="60">
        <v>3591321</v>
      </c>
      <c r="U32" s="60">
        <v>918175</v>
      </c>
      <c r="V32" s="59">
        <v>7503878</v>
      </c>
      <c r="W32" s="59">
        <v>8138170</v>
      </c>
      <c r="X32" s="60">
        <v>9000000</v>
      </c>
      <c r="Y32" s="59">
        <v>-861830</v>
      </c>
      <c r="Z32" s="61">
        <v>-9.58</v>
      </c>
      <c r="AA32" s="62">
        <v>9000000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1127721</v>
      </c>
      <c r="D40" s="344">
        <f t="shared" si="9"/>
        <v>0</v>
      </c>
      <c r="E40" s="343">
        <f t="shared" si="9"/>
        <v>24600000</v>
      </c>
      <c r="F40" s="345">
        <f t="shared" si="9"/>
        <v>29600000</v>
      </c>
      <c r="G40" s="345">
        <f t="shared" si="9"/>
        <v>0</v>
      </c>
      <c r="H40" s="343">
        <f t="shared" si="9"/>
        <v>27125</v>
      </c>
      <c r="I40" s="343">
        <f t="shared" si="9"/>
        <v>56200</v>
      </c>
      <c r="J40" s="345">
        <f t="shared" si="9"/>
        <v>83325</v>
      </c>
      <c r="K40" s="345">
        <f t="shared" si="9"/>
        <v>154553</v>
      </c>
      <c r="L40" s="343">
        <f t="shared" si="9"/>
        <v>0</v>
      </c>
      <c r="M40" s="343">
        <f t="shared" si="9"/>
        <v>0</v>
      </c>
      <c r="N40" s="345">
        <f t="shared" si="9"/>
        <v>154553</v>
      </c>
      <c r="O40" s="345">
        <f t="shared" si="9"/>
        <v>25300</v>
      </c>
      <c r="P40" s="343">
        <f t="shared" si="9"/>
        <v>0</v>
      </c>
      <c r="Q40" s="343">
        <f t="shared" si="9"/>
        <v>1298550</v>
      </c>
      <c r="R40" s="345">
        <f t="shared" si="9"/>
        <v>1323850</v>
      </c>
      <c r="S40" s="345">
        <f t="shared" si="9"/>
        <v>497444</v>
      </c>
      <c r="T40" s="343">
        <f t="shared" si="9"/>
        <v>25438</v>
      </c>
      <c r="U40" s="343">
        <f t="shared" si="9"/>
        <v>4618607</v>
      </c>
      <c r="V40" s="345">
        <f t="shared" si="9"/>
        <v>5141489</v>
      </c>
      <c r="W40" s="345">
        <f t="shared" si="9"/>
        <v>6703217</v>
      </c>
      <c r="X40" s="343">
        <f t="shared" si="9"/>
        <v>29600000</v>
      </c>
      <c r="Y40" s="345">
        <f t="shared" si="9"/>
        <v>-22896783</v>
      </c>
      <c r="Z40" s="336">
        <f>+IF(X40&lt;&gt;0,+(Y40/X40)*100,0)</f>
        <v>-77.35399662162162</v>
      </c>
      <c r="AA40" s="350">
        <f>SUM(AA41:AA49)</f>
        <v>29600000</v>
      </c>
    </row>
    <row r="41" spans="1:27" ht="13.5">
      <c r="A41" s="361" t="s">
        <v>247</v>
      </c>
      <c r="B41" s="142"/>
      <c r="C41" s="362"/>
      <c r="D41" s="363"/>
      <c r="E41" s="362">
        <v>3800000</v>
      </c>
      <c r="F41" s="364">
        <v>3800000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497444</v>
      </c>
      <c r="T41" s="362"/>
      <c r="U41" s="362"/>
      <c r="V41" s="364">
        <v>497444</v>
      </c>
      <c r="W41" s="364">
        <v>497444</v>
      </c>
      <c r="X41" s="362">
        <v>3800000</v>
      </c>
      <c r="Y41" s="364">
        <v>-3302556</v>
      </c>
      <c r="Z41" s="365">
        <v>-86.91</v>
      </c>
      <c r="AA41" s="366">
        <v>3800000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4500000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4500000</v>
      </c>
      <c r="Y42" s="53">
        <f t="shared" si="10"/>
        <v>-4500000</v>
      </c>
      <c r="Z42" s="94">
        <f>+IF(X42&lt;&gt;0,+(Y42/X42)*100,0)</f>
        <v>-100</v>
      </c>
      <c r="AA42" s="95">
        <f>+AA62</f>
        <v>4500000</v>
      </c>
    </row>
    <row r="43" spans="1:27" ht="13.5">
      <c r="A43" s="361" t="s">
        <v>249</v>
      </c>
      <c r="B43" s="136"/>
      <c r="C43" s="275"/>
      <c r="D43" s="369"/>
      <c r="E43" s="305">
        <v>10500000</v>
      </c>
      <c r="F43" s="370">
        <v>14000000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14000000</v>
      </c>
      <c r="Y43" s="370">
        <v>-14000000</v>
      </c>
      <c r="Z43" s="371">
        <v>-100</v>
      </c>
      <c r="AA43" s="303">
        <v>14000000</v>
      </c>
    </row>
    <row r="44" spans="1:27" ht="13.5">
      <c r="A44" s="361" t="s">
        <v>250</v>
      </c>
      <c r="B44" s="136"/>
      <c r="C44" s="60">
        <v>1085368</v>
      </c>
      <c r="D44" s="368"/>
      <c r="E44" s="54">
        <v>1250000</v>
      </c>
      <c r="F44" s="53">
        <v>850000</v>
      </c>
      <c r="G44" s="53"/>
      <c r="H44" s="54">
        <v>27125</v>
      </c>
      <c r="I44" s="54">
        <v>56200</v>
      </c>
      <c r="J44" s="53">
        <v>83325</v>
      </c>
      <c r="K44" s="53">
        <v>154553</v>
      </c>
      <c r="L44" s="54"/>
      <c r="M44" s="54"/>
      <c r="N44" s="53">
        <v>154553</v>
      </c>
      <c r="O44" s="53">
        <v>25300</v>
      </c>
      <c r="P44" s="54"/>
      <c r="Q44" s="54"/>
      <c r="R44" s="53">
        <v>25300</v>
      </c>
      <c r="S44" s="53"/>
      <c r="T44" s="54">
        <v>25438</v>
      </c>
      <c r="U44" s="54">
        <v>525374</v>
      </c>
      <c r="V44" s="53">
        <v>550812</v>
      </c>
      <c r="W44" s="53">
        <v>813990</v>
      </c>
      <c r="X44" s="54">
        <v>850000</v>
      </c>
      <c r="Y44" s="53">
        <v>-36010</v>
      </c>
      <c r="Z44" s="94">
        <v>-4.24</v>
      </c>
      <c r="AA44" s="95">
        <v>850000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9050000</v>
      </c>
      <c r="F48" s="53">
        <v>3950000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1298550</v>
      </c>
      <c r="R48" s="53">
        <v>1298550</v>
      </c>
      <c r="S48" s="53"/>
      <c r="T48" s="54"/>
      <c r="U48" s="54"/>
      <c r="V48" s="53"/>
      <c r="W48" s="53">
        <v>1298550</v>
      </c>
      <c r="X48" s="54">
        <v>3950000</v>
      </c>
      <c r="Y48" s="53">
        <v>-2651450</v>
      </c>
      <c r="Z48" s="94">
        <v>-67.13</v>
      </c>
      <c r="AA48" s="95">
        <v>3950000</v>
      </c>
    </row>
    <row r="49" spans="1:27" ht="13.5">
      <c r="A49" s="361" t="s">
        <v>93</v>
      </c>
      <c r="B49" s="136"/>
      <c r="C49" s="54">
        <v>42353</v>
      </c>
      <c r="D49" s="368"/>
      <c r="E49" s="54"/>
      <c r="F49" s="53">
        <v>2500000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4093233</v>
      </c>
      <c r="V49" s="53">
        <v>4093233</v>
      </c>
      <c r="W49" s="53">
        <v>4093233</v>
      </c>
      <c r="X49" s="54">
        <v>2500000</v>
      </c>
      <c r="Y49" s="53">
        <v>1593233</v>
      </c>
      <c r="Z49" s="94">
        <v>63.73</v>
      </c>
      <c r="AA49" s="95">
        <v>2500000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197283410</v>
      </c>
      <c r="D60" s="346">
        <f t="shared" si="14"/>
        <v>0</v>
      </c>
      <c r="E60" s="219">
        <f t="shared" si="14"/>
        <v>397913000</v>
      </c>
      <c r="F60" s="264">
        <f t="shared" si="14"/>
        <v>483019000</v>
      </c>
      <c r="G60" s="264">
        <f t="shared" si="14"/>
        <v>0</v>
      </c>
      <c r="H60" s="219">
        <f t="shared" si="14"/>
        <v>24494456</v>
      </c>
      <c r="I60" s="219">
        <f t="shared" si="14"/>
        <v>24535296</v>
      </c>
      <c r="J60" s="264">
        <f t="shared" si="14"/>
        <v>49029752</v>
      </c>
      <c r="K60" s="264">
        <f t="shared" si="14"/>
        <v>29188236</v>
      </c>
      <c r="L60" s="219">
        <f t="shared" si="14"/>
        <v>37854271</v>
      </c>
      <c r="M60" s="219">
        <f t="shared" si="14"/>
        <v>7267397</v>
      </c>
      <c r="N60" s="264">
        <f t="shared" si="14"/>
        <v>74309904</v>
      </c>
      <c r="O60" s="264">
        <f t="shared" si="14"/>
        <v>6796545</v>
      </c>
      <c r="P60" s="219">
        <f t="shared" si="14"/>
        <v>64721025</v>
      </c>
      <c r="Q60" s="219">
        <f t="shared" si="14"/>
        <v>13797350</v>
      </c>
      <c r="R60" s="264">
        <f t="shared" si="14"/>
        <v>85314920</v>
      </c>
      <c r="S60" s="264">
        <f t="shared" si="14"/>
        <v>18998484</v>
      </c>
      <c r="T60" s="219">
        <f t="shared" si="14"/>
        <v>56799598</v>
      </c>
      <c r="U60" s="219">
        <f t="shared" si="14"/>
        <v>196366872</v>
      </c>
      <c r="V60" s="264">
        <f t="shared" si="14"/>
        <v>272164954</v>
      </c>
      <c r="W60" s="264">
        <f t="shared" si="14"/>
        <v>480819530</v>
      </c>
      <c r="X60" s="219">
        <f t="shared" si="14"/>
        <v>483019000</v>
      </c>
      <c r="Y60" s="264">
        <f t="shared" si="14"/>
        <v>-2199470</v>
      </c>
      <c r="Z60" s="337">
        <f>+IF(X60&lt;&gt;0,+(Y60/X60)*100,0)</f>
        <v>-0.4553588989253011</v>
      </c>
      <c r="AA60" s="232">
        <f>+AA57+AA54+AA51+AA40+AA37+AA34+AA22+AA5</f>
        <v>483019000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4500000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4500000</v>
      </c>
      <c r="Y62" s="349">
        <f t="shared" si="15"/>
        <v>-4500000</v>
      </c>
      <c r="Z62" s="338">
        <f>+IF(X62&lt;&gt;0,+(Y62/X62)*100,0)</f>
        <v>-100</v>
      </c>
      <c r="AA62" s="351">
        <f>SUM(AA63:AA66)</f>
        <v>4500000</v>
      </c>
    </row>
    <row r="63" spans="1:27" ht="13.5">
      <c r="A63" s="361" t="s">
        <v>258</v>
      </c>
      <c r="B63" s="136"/>
      <c r="C63" s="60"/>
      <c r="D63" s="340"/>
      <c r="E63" s="60"/>
      <c r="F63" s="59">
        <v>2000000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2000000</v>
      </c>
      <c r="Y63" s="59">
        <v>-2000000</v>
      </c>
      <c r="Z63" s="61">
        <v>-100</v>
      </c>
      <c r="AA63" s="62">
        <v>2000000</v>
      </c>
    </row>
    <row r="64" spans="1:27" ht="13.5">
      <c r="A64" s="361" t="s">
        <v>259</v>
      </c>
      <c r="B64" s="136"/>
      <c r="C64" s="60"/>
      <c r="D64" s="340"/>
      <c r="E64" s="60"/>
      <c r="F64" s="59">
        <v>2500000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2500000</v>
      </c>
      <c r="Y64" s="59">
        <v>-2500000</v>
      </c>
      <c r="Z64" s="61">
        <v>-100</v>
      </c>
      <c r="AA64" s="62">
        <v>2500000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2014-08-06T09:06:55Z</dcterms:created>
  <dcterms:modified xsi:type="dcterms:W3CDTF">2014-08-06T09:06:59Z</dcterms:modified>
  <cp:category/>
  <cp:version/>
  <cp:contentType/>
  <cp:contentStatus/>
</cp:coreProperties>
</file>