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<sst xmlns="http://schemas.openxmlformats.org/spreadsheetml/2006/main" count="855" uniqueCount="302">
  <si>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Hantam(NC065)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</si>
  <si>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</si>
  <si>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</si>
  <si>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</si>
  <si>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</si>
  <si>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</si>
  <si>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</si>
  <si>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</si>
  <si>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</si>
  <si>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</si>
  <si>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</si>
  <si>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</si>
  <si>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</si>
  <si>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</si>
  <si>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</si>
  <si>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</si>
  <si>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</si>
  <si>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</si>
  <si>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</si>
  <si>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</si>
  <si>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</si>
  <si>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</si>
  <si>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</si>
  <si>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</si>
  <si>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</si>
  <si>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</si>
  <si>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</si>
  <si>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</si>
  <si>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</si>
  <si>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</si>
  <si>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</si>
  <si>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</si>
  <si>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</si>
  <si>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</si>
  <si>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</si>
  <si>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</si>
  <si>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</si>
  <si>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</si>
  <si>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</si>
  <si>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</si>
  <si>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</si>
  <si>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</si>
  <si>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</si>
  <si>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</si>
  <si>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</si>
  <si>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</si>
  <si>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</si>
  <si>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</si>
  <si>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</si>
  <si>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</si>
  <si>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</si>
  <si>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</si>
  <si>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</si>
  <si>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</si>
  <si>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</si>
  <si>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</si>
  <si>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</si>
  <si>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</si>
  <si>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</si>
  <si>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</si>
  <si>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</si>
  <si>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</si>
  <si>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</si>
  <si>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</si>
  <si>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</si>
  <si>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</si>
  <si>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</si>
  <si>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</si>
  <si>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</si>
  <si>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</si>
  <si>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Hantam(NC065)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</si>
  <si>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</si>
  <si>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</si>
  <si>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</si>
  <si>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</si>
  <si>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</si>
  <si>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</si>
  <si>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</si>
  <si>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</si>
  <si>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</si>
  <si>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</si>
  <si>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</si>
  <si>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</si>
  <si>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</si>
  <si>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</si>
  <si>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</si>
  <si>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</si>
  <si>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</si>
  <si>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</si>
  <si>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</si>
  <si>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</si>
  <si>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</si>
  <si>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</si>
  <si>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</si>
  <si>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</si>
  <si>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</si>
  <si>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</si>
  <si>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</si>
  <si>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</si>
  <si>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</si>
  <si>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Hantam(NC065)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</si>
  <si>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</si>
  <si>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</si>
  <si>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</si>
  <si>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</si>
  <si>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</si>
  <si>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</si>
  <si>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</si>
  <si>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</si>
  <si>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</si>
  <si>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</si>
  <si>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</si>
  <si>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</si>
  <si>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</si>
  <si>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</si>
  <si>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</si>
  <si>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</si>
  <si>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</si>
  <si>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</si>
  <si>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</si>
  <si>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</si>
  <si>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</si>
  <si>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</si>
  <si>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</si>
  <si>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</si>
  <si>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</si>
  <si>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</si>
  <si>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</si>
  <si>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</si>
  <si>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Hantam(NC065)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</si>
  <si>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</si>
  <si>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</si>
  <si>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</si>
  <si>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</si>
  <si>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</si>
  <si>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</si>
  <si>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</si>
  <si>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</si>
  <si>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</si>
  <si>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</si>
  <si>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Hantam(NC065)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</si>
  <si>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</si>
  <si>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</si>
  <si>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</si>
  <si>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</si>
  <si>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</si>
  <si>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</si>
  <si>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</si>
  <si>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</si>
  <si>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</si>
  <si>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</si>
  <si>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</si>
  <si>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</si>
  <si>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</si>
  <si>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</si>
  <si>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</si>
  <si>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</si>
  <si>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</si>
  <si>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</si>
  <si>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</si>
  <si>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</si>
  <si>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</si>
  <si>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</si>
  <si>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</si>
  <si>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</si>
  <si>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</si>
  <si>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</si>
  <si>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</si>
  <si>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</si>
  <si>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</si>
  <si>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</si>
  <si>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</si>
  <si>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</si>
  <si>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</si>
  <si>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Hantam(NC065)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</si>
  <si>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</si>
  <si>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</si>
  <si>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</si>
  <si>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</si>
  <si>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</si>
  <si>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</si>
  <si>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</si>
  <si>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</si>
  <si>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</si>
  <si>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</si>
  <si>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</si>
  <si>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</si>
  <si>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</si>
  <si>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</si>
  <si>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</si>
  <si>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</si>
  <si>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</si>
  <si>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</si>
  <si>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</si>
  <si>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</si>
  <si>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</si>
  <si>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</si>
  <si>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</si>
  <si>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</si>
  <si>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</si>
  <si>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</si>
  <si>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Hantam(NC065)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</si>
  <si>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</si>
  <si>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</si>
  <si>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</si>
  <si>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</si>
  <si>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</si>
  <si>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</si>
  <si>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</si>
  <si>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</si>
  <si>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</si>
  <si>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</si>
  <si>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</si>
  <si>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</si>
  <si>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</si>
  <si>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</si>
  <si>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</si>
  <si>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</si>
  <si>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</si>
  <si>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</si>
  <si>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</si>
  <si>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</si>
  <si>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</si>
  <si>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</si>
  <si>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</si>
  <si>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</si>
  <si>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Hantam(NC065)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</si>
  <si>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</si>
  <si>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</si>
  <si>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</si>
  <si>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</si>
  <si>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</si>
  <si>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</si>
  <si>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</si>
  <si>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</si>
  <si>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</si>
  <si>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</si>
  <si>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</si>
  <si>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</si>
  <si>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</si>
  <si>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</si>
  <si>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</si>
  <si>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</si>
  <si>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</si>
  <si>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</si>
  <si>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</si>
  <si>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</si>
  <si>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</si>
  <si>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</si>
  <si>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</si>
  <si>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</si>
  <si>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</si>
  <si>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</si>
  <si>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</si>
  <si>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</si>
  <si>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</si>
  <si>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</si>
  <si>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</si>
  <si>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</si>
  <si>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</si>
  <si>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</si>
  <si>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</si>
  <si>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Hantam(NC065)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</si>
  <si>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</si>
  <si>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</si>
  <si>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Hantam(NC065)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</si>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</sst>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4819546</v>
      </c>
      <c r="C5" s="19">
        <v>0</v>
      </c>
      <c r="D5" s="59">
        <v>6185674</v>
      </c>
      <c r="E5" s="60">
        <v>5692136</v>
      </c>
      <c r="F5" s="60">
        <v>5747964</v>
      </c>
      <c r="G5" s="60">
        <v>-291</v>
      </c>
      <c r="H5" s="60">
        <v>-25187</v>
      </c>
      <c r="I5" s="60">
        <v>5722486</v>
      </c>
      <c r="J5" s="60">
        <v>-51083</v>
      </c>
      <c r="K5" s="60">
        <v>21145</v>
      </c>
      <c r="L5" s="60">
        <v>-412</v>
      </c>
      <c r="M5" s="60">
        <v>-30350</v>
      </c>
      <c r="N5" s="60">
        <v>0</v>
      </c>
      <c r="O5" s="60">
        <v>0</v>
      </c>
      <c r="P5" s="60">
        <v>-8390</v>
      </c>
      <c r="Q5" s="60">
        <v>-8390</v>
      </c>
      <c r="R5" s="60">
        <v>-289270</v>
      </c>
      <c r="S5" s="60">
        <v>85</v>
      </c>
      <c r="T5" s="60">
        <v>85</v>
      </c>
      <c r="U5" s="60">
        <v>-289100</v>
      </c>
      <c r="V5" s="60">
        <v>5394646</v>
      </c>
      <c r="W5" s="60">
        <v>5692136</v>
      </c>
      <c r="X5" s="60">
        <v>-297490</v>
      </c>
      <c r="Y5" s="61">
        <v>-5.23</v>
      </c>
      <c r="Z5" s="62">
        <v>5692136</v>
      </c>
    </row>
    <row r="6" spans="1:26" ht="13.5">
      <c r="A6" s="58" t="s">
        <v>32</v>
      </c>
      <c r="B6" s="19">
        <v>29778441</v>
      </c>
      <c r="C6" s="19">
        <v>0</v>
      </c>
      <c r="D6" s="59">
        <v>33248459</v>
      </c>
      <c r="E6" s="60">
        <v>35035000</v>
      </c>
      <c r="F6" s="60">
        <v>2846224</v>
      </c>
      <c r="G6" s="60">
        <v>3320230</v>
      </c>
      <c r="H6" s="60">
        <v>3114483</v>
      </c>
      <c r="I6" s="60">
        <v>9280937</v>
      </c>
      <c r="J6" s="60">
        <v>2886274</v>
      </c>
      <c r="K6" s="60">
        <v>1917004</v>
      </c>
      <c r="L6" s="60">
        <v>2602874</v>
      </c>
      <c r="M6" s="60">
        <v>7406152</v>
      </c>
      <c r="N6" s="60">
        <v>3112429</v>
      </c>
      <c r="O6" s="60">
        <v>2910928</v>
      </c>
      <c r="P6" s="60">
        <v>2964680</v>
      </c>
      <c r="Q6" s="60">
        <v>8988037</v>
      </c>
      <c r="R6" s="60">
        <v>1466460</v>
      </c>
      <c r="S6" s="60">
        <v>2945638</v>
      </c>
      <c r="T6" s="60">
        <v>3059520</v>
      </c>
      <c r="U6" s="60">
        <v>7471618</v>
      </c>
      <c r="V6" s="60">
        <v>33146744</v>
      </c>
      <c r="W6" s="60">
        <v>35035000</v>
      </c>
      <c r="X6" s="60">
        <v>-1888256</v>
      </c>
      <c r="Y6" s="61">
        <v>-5.39</v>
      </c>
      <c r="Z6" s="62">
        <v>35035000</v>
      </c>
    </row>
    <row r="7" spans="1:26" ht="13.5">
      <c r="A7" s="58" t="s">
        <v>33</v>
      </c>
      <c r="B7" s="19">
        <v>222356</v>
      </c>
      <c r="C7" s="19">
        <v>0</v>
      </c>
      <c r="D7" s="59">
        <v>150000</v>
      </c>
      <c r="E7" s="60">
        <v>250000</v>
      </c>
      <c r="F7" s="60">
        <v>0</v>
      </c>
      <c r="G7" s="60">
        <v>0</v>
      </c>
      <c r="H7" s="60">
        <v>87401</v>
      </c>
      <c r="I7" s="60">
        <v>87401</v>
      </c>
      <c r="J7" s="60">
        <v>25692</v>
      </c>
      <c r="K7" s="60">
        <v>42712</v>
      </c>
      <c r="L7" s="60">
        <v>53318</v>
      </c>
      <c r="M7" s="60">
        <v>121722</v>
      </c>
      <c r="N7" s="60">
        <v>6749</v>
      </c>
      <c r="O7" s="60">
        <v>70516</v>
      </c>
      <c r="P7" s="60">
        <v>44142</v>
      </c>
      <c r="Q7" s="60">
        <v>121407</v>
      </c>
      <c r="R7" s="60">
        <v>4449</v>
      </c>
      <c r="S7" s="60">
        <v>83412</v>
      </c>
      <c r="T7" s="60">
        <v>3428</v>
      </c>
      <c r="U7" s="60">
        <v>91289</v>
      </c>
      <c r="V7" s="60">
        <v>421819</v>
      </c>
      <c r="W7" s="60">
        <v>250000</v>
      </c>
      <c r="X7" s="60">
        <v>171819</v>
      </c>
      <c r="Y7" s="61">
        <v>68.73</v>
      </c>
      <c r="Z7" s="62">
        <v>250000</v>
      </c>
    </row>
    <row r="8" spans="1:26" ht="13.5">
      <c r="A8" s="58" t="s">
        <v>34</v>
      </c>
      <c r="B8" s="19">
        <v>23815670</v>
      </c>
      <c r="C8" s="19">
        <v>0</v>
      </c>
      <c r="D8" s="59">
        <v>24412000</v>
      </c>
      <c r="E8" s="60">
        <v>24411000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15234000</v>
      </c>
      <c r="L8" s="60">
        <v>0</v>
      </c>
      <c r="M8" s="60">
        <v>15234000</v>
      </c>
      <c r="N8" s="60">
        <v>0</v>
      </c>
      <c r="O8" s="60">
        <v>0</v>
      </c>
      <c r="P8" s="60">
        <v>0</v>
      </c>
      <c r="Q8" s="60">
        <v>0</v>
      </c>
      <c r="R8" s="60">
        <v>5078000</v>
      </c>
      <c r="S8" s="60">
        <v>0</v>
      </c>
      <c r="T8" s="60">
        <v>0</v>
      </c>
      <c r="U8" s="60">
        <v>5078000</v>
      </c>
      <c r="V8" s="60">
        <v>20312000</v>
      </c>
      <c r="W8" s="60">
        <v>24411000</v>
      </c>
      <c r="X8" s="60">
        <v>-4099000</v>
      </c>
      <c r="Y8" s="61">
        <v>-16.79</v>
      </c>
      <c r="Z8" s="62">
        <v>24411000</v>
      </c>
    </row>
    <row r="9" spans="1:26" ht="13.5">
      <c r="A9" s="58" t="s">
        <v>35</v>
      </c>
      <c r="B9" s="19">
        <v>3936510</v>
      </c>
      <c r="C9" s="19">
        <v>0</v>
      </c>
      <c r="D9" s="59">
        <v>3958315</v>
      </c>
      <c r="E9" s="60">
        <v>3004473</v>
      </c>
      <c r="F9" s="60">
        <v>113355</v>
      </c>
      <c r="G9" s="60">
        <v>104948</v>
      </c>
      <c r="H9" s="60">
        <v>419267</v>
      </c>
      <c r="I9" s="60">
        <v>637570</v>
      </c>
      <c r="J9" s="60">
        <v>377567</v>
      </c>
      <c r="K9" s="60">
        <v>123792</v>
      </c>
      <c r="L9" s="60">
        <v>244331</v>
      </c>
      <c r="M9" s="60">
        <v>745690</v>
      </c>
      <c r="N9" s="60">
        <v>187221</v>
      </c>
      <c r="O9" s="60">
        <v>251380</v>
      </c>
      <c r="P9" s="60">
        <v>355656</v>
      </c>
      <c r="Q9" s="60">
        <v>794257</v>
      </c>
      <c r="R9" s="60">
        <v>458961</v>
      </c>
      <c r="S9" s="60">
        <v>112624</v>
      </c>
      <c r="T9" s="60">
        <v>8351223</v>
      </c>
      <c r="U9" s="60">
        <v>8922808</v>
      </c>
      <c r="V9" s="60">
        <v>11100325</v>
      </c>
      <c r="W9" s="60">
        <v>3004473</v>
      </c>
      <c r="X9" s="60">
        <v>8095852</v>
      </c>
      <c r="Y9" s="61">
        <v>269.46</v>
      </c>
      <c r="Z9" s="62">
        <v>3004473</v>
      </c>
    </row>
    <row r="10" spans="1:26" ht="25.5">
      <c r="A10" s="63" t="s">
        <v>277</v>
      </c>
      <c r="B10" s="64">
        <f>SUM(B5:B9)</f>
        <v>62572523</v>
      </c>
      <c r="C10" s="64">
        <f>SUM(C5:C9)</f>
        <v>0</v>
      </c>
      <c r="D10" s="65">
        <f aca="true" t="shared" si="0" ref="D10:Z10">SUM(D5:D9)</f>
        <v>67954448</v>
      </c>
      <c r="E10" s="66">
        <f t="shared" si="0"/>
        <v>68392609</v>
      </c>
      <c r="F10" s="66">
        <f t="shared" si="0"/>
        <v>8707543</v>
      </c>
      <c r="G10" s="66">
        <f t="shared" si="0"/>
        <v>3424887</v>
      </c>
      <c r="H10" s="66">
        <f t="shared" si="0"/>
        <v>3595964</v>
      </c>
      <c r="I10" s="66">
        <f t="shared" si="0"/>
        <v>15728394</v>
      </c>
      <c r="J10" s="66">
        <f t="shared" si="0"/>
        <v>3238450</v>
      </c>
      <c r="K10" s="66">
        <f t="shared" si="0"/>
        <v>17338653</v>
      </c>
      <c r="L10" s="66">
        <f t="shared" si="0"/>
        <v>2900111</v>
      </c>
      <c r="M10" s="66">
        <f t="shared" si="0"/>
        <v>23477214</v>
      </c>
      <c r="N10" s="66">
        <f t="shared" si="0"/>
        <v>3306399</v>
      </c>
      <c r="O10" s="66">
        <f t="shared" si="0"/>
        <v>3232824</v>
      </c>
      <c r="P10" s="66">
        <f t="shared" si="0"/>
        <v>3356088</v>
      </c>
      <c r="Q10" s="66">
        <f t="shared" si="0"/>
        <v>9895311</v>
      </c>
      <c r="R10" s="66">
        <f t="shared" si="0"/>
        <v>6718600</v>
      </c>
      <c r="S10" s="66">
        <f t="shared" si="0"/>
        <v>3141759</v>
      </c>
      <c r="T10" s="66">
        <f t="shared" si="0"/>
        <v>11414256</v>
      </c>
      <c r="U10" s="66">
        <f t="shared" si="0"/>
        <v>21274615</v>
      </c>
      <c r="V10" s="66">
        <f t="shared" si="0"/>
        <v>70375534</v>
      </c>
      <c r="W10" s="66">
        <f t="shared" si="0"/>
        <v>68392609</v>
      </c>
      <c r="X10" s="66">
        <f t="shared" si="0"/>
        <v>1982925</v>
      </c>
      <c r="Y10" s="67">
        <f>+IF(W10&lt;&gt;0,(X10/W10)*100,0)</f>
        <v>2.89932644622462</v>
      </c>
      <c r="Z10" s="68">
        <f t="shared" si="0"/>
        <v>68392609</v>
      </c>
    </row>
    <row r="11" spans="1:26" ht="13.5">
      <c r="A11" s="58" t="s">
        <v>37</v>
      </c>
      <c r="B11" s="19">
        <v>23380196</v>
      </c>
      <c r="C11" s="19">
        <v>0</v>
      </c>
      <c r="D11" s="59">
        <v>26413766</v>
      </c>
      <c r="E11" s="60">
        <v>26419000</v>
      </c>
      <c r="F11" s="60">
        <v>2017987</v>
      </c>
      <c r="G11" s="60">
        <v>2020474</v>
      </c>
      <c r="H11" s="60">
        <v>2040491</v>
      </c>
      <c r="I11" s="60">
        <v>6078952</v>
      </c>
      <c r="J11" s="60">
        <v>2039333</v>
      </c>
      <c r="K11" s="60">
        <v>3127274</v>
      </c>
      <c r="L11" s="60">
        <v>2059204</v>
      </c>
      <c r="M11" s="60">
        <v>7225811</v>
      </c>
      <c r="N11" s="60">
        <v>2085072</v>
      </c>
      <c r="O11" s="60">
        <v>1786379</v>
      </c>
      <c r="P11" s="60">
        <v>2078891</v>
      </c>
      <c r="Q11" s="60">
        <v>5950342</v>
      </c>
      <c r="R11" s="60">
        <v>2099334</v>
      </c>
      <c r="S11" s="60">
        <v>2139746</v>
      </c>
      <c r="T11" s="60">
        <v>2120273</v>
      </c>
      <c r="U11" s="60">
        <v>6359353</v>
      </c>
      <c r="V11" s="60">
        <v>25614458</v>
      </c>
      <c r="W11" s="60">
        <v>26419000</v>
      </c>
      <c r="X11" s="60">
        <v>-804542</v>
      </c>
      <c r="Y11" s="61">
        <v>-3.05</v>
      </c>
      <c r="Z11" s="62">
        <v>26419000</v>
      </c>
    </row>
    <row r="12" spans="1:26" ht="13.5">
      <c r="A12" s="58" t="s">
        <v>38</v>
      </c>
      <c r="B12" s="19">
        <v>2220514</v>
      </c>
      <c r="C12" s="19">
        <v>0</v>
      </c>
      <c r="D12" s="59">
        <v>2361072</v>
      </c>
      <c r="E12" s="60">
        <v>2398185</v>
      </c>
      <c r="F12" s="60">
        <v>183884</v>
      </c>
      <c r="G12" s="60">
        <v>183884</v>
      </c>
      <c r="H12" s="60">
        <v>183884</v>
      </c>
      <c r="I12" s="60">
        <v>551652</v>
      </c>
      <c r="J12" s="60">
        <v>183884</v>
      </c>
      <c r="K12" s="60">
        <v>183884</v>
      </c>
      <c r="L12" s="60">
        <v>183884</v>
      </c>
      <c r="M12" s="60">
        <v>551652</v>
      </c>
      <c r="N12" s="60">
        <v>183884</v>
      </c>
      <c r="O12" s="60">
        <v>298237</v>
      </c>
      <c r="P12" s="60">
        <v>196678</v>
      </c>
      <c r="Q12" s="60">
        <v>678799</v>
      </c>
      <c r="R12" s="60">
        <v>196678</v>
      </c>
      <c r="S12" s="60">
        <v>196678</v>
      </c>
      <c r="T12" s="60">
        <v>196678</v>
      </c>
      <c r="U12" s="60">
        <v>590034</v>
      </c>
      <c r="V12" s="60">
        <v>2372137</v>
      </c>
      <c r="W12" s="60">
        <v>2398185</v>
      </c>
      <c r="X12" s="60">
        <v>-26048</v>
      </c>
      <c r="Y12" s="61">
        <v>-1.09</v>
      </c>
      <c r="Z12" s="62">
        <v>2398185</v>
      </c>
    </row>
    <row r="13" spans="1:26" ht="13.5">
      <c r="A13" s="58" t="s">
        <v>278</v>
      </c>
      <c r="B13" s="19">
        <v>5275885</v>
      </c>
      <c r="C13" s="19">
        <v>0</v>
      </c>
      <c r="D13" s="59">
        <v>4513435</v>
      </c>
      <c r="E13" s="60">
        <v>4513435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6418493</v>
      </c>
      <c r="U13" s="60">
        <v>6418493</v>
      </c>
      <c r="V13" s="60">
        <v>6418493</v>
      </c>
      <c r="W13" s="60">
        <v>4513435</v>
      </c>
      <c r="X13" s="60">
        <v>1905058</v>
      </c>
      <c r="Y13" s="61">
        <v>42.21</v>
      </c>
      <c r="Z13" s="62">
        <v>4513435</v>
      </c>
    </row>
    <row r="14" spans="1:26" ht="13.5">
      <c r="A14" s="58" t="s">
        <v>40</v>
      </c>
      <c r="B14" s="19">
        <v>1249739</v>
      </c>
      <c r="C14" s="19">
        <v>0</v>
      </c>
      <c r="D14" s="59">
        <v>549437</v>
      </c>
      <c r="E14" s="60">
        <v>1264551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1264551</v>
      </c>
      <c r="X14" s="60">
        <v>-1264551</v>
      </c>
      <c r="Y14" s="61">
        <v>-100</v>
      </c>
      <c r="Z14" s="62">
        <v>1264551</v>
      </c>
    </row>
    <row r="15" spans="1:26" ht="13.5">
      <c r="A15" s="58" t="s">
        <v>41</v>
      </c>
      <c r="B15" s="19">
        <v>16321246</v>
      </c>
      <c r="C15" s="19">
        <v>0</v>
      </c>
      <c r="D15" s="59">
        <v>19446028</v>
      </c>
      <c r="E15" s="60">
        <v>21497950</v>
      </c>
      <c r="F15" s="60">
        <v>0</v>
      </c>
      <c r="G15" s="60">
        <v>1723728</v>
      </c>
      <c r="H15" s="60">
        <v>1938723</v>
      </c>
      <c r="I15" s="60">
        <v>3662451</v>
      </c>
      <c r="J15" s="60">
        <v>1542200</v>
      </c>
      <c r="K15" s="60">
        <v>1056486</v>
      </c>
      <c r="L15" s="60">
        <v>1046173</v>
      </c>
      <c r="M15" s="60">
        <v>3644859</v>
      </c>
      <c r="N15" s="60">
        <v>1066845</v>
      </c>
      <c r="O15" s="60">
        <v>1041869</v>
      </c>
      <c r="P15" s="60">
        <v>1117213</v>
      </c>
      <c r="Q15" s="60">
        <v>3225927</v>
      </c>
      <c r="R15" s="60">
        <v>979145</v>
      </c>
      <c r="S15" s="60">
        <v>1040460</v>
      </c>
      <c r="T15" s="60">
        <v>1014910</v>
      </c>
      <c r="U15" s="60">
        <v>3034515</v>
      </c>
      <c r="V15" s="60">
        <v>13567752</v>
      </c>
      <c r="W15" s="60">
        <v>21497950</v>
      </c>
      <c r="X15" s="60">
        <v>-7930198</v>
      </c>
      <c r="Y15" s="61">
        <v>-36.89</v>
      </c>
      <c r="Z15" s="62">
        <v>21497950</v>
      </c>
    </row>
    <row r="16" spans="1:26" ht="13.5">
      <c r="A16" s="69" t="s">
        <v>42</v>
      </c>
      <c r="B16" s="19">
        <v>272913</v>
      </c>
      <c r="C16" s="19">
        <v>0</v>
      </c>
      <c r="D16" s="59">
        <v>291566</v>
      </c>
      <c r="E16" s="60">
        <v>247888</v>
      </c>
      <c r="F16" s="60">
        <v>160788</v>
      </c>
      <c r="G16" s="60">
        <v>0</v>
      </c>
      <c r="H16" s="60">
        <v>23100</v>
      </c>
      <c r="I16" s="60">
        <v>183888</v>
      </c>
      <c r="J16" s="60">
        <v>4000</v>
      </c>
      <c r="K16" s="60">
        <v>0</v>
      </c>
      <c r="L16" s="60">
        <v>0</v>
      </c>
      <c r="M16" s="60">
        <v>4000</v>
      </c>
      <c r="N16" s="60">
        <v>58500</v>
      </c>
      <c r="O16" s="60">
        <v>0</v>
      </c>
      <c r="P16" s="60">
        <v>0</v>
      </c>
      <c r="Q16" s="60">
        <v>58500</v>
      </c>
      <c r="R16" s="60">
        <v>0</v>
      </c>
      <c r="S16" s="60">
        <v>0</v>
      </c>
      <c r="T16" s="60">
        <v>0</v>
      </c>
      <c r="U16" s="60">
        <v>0</v>
      </c>
      <c r="V16" s="60">
        <v>246388</v>
      </c>
      <c r="W16" s="60">
        <v>247888</v>
      </c>
      <c r="X16" s="60">
        <v>-1500</v>
      </c>
      <c r="Y16" s="61">
        <v>-0.61</v>
      </c>
      <c r="Z16" s="62">
        <v>247888</v>
      </c>
    </row>
    <row r="17" spans="1:26" ht="13.5">
      <c r="A17" s="58" t="s">
        <v>43</v>
      </c>
      <c r="B17" s="19">
        <v>16256403</v>
      </c>
      <c r="C17" s="19">
        <v>0</v>
      </c>
      <c r="D17" s="59">
        <v>18655016</v>
      </c>
      <c r="E17" s="60">
        <v>18518858</v>
      </c>
      <c r="F17" s="60">
        <v>625486</v>
      </c>
      <c r="G17" s="60">
        <v>804472</v>
      </c>
      <c r="H17" s="60">
        <v>1174733</v>
      </c>
      <c r="I17" s="60">
        <v>2604691</v>
      </c>
      <c r="J17" s="60">
        <v>862985</v>
      </c>
      <c r="K17" s="60">
        <v>1415195</v>
      </c>
      <c r="L17" s="60">
        <v>811314</v>
      </c>
      <c r="M17" s="60">
        <v>3089494</v>
      </c>
      <c r="N17" s="60">
        <v>476141</v>
      </c>
      <c r="O17" s="60">
        <v>1014814</v>
      </c>
      <c r="P17" s="60">
        <v>1021485</v>
      </c>
      <c r="Q17" s="60">
        <v>2512440</v>
      </c>
      <c r="R17" s="60">
        <v>2624536</v>
      </c>
      <c r="S17" s="60">
        <v>1765961</v>
      </c>
      <c r="T17" s="60">
        <v>1047454</v>
      </c>
      <c r="U17" s="60">
        <v>5437951</v>
      </c>
      <c r="V17" s="60">
        <v>13644576</v>
      </c>
      <c r="W17" s="60">
        <v>18518858</v>
      </c>
      <c r="X17" s="60">
        <v>-4874282</v>
      </c>
      <c r="Y17" s="61">
        <v>-26.32</v>
      </c>
      <c r="Z17" s="62">
        <v>18518858</v>
      </c>
    </row>
    <row r="18" spans="1:26" ht="13.5">
      <c r="A18" s="70" t="s">
        <v>44</v>
      </c>
      <c r="B18" s="71">
        <f>SUM(B11:B17)</f>
        <v>64976896</v>
      </c>
      <c r="C18" s="71">
        <f>SUM(C11:C17)</f>
        <v>0</v>
      </c>
      <c r="D18" s="72">
        <f aca="true" t="shared" si="1" ref="D18:Z18">SUM(D11:D17)</f>
        <v>72230320</v>
      </c>
      <c r="E18" s="73">
        <f t="shared" si="1"/>
        <v>74859867</v>
      </c>
      <c r="F18" s="73">
        <f t="shared" si="1"/>
        <v>2988145</v>
      </c>
      <c r="G18" s="73">
        <f t="shared" si="1"/>
        <v>4732558</v>
      </c>
      <c r="H18" s="73">
        <f t="shared" si="1"/>
        <v>5360931</v>
      </c>
      <c r="I18" s="73">
        <f t="shared" si="1"/>
        <v>13081634</v>
      </c>
      <c r="J18" s="73">
        <f t="shared" si="1"/>
        <v>4632402</v>
      </c>
      <c r="K18" s="73">
        <f t="shared" si="1"/>
        <v>5782839</v>
      </c>
      <c r="L18" s="73">
        <f t="shared" si="1"/>
        <v>4100575</v>
      </c>
      <c r="M18" s="73">
        <f t="shared" si="1"/>
        <v>14515816</v>
      </c>
      <c r="N18" s="73">
        <f t="shared" si="1"/>
        <v>3870442</v>
      </c>
      <c r="O18" s="73">
        <f t="shared" si="1"/>
        <v>4141299</v>
      </c>
      <c r="P18" s="73">
        <f t="shared" si="1"/>
        <v>4414267</v>
      </c>
      <c r="Q18" s="73">
        <f t="shared" si="1"/>
        <v>12426008</v>
      </c>
      <c r="R18" s="73">
        <f t="shared" si="1"/>
        <v>5899693</v>
      </c>
      <c r="S18" s="73">
        <f t="shared" si="1"/>
        <v>5142845</v>
      </c>
      <c r="T18" s="73">
        <f t="shared" si="1"/>
        <v>10797808</v>
      </c>
      <c r="U18" s="73">
        <f t="shared" si="1"/>
        <v>21840346</v>
      </c>
      <c r="V18" s="73">
        <f t="shared" si="1"/>
        <v>61863804</v>
      </c>
      <c r="W18" s="73">
        <f t="shared" si="1"/>
        <v>74859867</v>
      </c>
      <c r="X18" s="73">
        <f t="shared" si="1"/>
        <v>-12996063</v>
      </c>
      <c r="Y18" s="67">
        <f>+IF(W18&lt;&gt;0,(X18/W18)*100,0)</f>
        <v>-17.36052109202919</v>
      </c>
      <c r="Z18" s="74">
        <f t="shared" si="1"/>
        <v>74859867</v>
      </c>
    </row>
    <row r="19" spans="1:26" ht="13.5">
      <c r="A19" s="70" t="s">
        <v>45</v>
      </c>
      <c r="B19" s="75">
        <f>+B10-B18</f>
        <v>-2404373</v>
      </c>
      <c r="C19" s="75">
        <f>+C10-C18</f>
        <v>0</v>
      </c>
      <c r="D19" s="76">
        <f aca="true" t="shared" si="2" ref="D19:Z19">+D10-D18</f>
        <v>-4275872</v>
      </c>
      <c r="E19" s="77">
        <f t="shared" si="2"/>
        <v>-6467258</v>
      </c>
      <c r="F19" s="77">
        <f t="shared" si="2"/>
        <v>5719398</v>
      </c>
      <c r="G19" s="77">
        <f t="shared" si="2"/>
        <v>-1307671</v>
      </c>
      <c r="H19" s="77">
        <f t="shared" si="2"/>
        <v>-1764967</v>
      </c>
      <c r="I19" s="77">
        <f t="shared" si="2"/>
        <v>2646760</v>
      </c>
      <c r="J19" s="77">
        <f t="shared" si="2"/>
        <v>-1393952</v>
      </c>
      <c r="K19" s="77">
        <f t="shared" si="2"/>
        <v>11555814</v>
      </c>
      <c r="L19" s="77">
        <f t="shared" si="2"/>
        <v>-1200464</v>
      </c>
      <c r="M19" s="77">
        <f t="shared" si="2"/>
        <v>8961398</v>
      </c>
      <c r="N19" s="77">
        <f t="shared" si="2"/>
        <v>-564043</v>
      </c>
      <c r="O19" s="77">
        <f t="shared" si="2"/>
        <v>-908475</v>
      </c>
      <c r="P19" s="77">
        <f t="shared" si="2"/>
        <v>-1058179</v>
      </c>
      <c r="Q19" s="77">
        <f t="shared" si="2"/>
        <v>-2530697</v>
      </c>
      <c r="R19" s="77">
        <f t="shared" si="2"/>
        <v>818907</v>
      </c>
      <c r="S19" s="77">
        <f t="shared" si="2"/>
        <v>-2001086</v>
      </c>
      <c r="T19" s="77">
        <f t="shared" si="2"/>
        <v>616448</v>
      </c>
      <c r="U19" s="77">
        <f t="shared" si="2"/>
        <v>-565731</v>
      </c>
      <c r="V19" s="77">
        <f t="shared" si="2"/>
        <v>8511730</v>
      </c>
      <c r="W19" s="77">
        <f>IF(E10=E18,0,W10-W18)</f>
        <v>-6467258</v>
      </c>
      <c r="X19" s="77">
        <f t="shared" si="2"/>
        <v>14978988</v>
      </c>
      <c r="Y19" s="78">
        <f>+IF(W19&lt;&gt;0,(X19/W19)*100,0)</f>
        <v>-231.61265562623294</v>
      </c>
      <c r="Z19" s="79">
        <f t="shared" si="2"/>
        <v>-6467258</v>
      </c>
    </row>
    <row r="20" spans="1:26" ht="13.5">
      <c r="A20" s="58" t="s">
        <v>46</v>
      </c>
      <c r="B20" s="19">
        <v>12337523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23033266</v>
      </c>
      <c r="U20" s="60">
        <v>23033266</v>
      </c>
      <c r="V20" s="60">
        <v>23033266</v>
      </c>
      <c r="W20" s="60">
        <v>0</v>
      </c>
      <c r="X20" s="60">
        <v>23033266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9933150</v>
      </c>
      <c r="C22" s="86">
        <f>SUM(C19:C21)</f>
        <v>0</v>
      </c>
      <c r="D22" s="87">
        <f aca="true" t="shared" si="3" ref="D22:Z22">SUM(D19:D21)</f>
        <v>-4275872</v>
      </c>
      <c r="E22" s="88">
        <f t="shared" si="3"/>
        <v>-6467258</v>
      </c>
      <c r="F22" s="88">
        <f t="shared" si="3"/>
        <v>5719398</v>
      </c>
      <c r="G22" s="88">
        <f t="shared" si="3"/>
        <v>-1307671</v>
      </c>
      <c r="H22" s="88">
        <f t="shared" si="3"/>
        <v>-1764967</v>
      </c>
      <c r="I22" s="88">
        <f t="shared" si="3"/>
        <v>2646760</v>
      </c>
      <c r="J22" s="88">
        <f t="shared" si="3"/>
        <v>-1393952</v>
      </c>
      <c r="K22" s="88">
        <f t="shared" si="3"/>
        <v>11555814</v>
      </c>
      <c r="L22" s="88">
        <f t="shared" si="3"/>
        <v>-1200464</v>
      </c>
      <c r="M22" s="88">
        <f t="shared" si="3"/>
        <v>8961398</v>
      </c>
      <c r="N22" s="88">
        <f t="shared" si="3"/>
        <v>-564043</v>
      </c>
      <c r="O22" s="88">
        <f t="shared" si="3"/>
        <v>-908475</v>
      </c>
      <c r="P22" s="88">
        <f t="shared" si="3"/>
        <v>-1058179</v>
      </c>
      <c r="Q22" s="88">
        <f t="shared" si="3"/>
        <v>-2530697</v>
      </c>
      <c r="R22" s="88">
        <f t="shared" si="3"/>
        <v>818907</v>
      </c>
      <c r="S22" s="88">
        <f t="shared" si="3"/>
        <v>-2001086</v>
      </c>
      <c r="T22" s="88">
        <f t="shared" si="3"/>
        <v>23649714</v>
      </c>
      <c r="U22" s="88">
        <f t="shared" si="3"/>
        <v>22467535</v>
      </c>
      <c r="V22" s="88">
        <f t="shared" si="3"/>
        <v>31544996</v>
      </c>
      <c r="W22" s="88">
        <f t="shared" si="3"/>
        <v>-6467258</v>
      </c>
      <c r="X22" s="88">
        <f t="shared" si="3"/>
        <v>38012254</v>
      </c>
      <c r="Y22" s="89">
        <f>+IF(W22&lt;&gt;0,(X22/W22)*100,0)</f>
        <v>-587.7646136894492</v>
      </c>
      <c r="Z22" s="90">
        <f t="shared" si="3"/>
        <v>-6467258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9933150</v>
      </c>
      <c r="C24" s="75">
        <f>SUM(C22:C23)</f>
        <v>0</v>
      </c>
      <c r="D24" s="76">
        <f aca="true" t="shared" si="4" ref="D24:Z24">SUM(D22:D23)</f>
        <v>-4275872</v>
      </c>
      <c r="E24" s="77">
        <f t="shared" si="4"/>
        <v>-6467258</v>
      </c>
      <c r="F24" s="77">
        <f t="shared" si="4"/>
        <v>5719398</v>
      </c>
      <c r="G24" s="77">
        <f t="shared" si="4"/>
        <v>-1307671</v>
      </c>
      <c r="H24" s="77">
        <f t="shared" si="4"/>
        <v>-1764967</v>
      </c>
      <c r="I24" s="77">
        <f t="shared" si="4"/>
        <v>2646760</v>
      </c>
      <c r="J24" s="77">
        <f t="shared" si="4"/>
        <v>-1393952</v>
      </c>
      <c r="K24" s="77">
        <f t="shared" si="4"/>
        <v>11555814</v>
      </c>
      <c r="L24" s="77">
        <f t="shared" si="4"/>
        <v>-1200464</v>
      </c>
      <c r="M24" s="77">
        <f t="shared" si="4"/>
        <v>8961398</v>
      </c>
      <c r="N24" s="77">
        <f t="shared" si="4"/>
        <v>-564043</v>
      </c>
      <c r="O24" s="77">
        <f t="shared" si="4"/>
        <v>-908475</v>
      </c>
      <c r="P24" s="77">
        <f t="shared" si="4"/>
        <v>-1058179</v>
      </c>
      <c r="Q24" s="77">
        <f t="shared" si="4"/>
        <v>-2530697</v>
      </c>
      <c r="R24" s="77">
        <f t="shared" si="4"/>
        <v>818907</v>
      </c>
      <c r="S24" s="77">
        <f t="shared" si="4"/>
        <v>-2001086</v>
      </c>
      <c r="T24" s="77">
        <f t="shared" si="4"/>
        <v>23649714</v>
      </c>
      <c r="U24" s="77">
        <f t="shared" si="4"/>
        <v>22467535</v>
      </c>
      <c r="V24" s="77">
        <f t="shared" si="4"/>
        <v>31544996</v>
      </c>
      <c r="W24" s="77">
        <f t="shared" si="4"/>
        <v>-6467258</v>
      </c>
      <c r="X24" s="77">
        <f t="shared" si="4"/>
        <v>38012254</v>
      </c>
      <c r="Y24" s="78">
        <f>+IF(W24&lt;&gt;0,(X24/W24)*100,0)</f>
        <v>-587.7646136894492</v>
      </c>
      <c r="Z24" s="79">
        <f t="shared" si="4"/>
        <v>-6467258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13120561</v>
      </c>
      <c r="C27" s="22">
        <v>0</v>
      </c>
      <c r="D27" s="99">
        <v>23544070</v>
      </c>
      <c r="E27" s="100">
        <v>28138417</v>
      </c>
      <c r="F27" s="100">
        <v>38888</v>
      </c>
      <c r="G27" s="100">
        <v>997961</v>
      </c>
      <c r="H27" s="100">
        <v>242079</v>
      </c>
      <c r="I27" s="100">
        <v>1278928</v>
      </c>
      <c r="J27" s="100">
        <v>1924821</v>
      </c>
      <c r="K27" s="100">
        <v>2366795</v>
      </c>
      <c r="L27" s="100">
        <v>7847599</v>
      </c>
      <c r="M27" s="100">
        <v>12139215</v>
      </c>
      <c r="N27" s="100">
        <v>597732</v>
      </c>
      <c r="O27" s="100">
        <v>435800</v>
      </c>
      <c r="P27" s="100">
        <v>7144018</v>
      </c>
      <c r="Q27" s="100">
        <v>8177550</v>
      </c>
      <c r="R27" s="100">
        <v>1861617</v>
      </c>
      <c r="S27" s="100">
        <v>2000852</v>
      </c>
      <c r="T27" s="100">
        <v>2366112</v>
      </c>
      <c r="U27" s="100">
        <v>6228581</v>
      </c>
      <c r="V27" s="100">
        <v>27824274</v>
      </c>
      <c r="W27" s="100">
        <v>28138417</v>
      </c>
      <c r="X27" s="100">
        <v>-314143</v>
      </c>
      <c r="Y27" s="101">
        <v>-1.12</v>
      </c>
      <c r="Z27" s="102">
        <v>28138417</v>
      </c>
    </row>
    <row r="28" spans="1:26" ht="13.5">
      <c r="A28" s="103" t="s">
        <v>46</v>
      </c>
      <c r="B28" s="19">
        <v>13023902</v>
      </c>
      <c r="C28" s="19">
        <v>0</v>
      </c>
      <c r="D28" s="59">
        <v>21486070</v>
      </c>
      <c r="E28" s="60">
        <v>25908417</v>
      </c>
      <c r="F28" s="60">
        <v>38888</v>
      </c>
      <c r="G28" s="60">
        <v>995771</v>
      </c>
      <c r="H28" s="60">
        <v>242079</v>
      </c>
      <c r="I28" s="60">
        <v>1276738</v>
      </c>
      <c r="J28" s="60">
        <v>1916093</v>
      </c>
      <c r="K28" s="60">
        <v>2366795</v>
      </c>
      <c r="L28" s="60">
        <v>7839849</v>
      </c>
      <c r="M28" s="60">
        <v>12122737</v>
      </c>
      <c r="N28" s="60">
        <v>597732</v>
      </c>
      <c r="O28" s="60">
        <v>435800</v>
      </c>
      <c r="P28" s="60">
        <v>7144018</v>
      </c>
      <c r="Q28" s="60">
        <v>8177550</v>
      </c>
      <c r="R28" s="60">
        <v>1861617</v>
      </c>
      <c r="S28" s="60">
        <v>1999027</v>
      </c>
      <c r="T28" s="60">
        <v>2366112</v>
      </c>
      <c r="U28" s="60">
        <v>6226756</v>
      </c>
      <c r="V28" s="60">
        <v>27803781</v>
      </c>
      <c r="W28" s="60">
        <v>25908417</v>
      </c>
      <c r="X28" s="60">
        <v>1895364</v>
      </c>
      <c r="Y28" s="61">
        <v>7.32</v>
      </c>
      <c r="Z28" s="62">
        <v>25908417</v>
      </c>
    </row>
    <row r="29" spans="1:26" ht="13.5">
      <c r="A29" s="58" t="s">
        <v>282</v>
      </c>
      <c r="B29" s="19">
        <v>43910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1500000</v>
      </c>
      <c r="E30" s="60">
        <v>1500000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1500000</v>
      </c>
      <c r="X30" s="60">
        <v>-1500000</v>
      </c>
      <c r="Y30" s="61">
        <v>-100</v>
      </c>
      <c r="Z30" s="62">
        <v>1500000</v>
      </c>
    </row>
    <row r="31" spans="1:26" ht="13.5">
      <c r="A31" s="58" t="s">
        <v>53</v>
      </c>
      <c r="B31" s="19">
        <v>52749</v>
      </c>
      <c r="C31" s="19">
        <v>0</v>
      </c>
      <c r="D31" s="59">
        <v>558000</v>
      </c>
      <c r="E31" s="60">
        <v>730000</v>
      </c>
      <c r="F31" s="60">
        <v>0</v>
      </c>
      <c r="G31" s="60">
        <v>2190</v>
      </c>
      <c r="H31" s="60">
        <v>0</v>
      </c>
      <c r="I31" s="60">
        <v>2190</v>
      </c>
      <c r="J31" s="60">
        <v>8728</v>
      </c>
      <c r="K31" s="60">
        <v>0</v>
      </c>
      <c r="L31" s="60">
        <v>7750</v>
      </c>
      <c r="M31" s="60">
        <v>16478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1825</v>
      </c>
      <c r="T31" s="60">
        <v>0</v>
      </c>
      <c r="U31" s="60">
        <v>1825</v>
      </c>
      <c r="V31" s="60">
        <v>20493</v>
      </c>
      <c r="W31" s="60">
        <v>730000</v>
      </c>
      <c r="X31" s="60">
        <v>-709507</v>
      </c>
      <c r="Y31" s="61">
        <v>-97.19</v>
      </c>
      <c r="Z31" s="62">
        <v>730000</v>
      </c>
    </row>
    <row r="32" spans="1:26" ht="13.5">
      <c r="A32" s="70" t="s">
        <v>54</v>
      </c>
      <c r="B32" s="22">
        <f>SUM(B28:B31)</f>
        <v>13120561</v>
      </c>
      <c r="C32" s="22">
        <f>SUM(C28:C31)</f>
        <v>0</v>
      </c>
      <c r="D32" s="99">
        <f aca="true" t="shared" si="5" ref="D32:Z32">SUM(D28:D31)</f>
        <v>23544070</v>
      </c>
      <c r="E32" s="100">
        <f t="shared" si="5"/>
        <v>28138417</v>
      </c>
      <c r="F32" s="100">
        <f t="shared" si="5"/>
        <v>38888</v>
      </c>
      <c r="G32" s="100">
        <f t="shared" si="5"/>
        <v>997961</v>
      </c>
      <c r="H32" s="100">
        <f t="shared" si="5"/>
        <v>242079</v>
      </c>
      <c r="I32" s="100">
        <f t="shared" si="5"/>
        <v>1278928</v>
      </c>
      <c r="J32" s="100">
        <f t="shared" si="5"/>
        <v>1924821</v>
      </c>
      <c r="K32" s="100">
        <f t="shared" si="5"/>
        <v>2366795</v>
      </c>
      <c r="L32" s="100">
        <f t="shared" si="5"/>
        <v>7847599</v>
      </c>
      <c r="M32" s="100">
        <f t="shared" si="5"/>
        <v>12139215</v>
      </c>
      <c r="N32" s="100">
        <f t="shared" si="5"/>
        <v>597732</v>
      </c>
      <c r="O32" s="100">
        <f t="shared" si="5"/>
        <v>435800</v>
      </c>
      <c r="P32" s="100">
        <f t="shared" si="5"/>
        <v>7144018</v>
      </c>
      <c r="Q32" s="100">
        <f t="shared" si="5"/>
        <v>8177550</v>
      </c>
      <c r="R32" s="100">
        <f t="shared" si="5"/>
        <v>1861617</v>
      </c>
      <c r="S32" s="100">
        <f t="shared" si="5"/>
        <v>2000852</v>
      </c>
      <c r="T32" s="100">
        <f t="shared" si="5"/>
        <v>2366112</v>
      </c>
      <c r="U32" s="100">
        <f t="shared" si="5"/>
        <v>6228581</v>
      </c>
      <c r="V32" s="100">
        <f t="shared" si="5"/>
        <v>27824274</v>
      </c>
      <c r="W32" s="100">
        <f t="shared" si="5"/>
        <v>28138417</v>
      </c>
      <c r="X32" s="100">
        <f t="shared" si="5"/>
        <v>-314143</v>
      </c>
      <c r="Y32" s="101">
        <f>+IF(W32&lt;&gt;0,(X32/W32)*100,0)</f>
        <v>-1.1164203018243706</v>
      </c>
      <c r="Z32" s="102">
        <f t="shared" si="5"/>
        <v>28138417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21453253</v>
      </c>
      <c r="C35" s="19">
        <v>0</v>
      </c>
      <c r="D35" s="59">
        <v>15158954</v>
      </c>
      <c r="E35" s="60">
        <v>14908609</v>
      </c>
      <c r="F35" s="60">
        <v>24792440</v>
      </c>
      <c r="G35" s="60">
        <v>30223781</v>
      </c>
      <c r="H35" s="60">
        <v>21467537</v>
      </c>
      <c r="I35" s="60">
        <v>21467537</v>
      </c>
      <c r="J35" s="60">
        <v>18927427</v>
      </c>
      <c r="K35" s="60">
        <v>32495153</v>
      </c>
      <c r="L35" s="60">
        <v>20934597</v>
      </c>
      <c r="M35" s="60">
        <v>20934597</v>
      </c>
      <c r="N35" s="60">
        <v>28791012</v>
      </c>
      <c r="O35" s="60">
        <v>29944442</v>
      </c>
      <c r="P35" s="60">
        <v>28015582</v>
      </c>
      <c r="Q35" s="60">
        <v>28015582</v>
      </c>
      <c r="R35" s="60">
        <v>28499016</v>
      </c>
      <c r="S35" s="60">
        <v>25929014</v>
      </c>
      <c r="T35" s="60">
        <v>22152582</v>
      </c>
      <c r="U35" s="60">
        <v>22152582</v>
      </c>
      <c r="V35" s="60">
        <v>22152582</v>
      </c>
      <c r="W35" s="60">
        <v>14908609</v>
      </c>
      <c r="X35" s="60">
        <v>7243973</v>
      </c>
      <c r="Y35" s="61">
        <v>48.59</v>
      </c>
      <c r="Z35" s="62">
        <v>14908609</v>
      </c>
    </row>
    <row r="36" spans="1:26" ht="13.5">
      <c r="A36" s="58" t="s">
        <v>57</v>
      </c>
      <c r="B36" s="19">
        <v>100213056</v>
      </c>
      <c r="C36" s="19">
        <v>0</v>
      </c>
      <c r="D36" s="59">
        <v>120545709</v>
      </c>
      <c r="E36" s="60">
        <v>120643146</v>
      </c>
      <c r="F36" s="60">
        <v>104111381</v>
      </c>
      <c r="G36" s="60">
        <v>100099403</v>
      </c>
      <c r="H36" s="60">
        <v>100311754</v>
      </c>
      <c r="I36" s="60">
        <v>100311754</v>
      </c>
      <c r="J36" s="60">
        <v>102001354</v>
      </c>
      <c r="K36" s="60">
        <v>104077489</v>
      </c>
      <c r="L36" s="60">
        <v>112034296</v>
      </c>
      <c r="M36" s="60">
        <v>112034296</v>
      </c>
      <c r="N36" s="60">
        <v>112632028</v>
      </c>
      <c r="O36" s="60">
        <v>113014309</v>
      </c>
      <c r="P36" s="60">
        <v>119280992</v>
      </c>
      <c r="Q36" s="60">
        <v>119280992</v>
      </c>
      <c r="R36" s="60">
        <v>120913989</v>
      </c>
      <c r="S36" s="60">
        <v>122669346</v>
      </c>
      <c r="T36" s="60">
        <v>115713271</v>
      </c>
      <c r="U36" s="60">
        <v>115713271</v>
      </c>
      <c r="V36" s="60">
        <v>115713271</v>
      </c>
      <c r="W36" s="60">
        <v>120643146</v>
      </c>
      <c r="X36" s="60">
        <v>-4929875</v>
      </c>
      <c r="Y36" s="61">
        <v>-4.09</v>
      </c>
      <c r="Z36" s="62">
        <v>120643146</v>
      </c>
    </row>
    <row r="37" spans="1:26" ht="13.5">
      <c r="A37" s="58" t="s">
        <v>58</v>
      </c>
      <c r="B37" s="19">
        <v>18277004</v>
      </c>
      <c r="C37" s="19">
        <v>0</v>
      </c>
      <c r="D37" s="59">
        <v>1516274</v>
      </c>
      <c r="E37" s="60">
        <v>7779171</v>
      </c>
      <c r="F37" s="60">
        <v>25313596</v>
      </c>
      <c r="G37" s="60">
        <v>20103369</v>
      </c>
      <c r="H37" s="60">
        <v>13827719</v>
      </c>
      <c r="I37" s="60">
        <v>13827719</v>
      </c>
      <c r="J37" s="60">
        <v>14720945</v>
      </c>
      <c r="K37" s="60">
        <v>19209494</v>
      </c>
      <c r="L37" s="60">
        <v>18371937</v>
      </c>
      <c r="M37" s="60">
        <v>18371937</v>
      </c>
      <c r="N37" s="60">
        <v>27715336</v>
      </c>
      <c r="O37" s="60">
        <v>30431998</v>
      </c>
      <c r="P37" s="60">
        <v>36463950</v>
      </c>
      <c r="Q37" s="60">
        <v>36463950</v>
      </c>
      <c r="R37" s="60">
        <v>37667173</v>
      </c>
      <c r="S37" s="60">
        <v>39036728</v>
      </c>
      <c r="T37" s="60">
        <v>15927934</v>
      </c>
      <c r="U37" s="60">
        <v>15927934</v>
      </c>
      <c r="V37" s="60">
        <v>15927934</v>
      </c>
      <c r="W37" s="60">
        <v>7779171</v>
      </c>
      <c r="X37" s="60">
        <v>8148763</v>
      </c>
      <c r="Y37" s="61">
        <v>104.75</v>
      </c>
      <c r="Z37" s="62">
        <v>7779171</v>
      </c>
    </row>
    <row r="38" spans="1:26" ht="13.5">
      <c r="A38" s="58" t="s">
        <v>59</v>
      </c>
      <c r="B38" s="19">
        <v>14245487</v>
      </c>
      <c r="C38" s="19">
        <v>0</v>
      </c>
      <c r="D38" s="59">
        <v>19546203</v>
      </c>
      <c r="E38" s="60">
        <v>20416195</v>
      </c>
      <c r="F38" s="60">
        <v>15762032</v>
      </c>
      <c r="G38" s="60">
        <v>15718965</v>
      </c>
      <c r="H38" s="60">
        <v>15675545</v>
      </c>
      <c r="I38" s="60">
        <v>15675545</v>
      </c>
      <c r="J38" s="60">
        <v>15632111</v>
      </c>
      <c r="K38" s="60">
        <v>15588321</v>
      </c>
      <c r="L38" s="60">
        <v>15544529</v>
      </c>
      <c r="M38" s="60">
        <v>15544529</v>
      </c>
      <c r="N38" s="60">
        <v>15339345</v>
      </c>
      <c r="O38" s="60">
        <v>15294709</v>
      </c>
      <c r="P38" s="60">
        <v>15250341</v>
      </c>
      <c r="Q38" s="60">
        <v>15250341</v>
      </c>
      <c r="R38" s="60">
        <v>15205645</v>
      </c>
      <c r="S38" s="60">
        <v>15160900</v>
      </c>
      <c r="T38" s="60">
        <v>15115849</v>
      </c>
      <c r="U38" s="60">
        <v>15115849</v>
      </c>
      <c r="V38" s="60">
        <v>15115849</v>
      </c>
      <c r="W38" s="60">
        <v>20416195</v>
      </c>
      <c r="X38" s="60">
        <v>-5300346</v>
      </c>
      <c r="Y38" s="61">
        <v>-25.96</v>
      </c>
      <c r="Z38" s="62">
        <v>20416195</v>
      </c>
    </row>
    <row r="39" spans="1:26" ht="13.5">
      <c r="A39" s="58" t="s">
        <v>60</v>
      </c>
      <c r="B39" s="19">
        <v>89143818</v>
      </c>
      <c r="C39" s="19">
        <v>0</v>
      </c>
      <c r="D39" s="59">
        <v>114642186</v>
      </c>
      <c r="E39" s="60">
        <v>107356389</v>
      </c>
      <c r="F39" s="60">
        <v>87828193</v>
      </c>
      <c r="G39" s="60">
        <v>94500850</v>
      </c>
      <c r="H39" s="60">
        <v>92276027</v>
      </c>
      <c r="I39" s="60">
        <v>92276027</v>
      </c>
      <c r="J39" s="60">
        <v>90575725</v>
      </c>
      <c r="K39" s="60">
        <v>101774827</v>
      </c>
      <c r="L39" s="60">
        <v>99052427</v>
      </c>
      <c r="M39" s="60">
        <v>99052427</v>
      </c>
      <c r="N39" s="60">
        <v>98368359</v>
      </c>
      <c r="O39" s="60">
        <v>97232044</v>
      </c>
      <c r="P39" s="60">
        <v>95582283</v>
      </c>
      <c r="Q39" s="60">
        <v>95582283</v>
      </c>
      <c r="R39" s="60">
        <v>96540187</v>
      </c>
      <c r="S39" s="60">
        <v>94400732</v>
      </c>
      <c r="T39" s="60">
        <v>106822070</v>
      </c>
      <c r="U39" s="60">
        <v>106822070</v>
      </c>
      <c r="V39" s="60">
        <v>106822070</v>
      </c>
      <c r="W39" s="60">
        <v>107356389</v>
      </c>
      <c r="X39" s="60">
        <v>-534319</v>
      </c>
      <c r="Y39" s="61">
        <v>-0.5</v>
      </c>
      <c r="Z39" s="62">
        <v>107356389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14216401</v>
      </c>
      <c r="C42" s="19">
        <v>0</v>
      </c>
      <c r="D42" s="59">
        <v>21426985</v>
      </c>
      <c r="E42" s="60">
        <v>19199252</v>
      </c>
      <c r="F42" s="60">
        <v>-3939490</v>
      </c>
      <c r="G42" s="60">
        <v>7550320</v>
      </c>
      <c r="H42" s="60">
        <v>-6634473</v>
      </c>
      <c r="I42" s="60">
        <v>-3023643</v>
      </c>
      <c r="J42" s="60">
        <v>-837546</v>
      </c>
      <c r="K42" s="60">
        <v>12486779</v>
      </c>
      <c r="L42" s="60">
        <v>-11449899</v>
      </c>
      <c r="M42" s="60">
        <v>199334</v>
      </c>
      <c r="N42" s="60">
        <v>12898320</v>
      </c>
      <c r="O42" s="60">
        <v>-1768554</v>
      </c>
      <c r="P42" s="60">
        <v>9278894</v>
      </c>
      <c r="Q42" s="60">
        <v>20408660</v>
      </c>
      <c r="R42" s="60">
        <v>860805</v>
      </c>
      <c r="S42" s="60">
        <v>1037981</v>
      </c>
      <c r="T42" s="60">
        <v>2254091</v>
      </c>
      <c r="U42" s="60">
        <v>4152877</v>
      </c>
      <c r="V42" s="60">
        <v>21737228</v>
      </c>
      <c r="W42" s="60">
        <v>19199252</v>
      </c>
      <c r="X42" s="60">
        <v>2537976</v>
      </c>
      <c r="Y42" s="61">
        <v>13.22</v>
      </c>
      <c r="Z42" s="62">
        <v>19199252</v>
      </c>
    </row>
    <row r="43" spans="1:26" ht="13.5">
      <c r="A43" s="58" t="s">
        <v>63</v>
      </c>
      <c r="B43" s="19">
        <v>-10317240</v>
      </c>
      <c r="C43" s="19">
        <v>0</v>
      </c>
      <c r="D43" s="59">
        <v>-21483756</v>
      </c>
      <c r="E43" s="60">
        <v>-25439937</v>
      </c>
      <c r="F43" s="60">
        <v>-38888</v>
      </c>
      <c r="G43" s="60">
        <v>-875673</v>
      </c>
      <c r="H43" s="60">
        <v>-212350</v>
      </c>
      <c r="I43" s="60">
        <v>-1126911</v>
      </c>
      <c r="J43" s="60">
        <v>-1689600</v>
      </c>
      <c r="K43" s="60">
        <v>-2076136</v>
      </c>
      <c r="L43" s="60">
        <v>-7429782</v>
      </c>
      <c r="M43" s="60">
        <v>-11195518</v>
      </c>
      <c r="N43" s="60">
        <v>-597732</v>
      </c>
      <c r="O43" s="60">
        <v>-435800</v>
      </c>
      <c r="P43" s="60">
        <v>-6266682</v>
      </c>
      <c r="Q43" s="60">
        <v>-7300214</v>
      </c>
      <c r="R43" s="60">
        <v>-1632997</v>
      </c>
      <c r="S43" s="60">
        <v>-1755357</v>
      </c>
      <c r="T43" s="60">
        <v>-2276029</v>
      </c>
      <c r="U43" s="60">
        <v>-5664383</v>
      </c>
      <c r="V43" s="60">
        <v>-25287026</v>
      </c>
      <c r="W43" s="60">
        <v>-25439937</v>
      </c>
      <c r="X43" s="60">
        <v>152911</v>
      </c>
      <c r="Y43" s="61">
        <v>-0.6</v>
      </c>
      <c r="Z43" s="62">
        <v>-25439937</v>
      </c>
    </row>
    <row r="44" spans="1:26" ht="13.5">
      <c r="A44" s="58" t="s">
        <v>64</v>
      </c>
      <c r="B44" s="19">
        <v>-616675</v>
      </c>
      <c r="C44" s="19">
        <v>0</v>
      </c>
      <c r="D44" s="59">
        <v>758820</v>
      </c>
      <c r="E44" s="60">
        <v>1042133</v>
      </c>
      <c r="F44" s="60">
        <v>-37433</v>
      </c>
      <c r="G44" s="60">
        <v>-35227</v>
      </c>
      <c r="H44" s="60">
        <v>-36676</v>
      </c>
      <c r="I44" s="60">
        <v>-109336</v>
      </c>
      <c r="J44" s="60">
        <v>-35575</v>
      </c>
      <c r="K44" s="60">
        <v>-37950</v>
      </c>
      <c r="L44" s="60">
        <v>-38692</v>
      </c>
      <c r="M44" s="60">
        <v>-112217</v>
      </c>
      <c r="N44" s="60">
        <v>-38944</v>
      </c>
      <c r="O44" s="60">
        <v>-39836</v>
      </c>
      <c r="P44" s="60">
        <v>-36040</v>
      </c>
      <c r="Q44" s="60">
        <v>-114820</v>
      </c>
      <c r="R44" s="60">
        <v>-40461</v>
      </c>
      <c r="S44" s="60">
        <v>-35616</v>
      </c>
      <c r="T44" s="60">
        <v>-32952</v>
      </c>
      <c r="U44" s="60">
        <v>-109029</v>
      </c>
      <c r="V44" s="60">
        <v>-445402</v>
      </c>
      <c r="W44" s="60">
        <v>1042133</v>
      </c>
      <c r="X44" s="60">
        <v>-1487535</v>
      </c>
      <c r="Y44" s="61">
        <v>-142.74</v>
      </c>
      <c r="Z44" s="62">
        <v>1042133</v>
      </c>
    </row>
    <row r="45" spans="1:26" ht="13.5">
      <c r="A45" s="70" t="s">
        <v>65</v>
      </c>
      <c r="B45" s="22">
        <v>4989282</v>
      </c>
      <c r="C45" s="22">
        <v>0</v>
      </c>
      <c r="D45" s="99">
        <v>-457941</v>
      </c>
      <c r="E45" s="100">
        <v>-716541</v>
      </c>
      <c r="F45" s="100">
        <v>466200</v>
      </c>
      <c r="G45" s="100">
        <v>7105620</v>
      </c>
      <c r="H45" s="100">
        <v>222121</v>
      </c>
      <c r="I45" s="100">
        <v>222121</v>
      </c>
      <c r="J45" s="100">
        <v>-2340600</v>
      </c>
      <c r="K45" s="100">
        <v>8032093</v>
      </c>
      <c r="L45" s="100">
        <v>-10886280</v>
      </c>
      <c r="M45" s="100">
        <v>-10886280</v>
      </c>
      <c r="N45" s="100">
        <v>1375364</v>
      </c>
      <c r="O45" s="100">
        <v>-868826</v>
      </c>
      <c r="P45" s="100">
        <v>2107346</v>
      </c>
      <c r="Q45" s="100">
        <v>1375364</v>
      </c>
      <c r="R45" s="100">
        <v>1294693</v>
      </c>
      <c r="S45" s="100">
        <v>541701</v>
      </c>
      <c r="T45" s="100">
        <v>486811</v>
      </c>
      <c r="U45" s="100">
        <v>486811</v>
      </c>
      <c r="V45" s="100">
        <v>486811</v>
      </c>
      <c r="W45" s="100">
        <v>-716541</v>
      </c>
      <c r="X45" s="100">
        <v>1203352</v>
      </c>
      <c r="Y45" s="101">
        <v>-167.94</v>
      </c>
      <c r="Z45" s="102">
        <v>-716541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4001311</v>
      </c>
      <c r="C49" s="52">
        <v>0</v>
      </c>
      <c r="D49" s="129">
        <v>860902</v>
      </c>
      <c r="E49" s="54">
        <v>773323</v>
      </c>
      <c r="F49" s="54">
        <v>0</v>
      </c>
      <c r="G49" s="54">
        <v>0</v>
      </c>
      <c r="H49" s="54">
        <v>0</v>
      </c>
      <c r="I49" s="54">
        <v>749162</v>
      </c>
      <c r="J49" s="54">
        <v>0</v>
      </c>
      <c r="K49" s="54">
        <v>0</v>
      </c>
      <c r="L49" s="54">
        <v>0</v>
      </c>
      <c r="M49" s="54">
        <v>746100</v>
      </c>
      <c r="N49" s="54">
        <v>0</v>
      </c>
      <c r="O49" s="54">
        <v>0</v>
      </c>
      <c r="P49" s="54">
        <v>0</v>
      </c>
      <c r="Q49" s="54">
        <v>676165</v>
      </c>
      <c r="R49" s="54">
        <v>0</v>
      </c>
      <c r="S49" s="54">
        <v>0</v>
      </c>
      <c r="T49" s="54">
        <v>0</v>
      </c>
      <c r="U49" s="54">
        <v>4278321</v>
      </c>
      <c r="V49" s="54">
        <v>23268991</v>
      </c>
      <c r="W49" s="54">
        <v>35354275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6610</v>
      </c>
      <c r="C51" s="52">
        <v>0</v>
      </c>
      <c r="D51" s="129">
        <v>7192</v>
      </c>
      <c r="E51" s="54">
        <v>0</v>
      </c>
      <c r="F51" s="54">
        <v>0</v>
      </c>
      <c r="G51" s="54">
        <v>0</v>
      </c>
      <c r="H51" s="54">
        <v>0</v>
      </c>
      <c r="I51" s="54">
        <v>7309</v>
      </c>
      <c r="J51" s="54">
        <v>0</v>
      </c>
      <c r="K51" s="54">
        <v>0</v>
      </c>
      <c r="L51" s="54">
        <v>0</v>
      </c>
      <c r="M51" s="54">
        <v>11003</v>
      </c>
      <c r="N51" s="54">
        <v>0</v>
      </c>
      <c r="O51" s="54">
        <v>0</v>
      </c>
      <c r="P51" s="54">
        <v>0</v>
      </c>
      <c r="Q51" s="54">
        <v>15644</v>
      </c>
      <c r="R51" s="54">
        <v>0</v>
      </c>
      <c r="S51" s="54">
        <v>0</v>
      </c>
      <c r="T51" s="54">
        <v>0</v>
      </c>
      <c r="U51" s="54">
        <v>952562</v>
      </c>
      <c r="V51" s="54">
        <v>0</v>
      </c>
      <c r="W51" s="54">
        <v>1000320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78.31979472233535</v>
      </c>
      <c r="C58" s="5">
        <f>IF(C67=0,0,+(C76/C67)*100)</f>
        <v>0</v>
      </c>
      <c r="D58" s="6">
        <f aca="true" t="shared" si="6" ref="D58:Z58">IF(D67=0,0,+(D76/D67)*100)</f>
        <v>85.9511633351978</v>
      </c>
      <c r="E58" s="7">
        <f t="shared" si="6"/>
        <v>85.85062218399844</v>
      </c>
      <c r="F58" s="7">
        <f t="shared" si="6"/>
        <v>25.592602849798535</v>
      </c>
      <c r="G58" s="7">
        <f t="shared" si="6"/>
        <v>80.0502006157351</v>
      </c>
      <c r="H58" s="7">
        <f t="shared" si="6"/>
        <v>97.16752200680516</v>
      </c>
      <c r="I58" s="7">
        <f t="shared" si="6"/>
        <v>52.71701064909663</v>
      </c>
      <c r="J58" s="7">
        <f t="shared" si="6"/>
        <v>87.91451287261174</v>
      </c>
      <c r="K58" s="7">
        <f t="shared" si="6"/>
        <v>143.64911475025403</v>
      </c>
      <c r="L58" s="7">
        <f t="shared" si="6"/>
        <v>84.90738450495097</v>
      </c>
      <c r="M58" s="7">
        <f t="shared" si="6"/>
        <v>101.62559000652097</v>
      </c>
      <c r="N58" s="7">
        <f t="shared" si="6"/>
        <v>88.21389260180365</v>
      </c>
      <c r="O58" s="7">
        <f t="shared" si="6"/>
        <v>82.55734306910078</v>
      </c>
      <c r="P58" s="7">
        <f t="shared" si="6"/>
        <v>83.11526286590738</v>
      </c>
      <c r="Q58" s="7">
        <f t="shared" si="6"/>
        <v>84.69360664560503</v>
      </c>
      <c r="R58" s="7">
        <f t="shared" si="6"/>
        <v>199.27152256280192</v>
      </c>
      <c r="S58" s="7">
        <f t="shared" si="6"/>
        <v>79.55398547066929</v>
      </c>
      <c r="T58" s="7">
        <f t="shared" si="6"/>
        <v>65.16010381896433</v>
      </c>
      <c r="U58" s="7">
        <f t="shared" si="6"/>
        <v>94.08124599790074</v>
      </c>
      <c r="V58" s="7">
        <f t="shared" si="6"/>
        <v>77.42293016258607</v>
      </c>
      <c r="W58" s="7">
        <f t="shared" si="6"/>
        <v>85.85062218399844</v>
      </c>
      <c r="X58" s="7">
        <f t="shared" si="6"/>
        <v>0</v>
      </c>
      <c r="Y58" s="7">
        <f t="shared" si="6"/>
        <v>0</v>
      </c>
      <c r="Z58" s="8">
        <f t="shared" si="6"/>
        <v>85.85062218399844</v>
      </c>
    </row>
    <row r="59" spans="1:26" ht="13.5">
      <c r="A59" s="37" t="s">
        <v>31</v>
      </c>
      <c r="B59" s="9">
        <f aca="true" t="shared" si="7" ref="B59:Z66">IF(B68=0,0,+(B77/B68)*100)</f>
        <v>78.81078425229265</v>
      </c>
      <c r="C59" s="9">
        <f t="shared" si="7"/>
        <v>0</v>
      </c>
      <c r="D59" s="2">
        <f t="shared" si="7"/>
        <v>87.99998189364652</v>
      </c>
      <c r="E59" s="10">
        <f t="shared" si="7"/>
        <v>88.00000562179119</v>
      </c>
      <c r="F59" s="10">
        <f t="shared" si="7"/>
        <v>4.012655611621785</v>
      </c>
      <c r="G59" s="10">
        <f t="shared" si="7"/>
        <v>-181772.852233677</v>
      </c>
      <c r="H59" s="10">
        <f t="shared" si="7"/>
        <v>-1948.0327152896336</v>
      </c>
      <c r="I59" s="10">
        <f t="shared" si="7"/>
        <v>21.848126845570263</v>
      </c>
      <c r="J59" s="10">
        <f t="shared" si="7"/>
        <v>-719.4722314664369</v>
      </c>
      <c r="K59" s="10">
        <f t="shared" si="7"/>
        <v>1675.53085835895</v>
      </c>
      <c r="L59" s="10">
        <f t="shared" si="7"/>
        <v>-95886.89320388349</v>
      </c>
      <c r="M59" s="10">
        <f t="shared" si="7"/>
        <v>-3679.9769357495884</v>
      </c>
      <c r="N59" s="10">
        <f t="shared" si="7"/>
        <v>0</v>
      </c>
      <c r="O59" s="10">
        <f t="shared" si="7"/>
        <v>0</v>
      </c>
      <c r="P59" s="10">
        <f t="shared" si="7"/>
        <v>-6381.251489868891</v>
      </c>
      <c r="Q59" s="10">
        <f t="shared" si="7"/>
        <v>-13769.725864123955</v>
      </c>
      <c r="R59" s="10">
        <f t="shared" si="7"/>
        <v>-108.51177100978325</v>
      </c>
      <c r="S59" s="10">
        <f t="shared" si="7"/>
        <v>273711.76470588235</v>
      </c>
      <c r="T59" s="10">
        <f t="shared" si="7"/>
        <v>303328.23529411765</v>
      </c>
      <c r="U59" s="10">
        <f t="shared" si="7"/>
        <v>-278.23452092701484</v>
      </c>
      <c r="V59" s="10">
        <f t="shared" si="7"/>
        <v>80.20517008901047</v>
      </c>
      <c r="W59" s="10">
        <f t="shared" si="7"/>
        <v>88.00000562179119</v>
      </c>
      <c r="X59" s="10">
        <f t="shared" si="7"/>
        <v>0</v>
      </c>
      <c r="Y59" s="10">
        <f t="shared" si="7"/>
        <v>0</v>
      </c>
      <c r="Z59" s="11">
        <f t="shared" si="7"/>
        <v>88.00000562179119</v>
      </c>
    </row>
    <row r="60" spans="1:26" ht="13.5">
      <c r="A60" s="38" t="s">
        <v>32</v>
      </c>
      <c r="B60" s="12">
        <f t="shared" si="7"/>
        <v>81.19082862665644</v>
      </c>
      <c r="C60" s="12">
        <f t="shared" si="7"/>
        <v>0</v>
      </c>
      <c r="D60" s="3">
        <f t="shared" si="7"/>
        <v>88.00000324827084</v>
      </c>
      <c r="E60" s="13">
        <f t="shared" si="7"/>
        <v>88.0008448694163</v>
      </c>
      <c r="F60" s="13">
        <f t="shared" si="7"/>
        <v>68.98353748685977</v>
      </c>
      <c r="G60" s="13">
        <f t="shared" si="7"/>
        <v>65.24186577435901</v>
      </c>
      <c r="H60" s="13">
        <f t="shared" si="7"/>
        <v>82.38218028481774</v>
      </c>
      <c r="I60" s="13">
        <f t="shared" si="7"/>
        <v>72.14126116791871</v>
      </c>
      <c r="J60" s="13">
        <f t="shared" si="7"/>
        <v>75.53298820555499</v>
      </c>
      <c r="K60" s="13">
        <f t="shared" si="7"/>
        <v>130.22195050192906</v>
      </c>
      <c r="L60" s="13">
        <f t="shared" si="7"/>
        <v>71.31405515595453</v>
      </c>
      <c r="M60" s="13">
        <f t="shared" si="7"/>
        <v>88.20591313815865</v>
      </c>
      <c r="N60" s="13">
        <f t="shared" si="7"/>
        <v>77.81106010771651</v>
      </c>
      <c r="O60" s="13">
        <f t="shared" si="7"/>
        <v>73.48206482606234</v>
      </c>
      <c r="P60" s="13">
        <f t="shared" si="7"/>
        <v>66.73718580082843</v>
      </c>
      <c r="Q60" s="13">
        <f t="shared" si="7"/>
        <v>72.7563538067322</v>
      </c>
      <c r="R60" s="13">
        <f t="shared" si="7"/>
        <v>149.8919847796735</v>
      </c>
      <c r="S60" s="13">
        <f t="shared" si="7"/>
        <v>72.78053175576903</v>
      </c>
      <c r="T60" s="13">
        <f t="shared" si="7"/>
        <v>56.579267336052716</v>
      </c>
      <c r="U60" s="13">
        <f t="shared" si="7"/>
        <v>81.2810692409596</v>
      </c>
      <c r="V60" s="13">
        <f t="shared" si="7"/>
        <v>77.95766606819662</v>
      </c>
      <c r="W60" s="13">
        <f t="shared" si="7"/>
        <v>88.0008448694163</v>
      </c>
      <c r="X60" s="13">
        <f t="shared" si="7"/>
        <v>0</v>
      </c>
      <c r="Y60" s="13">
        <f t="shared" si="7"/>
        <v>0</v>
      </c>
      <c r="Z60" s="14">
        <f t="shared" si="7"/>
        <v>88.0008448694163</v>
      </c>
    </row>
    <row r="61" spans="1:26" ht="13.5">
      <c r="A61" s="39" t="s">
        <v>103</v>
      </c>
      <c r="B61" s="12">
        <f t="shared" si="7"/>
        <v>91.50499784520187</v>
      </c>
      <c r="C61" s="12">
        <f t="shared" si="7"/>
        <v>0</v>
      </c>
      <c r="D61" s="3">
        <f t="shared" si="7"/>
        <v>87.99999792660492</v>
      </c>
      <c r="E61" s="13">
        <f t="shared" si="7"/>
        <v>88.00165835792045</v>
      </c>
      <c r="F61" s="13">
        <f t="shared" si="7"/>
        <v>88.23241452939607</v>
      </c>
      <c r="G61" s="13">
        <f t="shared" si="7"/>
        <v>74.56266794002332</v>
      </c>
      <c r="H61" s="13">
        <f t="shared" si="7"/>
        <v>99.47956328618302</v>
      </c>
      <c r="I61" s="13">
        <f t="shared" si="7"/>
        <v>87.01609526603107</v>
      </c>
      <c r="J61" s="13">
        <f t="shared" si="7"/>
        <v>95.65938938521752</v>
      </c>
      <c r="K61" s="13">
        <f t="shared" si="7"/>
        <v>116.98255190537685</v>
      </c>
      <c r="L61" s="13">
        <f t="shared" si="7"/>
        <v>95.0713367136839</v>
      </c>
      <c r="M61" s="13">
        <f t="shared" si="7"/>
        <v>102.59902670193466</v>
      </c>
      <c r="N61" s="13">
        <f t="shared" si="7"/>
        <v>97.97020353188537</v>
      </c>
      <c r="O61" s="13">
        <f t="shared" si="7"/>
        <v>94.15899285821745</v>
      </c>
      <c r="P61" s="13">
        <f t="shared" si="7"/>
        <v>83.64346211578935</v>
      </c>
      <c r="Q61" s="13">
        <f t="shared" si="7"/>
        <v>92.14215366231136</v>
      </c>
      <c r="R61" s="13">
        <f t="shared" si="7"/>
        <v>104.22673959220532</v>
      </c>
      <c r="S61" s="13">
        <f t="shared" si="7"/>
        <v>91.10885203891445</v>
      </c>
      <c r="T61" s="13">
        <f t="shared" si="7"/>
        <v>58.66372244338195</v>
      </c>
      <c r="U61" s="13">
        <f t="shared" si="7"/>
        <v>82.50517407012708</v>
      </c>
      <c r="V61" s="13">
        <f t="shared" si="7"/>
        <v>90.68011791135743</v>
      </c>
      <c r="W61" s="13">
        <f t="shared" si="7"/>
        <v>88.00165835792045</v>
      </c>
      <c r="X61" s="13">
        <f t="shared" si="7"/>
        <v>0</v>
      </c>
      <c r="Y61" s="13">
        <f t="shared" si="7"/>
        <v>0</v>
      </c>
      <c r="Z61" s="14">
        <f t="shared" si="7"/>
        <v>88.00165835792045</v>
      </c>
    </row>
    <row r="62" spans="1:26" ht="13.5">
      <c r="A62" s="39" t="s">
        <v>104</v>
      </c>
      <c r="B62" s="12">
        <f t="shared" si="7"/>
        <v>64.28387925126967</v>
      </c>
      <c r="C62" s="12">
        <f t="shared" si="7"/>
        <v>0</v>
      </c>
      <c r="D62" s="3">
        <f t="shared" si="7"/>
        <v>88.00702888480029</v>
      </c>
      <c r="E62" s="13">
        <f t="shared" si="7"/>
        <v>87.99446518422333</v>
      </c>
      <c r="F62" s="13">
        <f t="shared" si="7"/>
        <v>54.513656623806014</v>
      </c>
      <c r="G62" s="13">
        <f t="shared" si="7"/>
        <v>56.68295617166491</v>
      </c>
      <c r="H62" s="13">
        <f t="shared" si="7"/>
        <v>59.18446921157348</v>
      </c>
      <c r="I62" s="13">
        <f t="shared" si="7"/>
        <v>56.83971039250322</v>
      </c>
      <c r="J62" s="13">
        <f t="shared" si="7"/>
        <v>52.685317697008735</v>
      </c>
      <c r="K62" s="13">
        <f t="shared" si="7"/>
        <v>131.2199021421372</v>
      </c>
      <c r="L62" s="13">
        <f t="shared" si="7"/>
        <v>47.18816107585373</v>
      </c>
      <c r="M62" s="13">
        <f t="shared" si="7"/>
        <v>65.95562724079844</v>
      </c>
      <c r="N62" s="13">
        <f t="shared" si="7"/>
        <v>50.39141073167538</v>
      </c>
      <c r="O62" s="13">
        <f t="shared" si="7"/>
        <v>50.44711557113114</v>
      </c>
      <c r="P62" s="13">
        <f t="shared" si="7"/>
        <v>49.63381306427513</v>
      </c>
      <c r="Q62" s="13">
        <f t="shared" si="7"/>
        <v>50.14362531077477</v>
      </c>
      <c r="R62" s="13">
        <f t="shared" si="7"/>
        <v>196.64964864803403</v>
      </c>
      <c r="S62" s="13">
        <f t="shared" si="7"/>
        <v>54.285247165162154</v>
      </c>
      <c r="T62" s="13">
        <f t="shared" si="7"/>
        <v>54.36489873641652</v>
      </c>
      <c r="U62" s="13">
        <f t="shared" si="7"/>
        <v>73.90413969940597</v>
      </c>
      <c r="V62" s="13">
        <f t="shared" si="7"/>
        <v>60.40736040952491</v>
      </c>
      <c r="W62" s="13">
        <f t="shared" si="7"/>
        <v>87.99446518422333</v>
      </c>
      <c r="X62" s="13">
        <f t="shared" si="7"/>
        <v>0</v>
      </c>
      <c r="Y62" s="13">
        <f t="shared" si="7"/>
        <v>0</v>
      </c>
      <c r="Z62" s="14">
        <f t="shared" si="7"/>
        <v>87.99446518422333</v>
      </c>
    </row>
    <row r="63" spans="1:26" ht="13.5">
      <c r="A63" s="39" t="s">
        <v>105</v>
      </c>
      <c r="B63" s="12">
        <f t="shared" si="7"/>
        <v>28.982967261059418</v>
      </c>
      <c r="C63" s="12">
        <f t="shared" si="7"/>
        <v>0</v>
      </c>
      <c r="D63" s="3">
        <f t="shared" si="7"/>
        <v>87.99999370879259</v>
      </c>
      <c r="E63" s="13">
        <f t="shared" si="7"/>
        <v>87.9960086299892</v>
      </c>
      <c r="F63" s="13">
        <f t="shared" si="7"/>
        <v>13.821060186830996</v>
      </c>
      <c r="G63" s="13">
        <f t="shared" si="7"/>
        <v>23.031063233232494</v>
      </c>
      <c r="H63" s="13">
        <f t="shared" si="7"/>
        <v>33.15226988765746</v>
      </c>
      <c r="I63" s="13">
        <f t="shared" si="7"/>
        <v>23.39250285140399</v>
      </c>
      <c r="J63" s="13">
        <f t="shared" si="7"/>
        <v>26.646540301657453</v>
      </c>
      <c r="K63" s="13">
        <f t="shared" si="7"/>
        <v>125.92466565615945</v>
      </c>
      <c r="L63" s="13">
        <f t="shared" si="7"/>
        <v>26.294307715212735</v>
      </c>
      <c r="M63" s="13">
        <f t="shared" si="7"/>
        <v>37.84731948409453</v>
      </c>
      <c r="N63" s="13">
        <f t="shared" si="7"/>
        <v>29.792817551993515</v>
      </c>
      <c r="O63" s="13">
        <f t="shared" si="7"/>
        <v>26.89770225235807</v>
      </c>
      <c r="P63" s="13">
        <f t="shared" si="7"/>
        <v>24.72435616500399</v>
      </c>
      <c r="Q63" s="13">
        <f t="shared" si="7"/>
        <v>27.146485242727458</v>
      </c>
      <c r="R63" s="13">
        <f t="shared" si="7"/>
        <v>-306.76652095654407</v>
      </c>
      <c r="S63" s="13">
        <f t="shared" si="7"/>
        <v>26.880803763198507</v>
      </c>
      <c r="T63" s="13">
        <f t="shared" si="7"/>
        <v>30.55194392710307</v>
      </c>
      <c r="U63" s="13">
        <f t="shared" si="7"/>
        <v>47.12087130021477</v>
      </c>
      <c r="V63" s="13">
        <f t="shared" si="7"/>
        <v>32.142694348393626</v>
      </c>
      <c r="W63" s="13">
        <f t="shared" si="7"/>
        <v>87.9960086299892</v>
      </c>
      <c r="X63" s="13">
        <f t="shared" si="7"/>
        <v>0</v>
      </c>
      <c r="Y63" s="13">
        <f t="shared" si="7"/>
        <v>0</v>
      </c>
      <c r="Z63" s="14">
        <f t="shared" si="7"/>
        <v>87.9960086299892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87.99662029023281</v>
      </c>
      <c r="E64" s="13">
        <f t="shared" si="7"/>
        <v>88.00563183616477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88.00563183616477</v>
      </c>
      <c r="X64" s="13">
        <f t="shared" si="7"/>
        <v>0</v>
      </c>
      <c r="Y64" s="13">
        <f t="shared" si="7"/>
        <v>0</v>
      </c>
      <c r="Z64" s="14">
        <f t="shared" si="7"/>
        <v>88.00563183616477</v>
      </c>
    </row>
    <row r="65" spans="1:26" ht="13.5">
      <c r="A65" s="39" t="s">
        <v>107</v>
      </c>
      <c r="B65" s="12">
        <f t="shared" si="7"/>
        <v>217.39545997610512</v>
      </c>
      <c r="C65" s="12">
        <f t="shared" si="7"/>
        <v>0</v>
      </c>
      <c r="D65" s="3">
        <f t="shared" si="7"/>
        <v>87.90817263544535</v>
      </c>
      <c r="E65" s="13">
        <f t="shared" si="7"/>
        <v>88.08943661971831</v>
      </c>
      <c r="F65" s="13">
        <f t="shared" si="7"/>
        <v>130.27205988196343</v>
      </c>
      <c r="G65" s="13">
        <f t="shared" si="7"/>
        <v>120.42886648037904</v>
      </c>
      <c r="H65" s="13">
        <f t="shared" si="7"/>
        <v>126.034778349253</v>
      </c>
      <c r="I65" s="13">
        <f t="shared" si="7"/>
        <v>123.76281997832068</v>
      </c>
      <c r="J65" s="13">
        <f t="shared" si="7"/>
        <v>208.9200908527772</v>
      </c>
      <c r="K65" s="13">
        <f t="shared" si="7"/>
        <v>510.5508358454371</v>
      </c>
      <c r="L65" s="13">
        <f t="shared" si="7"/>
        <v>249.74680491921873</v>
      </c>
      <c r="M65" s="13">
        <f t="shared" si="7"/>
        <v>275.46349808127974</v>
      </c>
      <c r="N65" s="13">
        <f t="shared" si="7"/>
        <v>113.97641184573001</v>
      </c>
      <c r="O65" s="13">
        <f t="shared" si="7"/>
        <v>208.65465465465465</v>
      </c>
      <c r="P65" s="13">
        <f t="shared" si="7"/>
        <v>169.19540229885058</v>
      </c>
      <c r="Q65" s="13">
        <f t="shared" si="7"/>
        <v>156.07813547954393</v>
      </c>
      <c r="R65" s="13">
        <f t="shared" si="7"/>
        <v>299.1819533961328</v>
      </c>
      <c r="S65" s="13">
        <f t="shared" si="7"/>
        <v>190.56972327726533</v>
      </c>
      <c r="T65" s="13">
        <f t="shared" si="7"/>
        <v>455.65917761763455</v>
      </c>
      <c r="U65" s="13">
        <f t="shared" si="7"/>
        <v>258.7070732957458</v>
      </c>
      <c r="V65" s="13">
        <f t="shared" si="7"/>
        <v>162.06818395405017</v>
      </c>
      <c r="W65" s="13">
        <f t="shared" si="7"/>
        <v>88.08943661971831</v>
      </c>
      <c r="X65" s="13">
        <f t="shared" si="7"/>
        <v>0</v>
      </c>
      <c r="Y65" s="13">
        <f t="shared" si="7"/>
        <v>0</v>
      </c>
      <c r="Z65" s="14">
        <f t="shared" si="7"/>
        <v>88.08943661971831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30.009480377253634</v>
      </c>
      <c r="G66" s="16">
        <f t="shared" si="7"/>
        <v>45.14970839650634</v>
      </c>
      <c r="H66" s="16">
        <f t="shared" si="7"/>
        <v>52.41815933233413</v>
      </c>
      <c r="I66" s="16">
        <f t="shared" si="7"/>
        <v>42.40774624677524</v>
      </c>
      <c r="J66" s="16">
        <f t="shared" si="7"/>
        <v>40.35733098451681</v>
      </c>
      <c r="K66" s="16">
        <f t="shared" si="7"/>
        <v>82.47325969594688</v>
      </c>
      <c r="L66" s="16">
        <f t="shared" si="7"/>
        <v>50.94806467417933</v>
      </c>
      <c r="M66" s="16">
        <f t="shared" si="7"/>
        <v>57.292056923174464</v>
      </c>
      <c r="N66" s="16">
        <f t="shared" si="7"/>
        <v>86.89522274964072</v>
      </c>
      <c r="O66" s="16">
        <f t="shared" si="7"/>
        <v>53.378789029856414</v>
      </c>
      <c r="P66" s="16">
        <f t="shared" si="7"/>
        <v>30.5249513933895</v>
      </c>
      <c r="Q66" s="16">
        <f t="shared" si="7"/>
        <v>55.378056533165555</v>
      </c>
      <c r="R66" s="16">
        <f t="shared" si="7"/>
        <v>52.06469556590905</v>
      </c>
      <c r="S66" s="16">
        <f t="shared" si="7"/>
        <v>48.125160395023244</v>
      </c>
      <c r="T66" s="16">
        <f t="shared" si="7"/>
        <v>69.91290973373549</v>
      </c>
      <c r="U66" s="16">
        <f t="shared" si="7"/>
        <v>56.37787407339905</v>
      </c>
      <c r="V66" s="16">
        <f t="shared" si="7"/>
        <v>52.66868175538073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35719814</v>
      </c>
      <c r="C67" s="24"/>
      <c r="D67" s="25">
        <v>40374133</v>
      </c>
      <c r="E67" s="26">
        <v>41747136</v>
      </c>
      <c r="F67" s="26">
        <v>8716546</v>
      </c>
      <c r="G67" s="26">
        <v>3427448</v>
      </c>
      <c r="H67" s="26">
        <v>3211393</v>
      </c>
      <c r="I67" s="26">
        <v>15355387</v>
      </c>
      <c r="J67" s="26">
        <v>2950994</v>
      </c>
      <c r="K67" s="26">
        <v>2046880</v>
      </c>
      <c r="L67" s="26">
        <v>2724922</v>
      </c>
      <c r="M67" s="26">
        <v>7722796</v>
      </c>
      <c r="N67" s="26">
        <v>3204281</v>
      </c>
      <c r="O67" s="26">
        <v>3016232</v>
      </c>
      <c r="P67" s="26">
        <v>3064300</v>
      </c>
      <c r="Q67" s="26">
        <v>9284813</v>
      </c>
      <c r="R67" s="26">
        <v>1290088</v>
      </c>
      <c r="S67" s="26">
        <v>3050932</v>
      </c>
      <c r="T67" s="26">
        <v>3159731</v>
      </c>
      <c r="U67" s="26">
        <v>7500751</v>
      </c>
      <c r="V67" s="26">
        <v>39863747</v>
      </c>
      <c r="W67" s="26">
        <v>41747136</v>
      </c>
      <c r="X67" s="26"/>
      <c r="Y67" s="25"/>
      <c r="Z67" s="27">
        <v>41747136</v>
      </c>
    </row>
    <row r="68" spans="1:26" ht="13.5" hidden="1">
      <c r="A68" s="37" t="s">
        <v>31</v>
      </c>
      <c r="B68" s="19">
        <v>4819546</v>
      </c>
      <c r="C68" s="19"/>
      <c r="D68" s="20">
        <v>6185674</v>
      </c>
      <c r="E68" s="21">
        <v>5692136</v>
      </c>
      <c r="F68" s="21">
        <v>5747964</v>
      </c>
      <c r="G68" s="21">
        <v>-291</v>
      </c>
      <c r="H68" s="21">
        <v>-25187</v>
      </c>
      <c r="I68" s="21">
        <v>5722486</v>
      </c>
      <c r="J68" s="21">
        <v>-51083</v>
      </c>
      <c r="K68" s="21">
        <v>21145</v>
      </c>
      <c r="L68" s="21">
        <v>-412</v>
      </c>
      <c r="M68" s="21">
        <v>-30350</v>
      </c>
      <c r="N68" s="21"/>
      <c r="O68" s="21"/>
      <c r="P68" s="21">
        <v>-8390</v>
      </c>
      <c r="Q68" s="21">
        <v>-8390</v>
      </c>
      <c r="R68" s="21">
        <v>-289270</v>
      </c>
      <c r="S68" s="21">
        <v>85</v>
      </c>
      <c r="T68" s="21">
        <v>85</v>
      </c>
      <c r="U68" s="21">
        <v>-289100</v>
      </c>
      <c r="V68" s="21">
        <v>5394646</v>
      </c>
      <c r="W68" s="21">
        <v>5692136</v>
      </c>
      <c r="X68" s="21"/>
      <c r="Y68" s="20"/>
      <c r="Z68" s="23">
        <v>5692136</v>
      </c>
    </row>
    <row r="69" spans="1:26" ht="13.5" hidden="1">
      <c r="A69" s="38" t="s">
        <v>32</v>
      </c>
      <c r="B69" s="19">
        <v>29778441</v>
      </c>
      <c r="C69" s="19"/>
      <c r="D69" s="20">
        <v>33248459</v>
      </c>
      <c r="E69" s="21">
        <v>35035000</v>
      </c>
      <c r="F69" s="21">
        <v>2846224</v>
      </c>
      <c r="G69" s="21">
        <v>3320230</v>
      </c>
      <c r="H69" s="21">
        <v>3114483</v>
      </c>
      <c r="I69" s="21">
        <v>9280937</v>
      </c>
      <c r="J69" s="21">
        <v>2886274</v>
      </c>
      <c r="K69" s="21">
        <v>1917004</v>
      </c>
      <c r="L69" s="21">
        <v>2602874</v>
      </c>
      <c r="M69" s="21">
        <v>7406152</v>
      </c>
      <c r="N69" s="21">
        <v>3112429</v>
      </c>
      <c r="O69" s="21">
        <v>2910928</v>
      </c>
      <c r="P69" s="21">
        <v>2964680</v>
      </c>
      <c r="Q69" s="21">
        <v>8988037</v>
      </c>
      <c r="R69" s="21">
        <v>1466460</v>
      </c>
      <c r="S69" s="21">
        <v>2945638</v>
      </c>
      <c r="T69" s="21">
        <v>3059520</v>
      </c>
      <c r="U69" s="21">
        <v>7471618</v>
      </c>
      <c r="V69" s="21">
        <v>33146744</v>
      </c>
      <c r="W69" s="21">
        <v>35035000</v>
      </c>
      <c r="X69" s="21"/>
      <c r="Y69" s="20"/>
      <c r="Z69" s="23">
        <v>35035000</v>
      </c>
    </row>
    <row r="70" spans="1:26" ht="13.5" hidden="1">
      <c r="A70" s="39" t="s">
        <v>103</v>
      </c>
      <c r="B70" s="19">
        <v>18656040</v>
      </c>
      <c r="C70" s="19"/>
      <c r="D70" s="20">
        <v>19292030</v>
      </c>
      <c r="E70" s="21">
        <v>19658000</v>
      </c>
      <c r="F70" s="21">
        <v>1648520</v>
      </c>
      <c r="G70" s="21">
        <v>2016717</v>
      </c>
      <c r="H70" s="21">
        <v>1854212</v>
      </c>
      <c r="I70" s="21">
        <v>5519449</v>
      </c>
      <c r="J70" s="21">
        <v>1595605</v>
      </c>
      <c r="K70" s="21">
        <v>1460446</v>
      </c>
      <c r="L70" s="21">
        <v>1319587</v>
      </c>
      <c r="M70" s="21">
        <v>4375638</v>
      </c>
      <c r="N70" s="21">
        <v>1720271</v>
      </c>
      <c r="O70" s="21">
        <v>1522169</v>
      </c>
      <c r="P70" s="21">
        <v>1540919</v>
      </c>
      <c r="Q70" s="21">
        <v>4783359</v>
      </c>
      <c r="R70" s="21">
        <v>1364314</v>
      </c>
      <c r="S70" s="21">
        <v>1582754</v>
      </c>
      <c r="T70" s="21">
        <v>1814174</v>
      </c>
      <c r="U70" s="21">
        <v>4761242</v>
      </c>
      <c r="V70" s="21">
        <v>19439688</v>
      </c>
      <c r="W70" s="21">
        <v>19658000</v>
      </c>
      <c r="X70" s="21"/>
      <c r="Y70" s="20"/>
      <c r="Z70" s="23">
        <v>19658000</v>
      </c>
    </row>
    <row r="71" spans="1:26" ht="13.5" hidden="1">
      <c r="A71" s="39" t="s">
        <v>104</v>
      </c>
      <c r="B71" s="19">
        <v>5196477</v>
      </c>
      <c r="C71" s="19"/>
      <c r="D71" s="20">
        <v>6291752</v>
      </c>
      <c r="E71" s="21">
        <v>6161000</v>
      </c>
      <c r="F71" s="21">
        <v>443997</v>
      </c>
      <c r="G71" s="21">
        <v>508712</v>
      </c>
      <c r="H71" s="21">
        <v>474464</v>
      </c>
      <c r="I71" s="21">
        <v>1427173</v>
      </c>
      <c r="J71" s="21">
        <v>524761</v>
      </c>
      <c r="K71" s="21">
        <v>258947</v>
      </c>
      <c r="L71" s="21">
        <v>529440</v>
      </c>
      <c r="M71" s="21">
        <v>1313148</v>
      </c>
      <c r="N71" s="21">
        <v>610995</v>
      </c>
      <c r="O71" s="21">
        <v>618632</v>
      </c>
      <c r="P71" s="21">
        <v>665234</v>
      </c>
      <c r="Q71" s="21">
        <v>1894861</v>
      </c>
      <c r="R71" s="21">
        <v>175892</v>
      </c>
      <c r="S71" s="21">
        <v>599417</v>
      </c>
      <c r="T71" s="21">
        <v>503093</v>
      </c>
      <c r="U71" s="21">
        <v>1278402</v>
      </c>
      <c r="V71" s="21">
        <v>5913584</v>
      </c>
      <c r="W71" s="21">
        <v>6161000</v>
      </c>
      <c r="X71" s="21"/>
      <c r="Y71" s="20"/>
      <c r="Z71" s="23">
        <v>6161000</v>
      </c>
    </row>
    <row r="72" spans="1:26" ht="13.5" hidden="1">
      <c r="A72" s="39" t="s">
        <v>105</v>
      </c>
      <c r="B72" s="19">
        <v>5766894</v>
      </c>
      <c r="C72" s="19"/>
      <c r="D72" s="20">
        <v>3179040</v>
      </c>
      <c r="E72" s="21">
        <v>4635000</v>
      </c>
      <c r="F72" s="21">
        <v>739813</v>
      </c>
      <c r="G72" s="21">
        <v>745415</v>
      </c>
      <c r="H72" s="21">
        <v>753143</v>
      </c>
      <c r="I72" s="21">
        <v>2238371</v>
      </c>
      <c r="J72" s="21">
        <v>756222</v>
      </c>
      <c r="K72" s="21">
        <v>193962</v>
      </c>
      <c r="L72" s="21">
        <v>745553</v>
      </c>
      <c r="M72" s="21">
        <v>1695737</v>
      </c>
      <c r="N72" s="21">
        <v>757931</v>
      </c>
      <c r="O72" s="21">
        <v>753477</v>
      </c>
      <c r="P72" s="21">
        <v>750697</v>
      </c>
      <c r="Q72" s="21">
        <v>2262105</v>
      </c>
      <c r="R72" s="21">
        <v>-77780</v>
      </c>
      <c r="S72" s="21">
        <v>754252</v>
      </c>
      <c r="T72" s="21">
        <v>739894</v>
      </c>
      <c r="U72" s="21">
        <v>1416366</v>
      </c>
      <c r="V72" s="21">
        <v>7612579</v>
      </c>
      <c r="W72" s="21">
        <v>4635000</v>
      </c>
      <c r="X72" s="21"/>
      <c r="Y72" s="20"/>
      <c r="Z72" s="23">
        <v>4635000</v>
      </c>
    </row>
    <row r="73" spans="1:26" ht="13.5" hidden="1">
      <c r="A73" s="39" t="s">
        <v>106</v>
      </c>
      <c r="B73" s="19"/>
      <c r="C73" s="19"/>
      <c r="D73" s="20">
        <v>4158937</v>
      </c>
      <c r="E73" s="21">
        <v>4297000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4297000</v>
      </c>
      <c r="X73" s="21"/>
      <c r="Y73" s="20"/>
      <c r="Z73" s="23">
        <v>4297000</v>
      </c>
    </row>
    <row r="74" spans="1:26" ht="13.5" hidden="1">
      <c r="A74" s="39" t="s">
        <v>107</v>
      </c>
      <c r="B74" s="19">
        <v>159030</v>
      </c>
      <c r="C74" s="19"/>
      <c r="D74" s="20">
        <v>326700</v>
      </c>
      <c r="E74" s="21">
        <v>284000</v>
      </c>
      <c r="F74" s="21">
        <v>13894</v>
      </c>
      <c r="G74" s="21">
        <v>49386</v>
      </c>
      <c r="H74" s="21">
        <v>32664</v>
      </c>
      <c r="I74" s="21">
        <v>95944</v>
      </c>
      <c r="J74" s="21">
        <v>9686</v>
      </c>
      <c r="K74" s="21">
        <v>3649</v>
      </c>
      <c r="L74" s="21">
        <v>8294</v>
      </c>
      <c r="M74" s="21">
        <v>21629</v>
      </c>
      <c r="N74" s="21">
        <v>23232</v>
      </c>
      <c r="O74" s="21">
        <v>16650</v>
      </c>
      <c r="P74" s="21">
        <v>7830</v>
      </c>
      <c r="Q74" s="21">
        <v>47712</v>
      </c>
      <c r="R74" s="21">
        <v>4034</v>
      </c>
      <c r="S74" s="21">
        <v>9215</v>
      </c>
      <c r="T74" s="21">
        <v>2359</v>
      </c>
      <c r="U74" s="21">
        <v>15608</v>
      </c>
      <c r="V74" s="21">
        <v>180893</v>
      </c>
      <c r="W74" s="21">
        <v>284000</v>
      </c>
      <c r="X74" s="21"/>
      <c r="Y74" s="20"/>
      <c r="Z74" s="23">
        <v>284000</v>
      </c>
    </row>
    <row r="75" spans="1:26" ht="13.5" hidden="1">
      <c r="A75" s="40" t="s">
        <v>110</v>
      </c>
      <c r="B75" s="28">
        <v>1121827</v>
      </c>
      <c r="C75" s="28"/>
      <c r="D75" s="29">
        <v>940000</v>
      </c>
      <c r="E75" s="30">
        <v>1020000</v>
      </c>
      <c r="F75" s="30">
        <v>122358</v>
      </c>
      <c r="G75" s="30">
        <v>107509</v>
      </c>
      <c r="H75" s="30">
        <v>122097</v>
      </c>
      <c r="I75" s="30">
        <v>351964</v>
      </c>
      <c r="J75" s="30">
        <v>115803</v>
      </c>
      <c r="K75" s="30">
        <v>108731</v>
      </c>
      <c r="L75" s="30">
        <v>122460</v>
      </c>
      <c r="M75" s="30">
        <v>346994</v>
      </c>
      <c r="N75" s="30">
        <v>91852</v>
      </c>
      <c r="O75" s="30">
        <v>105304</v>
      </c>
      <c r="P75" s="30">
        <v>108010</v>
      </c>
      <c r="Q75" s="30">
        <v>305166</v>
      </c>
      <c r="R75" s="30">
        <v>112898</v>
      </c>
      <c r="S75" s="30">
        <v>105209</v>
      </c>
      <c r="T75" s="30">
        <v>100126</v>
      </c>
      <c r="U75" s="30">
        <v>318233</v>
      </c>
      <c r="V75" s="30">
        <v>1322357</v>
      </c>
      <c r="W75" s="30">
        <v>1020000</v>
      </c>
      <c r="X75" s="30"/>
      <c r="Y75" s="29"/>
      <c r="Z75" s="31">
        <v>1020000</v>
      </c>
    </row>
    <row r="76" spans="1:26" ht="13.5" hidden="1">
      <c r="A76" s="42" t="s">
        <v>286</v>
      </c>
      <c r="B76" s="32">
        <v>27975685</v>
      </c>
      <c r="C76" s="32"/>
      <c r="D76" s="33">
        <v>34702037</v>
      </c>
      <c r="E76" s="34">
        <v>35840176</v>
      </c>
      <c r="F76" s="34">
        <v>2230791</v>
      </c>
      <c r="G76" s="34">
        <v>2743679</v>
      </c>
      <c r="H76" s="34">
        <v>3120431</v>
      </c>
      <c r="I76" s="34">
        <v>8094901</v>
      </c>
      <c r="J76" s="34">
        <v>2594352</v>
      </c>
      <c r="K76" s="34">
        <v>2940325</v>
      </c>
      <c r="L76" s="34">
        <v>2313660</v>
      </c>
      <c r="M76" s="34">
        <v>7848337</v>
      </c>
      <c r="N76" s="34">
        <v>2826621</v>
      </c>
      <c r="O76" s="34">
        <v>2490121</v>
      </c>
      <c r="P76" s="34">
        <v>2546901</v>
      </c>
      <c r="Q76" s="34">
        <v>7863643</v>
      </c>
      <c r="R76" s="34">
        <v>2570778</v>
      </c>
      <c r="S76" s="34">
        <v>2427138</v>
      </c>
      <c r="T76" s="34">
        <v>2058884</v>
      </c>
      <c r="U76" s="34">
        <v>7056800</v>
      </c>
      <c r="V76" s="34">
        <v>30863681</v>
      </c>
      <c r="W76" s="34">
        <v>35840176</v>
      </c>
      <c r="X76" s="34"/>
      <c r="Y76" s="33"/>
      <c r="Z76" s="35">
        <v>35840176</v>
      </c>
    </row>
    <row r="77" spans="1:26" ht="13.5" hidden="1">
      <c r="A77" s="37" t="s">
        <v>31</v>
      </c>
      <c r="B77" s="19">
        <v>3798322</v>
      </c>
      <c r="C77" s="19"/>
      <c r="D77" s="20">
        <v>5443392</v>
      </c>
      <c r="E77" s="21">
        <v>5009080</v>
      </c>
      <c r="F77" s="21">
        <v>230646</v>
      </c>
      <c r="G77" s="21">
        <v>528959</v>
      </c>
      <c r="H77" s="21">
        <v>490651</v>
      </c>
      <c r="I77" s="21">
        <v>1250256</v>
      </c>
      <c r="J77" s="21">
        <v>367528</v>
      </c>
      <c r="K77" s="21">
        <v>354291</v>
      </c>
      <c r="L77" s="21">
        <v>395054</v>
      </c>
      <c r="M77" s="21">
        <v>1116873</v>
      </c>
      <c r="N77" s="21">
        <v>324992</v>
      </c>
      <c r="O77" s="21">
        <v>294901</v>
      </c>
      <c r="P77" s="21">
        <v>535387</v>
      </c>
      <c r="Q77" s="21">
        <v>1155280</v>
      </c>
      <c r="R77" s="21">
        <v>313892</v>
      </c>
      <c r="S77" s="21">
        <v>232655</v>
      </c>
      <c r="T77" s="21">
        <v>257829</v>
      </c>
      <c r="U77" s="21">
        <v>804376</v>
      </c>
      <c r="V77" s="21">
        <v>4326785</v>
      </c>
      <c r="W77" s="21">
        <v>5009080</v>
      </c>
      <c r="X77" s="21"/>
      <c r="Y77" s="20"/>
      <c r="Z77" s="23">
        <v>5009080</v>
      </c>
    </row>
    <row r="78" spans="1:26" ht="13.5" hidden="1">
      <c r="A78" s="38" t="s">
        <v>32</v>
      </c>
      <c r="B78" s="19">
        <v>24177363</v>
      </c>
      <c r="C78" s="19"/>
      <c r="D78" s="20">
        <v>29258645</v>
      </c>
      <c r="E78" s="21">
        <v>30831096</v>
      </c>
      <c r="F78" s="21">
        <v>1963426</v>
      </c>
      <c r="G78" s="21">
        <v>2166180</v>
      </c>
      <c r="H78" s="21">
        <v>2565779</v>
      </c>
      <c r="I78" s="21">
        <v>6695385</v>
      </c>
      <c r="J78" s="21">
        <v>2180089</v>
      </c>
      <c r="K78" s="21">
        <v>2496360</v>
      </c>
      <c r="L78" s="21">
        <v>1856215</v>
      </c>
      <c r="M78" s="21">
        <v>6532664</v>
      </c>
      <c r="N78" s="21">
        <v>2421814</v>
      </c>
      <c r="O78" s="21">
        <v>2139010</v>
      </c>
      <c r="P78" s="21">
        <v>1978544</v>
      </c>
      <c r="Q78" s="21">
        <v>6539368</v>
      </c>
      <c r="R78" s="21">
        <v>2198106</v>
      </c>
      <c r="S78" s="21">
        <v>2143851</v>
      </c>
      <c r="T78" s="21">
        <v>1731054</v>
      </c>
      <c r="U78" s="21">
        <v>6073011</v>
      </c>
      <c r="V78" s="21">
        <v>25840428</v>
      </c>
      <c r="W78" s="21">
        <v>30831096</v>
      </c>
      <c r="X78" s="21"/>
      <c r="Y78" s="20"/>
      <c r="Z78" s="23">
        <v>30831096</v>
      </c>
    </row>
    <row r="79" spans="1:26" ht="13.5" hidden="1">
      <c r="A79" s="39" t="s">
        <v>103</v>
      </c>
      <c r="B79" s="19">
        <v>17071209</v>
      </c>
      <c r="C79" s="19"/>
      <c r="D79" s="20">
        <v>16976986</v>
      </c>
      <c r="E79" s="21">
        <v>17299366</v>
      </c>
      <c r="F79" s="21">
        <v>1454529</v>
      </c>
      <c r="G79" s="21">
        <v>1503718</v>
      </c>
      <c r="H79" s="21">
        <v>1844562</v>
      </c>
      <c r="I79" s="21">
        <v>4802809</v>
      </c>
      <c r="J79" s="21">
        <v>1526346</v>
      </c>
      <c r="K79" s="21">
        <v>1708467</v>
      </c>
      <c r="L79" s="21">
        <v>1254549</v>
      </c>
      <c r="M79" s="21">
        <v>4489362</v>
      </c>
      <c r="N79" s="21">
        <v>1685353</v>
      </c>
      <c r="O79" s="21">
        <v>1433259</v>
      </c>
      <c r="P79" s="21">
        <v>1288878</v>
      </c>
      <c r="Q79" s="21">
        <v>4407490</v>
      </c>
      <c r="R79" s="21">
        <v>1421980</v>
      </c>
      <c r="S79" s="21">
        <v>1442029</v>
      </c>
      <c r="T79" s="21">
        <v>1064262</v>
      </c>
      <c r="U79" s="21">
        <v>3928271</v>
      </c>
      <c r="V79" s="21">
        <v>17627932</v>
      </c>
      <c r="W79" s="21">
        <v>17299366</v>
      </c>
      <c r="X79" s="21"/>
      <c r="Y79" s="20"/>
      <c r="Z79" s="23">
        <v>17299366</v>
      </c>
    </row>
    <row r="80" spans="1:26" ht="13.5" hidden="1">
      <c r="A80" s="39" t="s">
        <v>104</v>
      </c>
      <c r="B80" s="19">
        <v>3340497</v>
      </c>
      <c r="C80" s="19"/>
      <c r="D80" s="20">
        <v>5537184</v>
      </c>
      <c r="E80" s="21">
        <v>5421339</v>
      </c>
      <c r="F80" s="21">
        <v>242039</v>
      </c>
      <c r="G80" s="21">
        <v>288353</v>
      </c>
      <c r="H80" s="21">
        <v>280809</v>
      </c>
      <c r="I80" s="21">
        <v>811201</v>
      </c>
      <c r="J80" s="21">
        <v>276472</v>
      </c>
      <c r="K80" s="21">
        <v>339790</v>
      </c>
      <c r="L80" s="21">
        <v>249833</v>
      </c>
      <c r="M80" s="21">
        <v>866095</v>
      </c>
      <c r="N80" s="21">
        <v>307889</v>
      </c>
      <c r="O80" s="21">
        <v>312082</v>
      </c>
      <c r="P80" s="21">
        <v>330181</v>
      </c>
      <c r="Q80" s="21">
        <v>950152</v>
      </c>
      <c r="R80" s="21">
        <v>345891</v>
      </c>
      <c r="S80" s="21">
        <v>325395</v>
      </c>
      <c r="T80" s="21">
        <v>273506</v>
      </c>
      <c r="U80" s="21">
        <v>944792</v>
      </c>
      <c r="V80" s="21">
        <v>3572240</v>
      </c>
      <c r="W80" s="21">
        <v>5421339</v>
      </c>
      <c r="X80" s="21"/>
      <c r="Y80" s="20"/>
      <c r="Z80" s="23">
        <v>5421339</v>
      </c>
    </row>
    <row r="81" spans="1:26" ht="13.5" hidden="1">
      <c r="A81" s="39" t="s">
        <v>105</v>
      </c>
      <c r="B81" s="19">
        <v>1671417</v>
      </c>
      <c r="C81" s="19"/>
      <c r="D81" s="20">
        <v>2797555</v>
      </c>
      <c r="E81" s="21">
        <v>4078615</v>
      </c>
      <c r="F81" s="21">
        <v>102250</v>
      </c>
      <c r="G81" s="21">
        <v>171677</v>
      </c>
      <c r="H81" s="21">
        <v>249684</v>
      </c>
      <c r="I81" s="21">
        <v>523611</v>
      </c>
      <c r="J81" s="21">
        <v>201507</v>
      </c>
      <c r="K81" s="21">
        <v>244246</v>
      </c>
      <c r="L81" s="21">
        <v>196038</v>
      </c>
      <c r="M81" s="21">
        <v>641791</v>
      </c>
      <c r="N81" s="21">
        <v>225809</v>
      </c>
      <c r="O81" s="21">
        <v>202668</v>
      </c>
      <c r="P81" s="21">
        <v>185605</v>
      </c>
      <c r="Q81" s="21">
        <v>614082</v>
      </c>
      <c r="R81" s="21">
        <v>238603</v>
      </c>
      <c r="S81" s="21">
        <v>202749</v>
      </c>
      <c r="T81" s="21">
        <v>226052</v>
      </c>
      <c r="U81" s="21">
        <v>667404</v>
      </c>
      <c r="V81" s="21">
        <v>2446888</v>
      </c>
      <c r="W81" s="21">
        <v>4078615</v>
      </c>
      <c r="X81" s="21"/>
      <c r="Y81" s="20"/>
      <c r="Z81" s="23">
        <v>4078615</v>
      </c>
    </row>
    <row r="82" spans="1:26" ht="13.5" hidden="1">
      <c r="A82" s="39" t="s">
        <v>106</v>
      </c>
      <c r="B82" s="19">
        <v>1748516</v>
      </c>
      <c r="C82" s="19"/>
      <c r="D82" s="20">
        <v>3659724</v>
      </c>
      <c r="E82" s="21">
        <v>3781602</v>
      </c>
      <c r="F82" s="21">
        <v>146508</v>
      </c>
      <c r="G82" s="21">
        <v>142957</v>
      </c>
      <c r="H82" s="21">
        <v>149556</v>
      </c>
      <c r="I82" s="21">
        <v>439021</v>
      </c>
      <c r="J82" s="21">
        <v>155528</v>
      </c>
      <c r="K82" s="21">
        <v>185227</v>
      </c>
      <c r="L82" s="21">
        <v>135081</v>
      </c>
      <c r="M82" s="21">
        <v>475836</v>
      </c>
      <c r="N82" s="21">
        <v>176284</v>
      </c>
      <c r="O82" s="21">
        <v>156260</v>
      </c>
      <c r="P82" s="21">
        <v>160632</v>
      </c>
      <c r="Q82" s="21">
        <v>493176</v>
      </c>
      <c r="R82" s="21">
        <v>179563</v>
      </c>
      <c r="S82" s="21">
        <v>156117</v>
      </c>
      <c r="T82" s="21">
        <v>156485</v>
      </c>
      <c r="U82" s="21">
        <v>492165</v>
      </c>
      <c r="V82" s="21">
        <v>1900198</v>
      </c>
      <c r="W82" s="21">
        <v>3781602</v>
      </c>
      <c r="X82" s="21"/>
      <c r="Y82" s="20"/>
      <c r="Z82" s="23">
        <v>3781602</v>
      </c>
    </row>
    <row r="83" spans="1:26" ht="13.5" hidden="1">
      <c r="A83" s="39" t="s">
        <v>107</v>
      </c>
      <c r="B83" s="19">
        <v>345724</v>
      </c>
      <c r="C83" s="19"/>
      <c r="D83" s="20">
        <v>287196</v>
      </c>
      <c r="E83" s="21">
        <v>250174</v>
      </c>
      <c r="F83" s="21">
        <v>18100</v>
      </c>
      <c r="G83" s="21">
        <v>59475</v>
      </c>
      <c r="H83" s="21">
        <v>41168</v>
      </c>
      <c r="I83" s="21">
        <v>118743</v>
      </c>
      <c r="J83" s="21">
        <v>20236</v>
      </c>
      <c r="K83" s="21">
        <v>18630</v>
      </c>
      <c r="L83" s="21">
        <v>20714</v>
      </c>
      <c r="M83" s="21">
        <v>59580</v>
      </c>
      <c r="N83" s="21">
        <v>26479</v>
      </c>
      <c r="O83" s="21">
        <v>34741</v>
      </c>
      <c r="P83" s="21">
        <v>13248</v>
      </c>
      <c r="Q83" s="21">
        <v>74468</v>
      </c>
      <c r="R83" s="21">
        <v>12069</v>
      </c>
      <c r="S83" s="21">
        <v>17561</v>
      </c>
      <c r="T83" s="21">
        <v>10749</v>
      </c>
      <c r="U83" s="21">
        <v>40379</v>
      </c>
      <c r="V83" s="21">
        <v>293170</v>
      </c>
      <c r="W83" s="21">
        <v>250174</v>
      </c>
      <c r="X83" s="21"/>
      <c r="Y83" s="20"/>
      <c r="Z83" s="23">
        <v>250174</v>
      </c>
    </row>
    <row r="84" spans="1:26" ht="13.5" hidden="1">
      <c r="A84" s="40" t="s">
        <v>110</v>
      </c>
      <c r="B84" s="28"/>
      <c r="C84" s="28"/>
      <c r="D84" s="29"/>
      <c r="E84" s="30"/>
      <c r="F84" s="30">
        <v>36719</v>
      </c>
      <c r="G84" s="30">
        <v>48540</v>
      </c>
      <c r="H84" s="30">
        <v>64001</v>
      </c>
      <c r="I84" s="30">
        <v>149260</v>
      </c>
      <c r="J84" s="30">
        <v>46735</v>
      </c>
      <c r="K84" s="30">
        <v>89674</v>
      </c>
      <c r="L84" s="30">
        <v>62391</v>
      </c>
      <c r="M84" s="30">
        <v>198800</v>
      </c>
      <c r="N84" s="30">
        <v>79815</v>
      </c>
      <c r="O84" s="30">
        <v>56210</v>
      </c>
      <c r="P84" s="30">
        <v>32970</v>
      </c>
      <c r="Q84" s="30">
        <v>168995</v>
      </c>
      <c r="R84" s="30">
        <v>58780</v>
      </c>
      <c r="S84" s="30">
        <v>50632</v>
      </c>
      <c r="T84" s="30">
        <v>70001</v>
      </c>
      <c r="U84" s="30">
        <v>179413</v>
      </c>
      <c r="V84" s="30">
        <v>696468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1459424</v>
      </c>
      <c r="D5" s="357">
        <f t="shared" si="0"/>
        <v>0</v>
      </c>
      <c r="E5" s="356">
        <f t="shared" si="0"/>
        <v>2609500</v>
      </c>
      <c r="F5" s="358">
        <f t="shared" si="0"/>
        <v>2352000</v>
      </c>
      <c r="G5" s="358">
        <f t="shared" si="0"/>
        <v>9782</v>
      </c>
      <c r="H5" s="356">
        <f t="shared" si="0"/>
        <v>37574</v>
      </c>
      <c r="I5" s="356">
        <f t="shared" si="0"/>
        <v>20036</v>
      </c>
      <c r="J5" s="358">
        <f t="shared" si="0"/>
        <v>67392</v>
      </c>
      <c r="K5" s="358">
        <f t="shared" si="0"/>
        <v>100746</v>
      </c>
      <c r="L5" s="356">
        <f t="shared" si="0"/>
        <v>74070</v>
      </c>
      <c r="M5" s="356">
        <f t="shared" si="0"/>
        <v>117459</v>
      </c>
      <c r="N5" s="358">
        <f t="shared" si="0"/>
        <v>292275</v>
      </c>
      <c r="O5" s="358">
        <f t="shared" si="0"/>
        <v>58139</v>
      </c>
      <c r="P5" s="356">
        <f t="shared" si="0"/>
        <v>87767</v>
      </c>
      <c r="Q5" s="356">
        <f t="shared" si="0"/>
        <v>432460</v>
      </c>
      <c r="R5" s="358">
        <f t="shared" si="0"/>
        <v>578366</v>
      </c>
      <c r="S5" s="358">
        <f t="shared" si="0"/>
        <v>48863</v>
      </c>
      <c r="T5" s="356">
        <f t="shared" si="0"/>
        <v>87022</v>
      </c>
      <c r="U5" s="356">
        <f t="shared" si="0"/>
        <v>145482</v>
      </c>
      <c r="V5" s="358">
        <f t="shared" si="0"/>
        <v>281367</v>
      </c>
      <c r="W5" s="358">
        <f t="shared" si="0"/>
        <v>1219400</v>
      </c>
      <c r="X5" s="356">
        <f t="shared" si="0"/>
        <v>2352000</v>
      </c>
      <c r="Y5" s="358">
        <f t="shared" si="0"/>
        <v>-1132600</v>
      </c>
      <c r="Z5" s="359">
        <f>+IF(X5&lt;&gt;0,+(Y5/X5)*100,0)</f>
        <v>-48.154761904761905</v>
      </c>
      <c r="AA5" s="360">
        <f>+AA6+AA8+AA11+AA13+AA15</f>
        <v>2352000</v>
      </c>
    </row>
    <row r="6" spans="1:27" ht="13.5">
      <c r="A6" s="361" t="s">
        <v>204</v>
      </c>
      <c r="B6" s="142"/>
      <c r="C6" s="60">
        <f>+C7</f>
        <v>156880</v>
      </c>
      <c r="D6" s="340">
        <f aca="true" t="shared" si="1" ref="D6:AA6">+D7</f>
        <v>0</v>
      </c>
      <c r="E6" s="60">
        <f t="shared" si="1"/>
        <v>830000</v>
      </c>
      <c r="F6" s="59">
        <f t="shared" si="1"/>
        <v>680000</v>
      </c>
      <c r="G6" s="59">
        <f t="shared" si="1"/>
        <v>0</v>
      </c>
      <c r="H6" s="60">
        <f t="shared" si="1"/>
        <v>2171</v>
      </c>
      <c r="I6" s="60">
        <f t="shared" si="1"/>
        <v>1941</v>
      </c>
      <c r="J6" s="59">
        <f t="shared" si="1"/>
        <v>4112</v>
      </c>
      <c r="K6" s="59">
        <f t="shared" si="1"/>
        <v>5330</v>
      </c>
      <c r="L6" s="60">
        <f t="shared" si="1"/>
        <v>3769</v>
      </c>
      <c r="M6" s="60">
        <f t="shared" si="1"/>
        <v>32962</v>
      </c>
      <c r="N6" s="59">
        <f t="shared" si="1"/>
        <v>42061</v>
      </c>
      <c r="O6" s="59">
        <f t="shared" si="1"/>
        <v>32579</v>
      </c>
      <c r="P6" s="60">
        <f t="shared" si="1"/>
        <v>49760</v>
      </c>
      <c r="Q6" s="60">
        <f t="shared" si="1"/>
        <v>5129</v>
      </c>
      <c r="R6" s="59">
        <f t="shared" si="1"/>
        <v>87468</v>
      </c>
      <c r="S6" s="59">
        <f t="shared" si="1"/>
        <v>1902</v>
      </c>
      <c r="T6" s="60">
        <f t="shared" si="1"/>
        <v>23884</v>
      </c>
      <c r="U6" s="60">
        <f t="shared" si="1"/>
        <v>20513</v>
      </c>
      <c r="V6" s="59">
        <f t="shared" si="1"/>
        <v>46299</v>
      </c>
      <c r="W6" s="59">
        <f t="shared" si="1"/>
        <v>179940</v>
      </c>
      <c r="X6" s="60">
        <f t="shared" si="1"/>
        <v>680000</v>
      </c>
      <c r="Y6" s="59">
        <f t="shared" si="1"/>
        <v>-500060</v>
      </c>
      <c r="Z6" s="61">
        <f>+IF(X6&lt;&gt;0,+(Y6/X6)*100,0)</f>
        <v>-73.53823529411765</v>
      </c>
      <c r="AA6" s="62">
        <f t="shared" si="1"/>
        <v>680000</v>
      </c>
    </row>
    <row r="7" spans="1:27" ht="13.5">
      <c r="A7" s="291" t="s">
        <v>228</v>
      </c>
      <c r="B7" s="142"/>
      <c r="C7" s="60">
        <v>156880</v>
      </c>
      <c r="D7" s="340"/>
      <c r="E7" s="60">
        <v>830000</v>
      </c>
      <c r="F7" s="59">
        <v>680000</v>
      </c>
      <c r="G7" s="59"/>
      <c r="H7" s="60">
        <v>2171</v>
      </c>
      <c r="I7" s="60">
        <v>1941</v>
      </c>
      <c r="J7" s="59">
        <v>4112</v>
      </c>
      <c r="K7" s="59">
        <v>5330</v>
      </c>
      <c r="L7" s="60">
        <v>3769</v>
      </c>
      <c r="M7" s="60">
        <v>32962</v>
      </c>
      <c r="N7" s="59">
        <v>42061</v>
      </c>
      <c r="O7" s="59">
        <v>32579</v>
      </c>
      <c r="P7" s="60">
        <v>49760</v>
      </c>
      <c r="Q7" s="60">
        <v>5129</v>
      </c>
      <c r="R7" s="59">
        <v>87468</v>
      </c>
      <c r="S7" s="59">
        <v>1902</v>
      </c>
      <c r="T7" s="60">
        <v>23884</v>
      </c>
      <c r="U7" s="60">
        <v>20513</v>
      </c>
      <c r="V7" s="59">
        <v>46299</v>
      </c>
      <c r="W7" s="59">
        <v>179940</v>
      </c>
      <c r="X7" s="60">
        <v>680000</v>
      </c>
      <c r="Y7" s="59">
        <v>-500060</v>
      </c>
      <c r="Z7" s="61">
        <v>-73.54</v>
      </c>
      <c r="AA7" s="62">
        <v>680000</v>
      </c>
    </row>
    <row r="8" spans="1:27" ht="13.5">
      <c r="A8" s="361" t="s">
        <v>205</v>
      </c>
      <c r="B8" s="142"/>
      <c r="C8" s="60">
        <f aca="true" t="shared" si="2" ref="C8:Y8">SUM(C9:C10)</f>
        <v>728487</v>
      </c>
      <c r="D8" s="340">
        <f t="shared" si="2"/>
        <v>0</v>
      </c>
      <c r="E8" s="60">
        <f t="shared" si="2"/>
        <v>790000</v>
      </c>
      <c r="F8" s="59">
        <f t="shared" si="2"/>
        <v>730000</v>
      </c>
      <c r="G8" s="59">
        <f t="shared" si="2"/>
        <v>2301</v>
      </c>
      <c r="H8" s="60">
        <f t="shared" si="2"/>
        <v>11495</v>
      </c>
      <c r="I8" s="60">
        <f t="shared" si="2"/>
        <v>3114</v>
      </c>
      <c r="J8" s="59">
        <f t="shared" si="2"/>
        <v>16910</v>
      </c>
      <c r="K8" s="59">
        <f t="shared" si="2"/>
        <v>56926</v>
      </c>
      <c r="L8" s="60">
        <f t="shared" si="2"/>
        <v>510</v>
      </c>
      <c r="M8" s="60">
        <f t="shared" si="2"/>
        <v>10480</v>
      </c>
      <c r="N8" s="59">
        <f t="shared" si="2"/>
        <v>67916</v>
      </c>
      <c r="O8" s="59">
        <f t="shared" si="2"/>
        <v>830</v>
      </c>
      <c r="P8" s="60">
        <f t="shared" si="2"/>
        <v>1199</v>
      </c>
      <c r="Q8" s="60">
        <f t="shared" si="2"/>
        <v>388973</v>
      </c>
      <c r="R8" s="59">
        <f t="shared" si="2"/>
        <v>391002</v>
      </c>
      <c r="S8" s="59">
        <f t="shared" si="2"/>
        <v>27094</v>
      </c>
      <c r="T8" s="60">
        <f t="shared" si="2"/>
        <v>29374</v>
      </c>
      <c r="U8" s="60">
        <f t="shared" si="2"/>
        <v>31800</v>
      </c>
      <c r="V8" s="59">
        <f t="shared" si="2"/>
        <v>88268</v>
      </c>
      <c r="W8" s="59">
        <f t="shared" si="2"/>
        <v>564096</v>
      </c>
      <c r="X8" s="60">
        <f t="shared" si="2"/>
        <v>730000</v>
      </c>
      <c r="Y8" s="59">
        <f t="shared" si="2"/>
        <v>-165904</v>
      </c>
      <c r="Z8" s="61">
        <f>+IF(X8&lt;&gt;0,+(Y8/X8)*100,0)</f>
        <v>-22.726575342465754</v>
      </c>
      <c r="AA8" s="62">
        <f>SUM(AA9:AA10)</f>
        <v>730000</v>
      </c>
    </row>
    <row r="9" spans="1:27" ht="13.5">
      <c r="A9" s="291" t="s">
        <v>229</v>
      </c>
      <c r="B9" s="142"/>
      <c r="C9" s="60">
        <v>656402</v>
      </c>
      <c r="D9" s="340"/>
      <c r="E9" s="60">
        <v>790000</v>
      </c>
      <c r="F9" s="59">
        <v>730000</v>
      </c>
      <c r="G9" s="59">
        <v>1041</v>
      </c>
      <c r="H9" s="60">
        <v>11495</v>
      </c>
      <c r="I9" s="60">
        <v>3114</v>
      </c>
      <c r="J9" s="59">
        <v>15650</v>
      </c>
      <c r="K9" s="59">
        <v>33823</v>
      </c>
      <c r="L9" s="60">
        <v>510</v>
      </c>
      <c r="M9" s="60">
        <v>9757</v>
      </c>
      <c r="N9" s="59">
        <v>44090</v>
      </c>
      <c r="O9" s="59">
        <v>830</v>
      </c>
      <c r="P9" s="60">
        <v>1199</v>
      </c>
      <c r="Q9" s="60">
        <v>349473</v>
      </c>
      <c r="R9" s="59">
        <v>351502</v>
      </c>
      <c r="S9" s="59">
        <v>27094</v>
      </c>
      <c r="T9" s="60">
        <v>29374</v>
      </c>
      <c r="U9" s="60">
        <v>27583</v>
      </c>
      <c r="V9" s="59">
        <v>84051</v>
      </c>
      <c r="W9" s="59">
        <v>495293</v>
      </c>
      <c r="X9" s="60">
        <v>730000</v>
      </c>
      <c r="Y9" s="59">
        <v>-234707</v>
      </c>
      <c r="Z9" s="61">
        <v>-32.15</v>
      </c>
      <c r="AA9" s="62">
        <v>730000</v>
      </c>
    </row>
    <row r="10" spans="1:27" ht="13.5">
      <c r="A10" s="291" t="s">
        <v>230</v>
      </c>
      <c r="B10" s="142"/>
      <c r="C10" s="60">
        <v>72085</v>
      </c>
      <c r="D10" s="340"/>
      <c r="E10" s="60"/>
      <c r="F10" s="59"/>
      <c r="G10" s="59">
        <v>1260</v>
      </c>
      <c r="H10" s="60"/>
      <c r="I10" s="60"/>
      <c r="J10" s="59">
        <v>1260</v>
      </c>
      <c r="K10" s="59">
        <v>23103</v>
      </c>
      <c r="L10" s="60"/>
      <c r="M10" s="60">
        <v>723</v>
      </c>
      <c r="N10" s="59">
        <v>23826</v>
      </c>
      <c r="O10" s="59"/>
      <c r="P10" s="60"/>
      <c r="Q10" s="60">
        <v>39500</v>
      </c>
      <c r="R10" s="59">
        <v>39500</v>
      </c>
      <c r="S10" s="59"/>
      <c r="T10" s="60"/>
      <c r="U10" s="60">
        <v>4217</v>
      </c>
      <c r="V10" s="59">
        <v>4217</v>
      </c>
      <c r="W10" s="59">
        <v>68803</v>
      </c>
      <c r="X10" s="60"/>
      <c r="Y10" s="59">
        <v>68803</v>
      </c>
      <c r="Z10" s="61"/>
      <c r="AA10" s="62"/>
    </row>
    <row r="11" spans="1:27" ht="13.5">
      <c r="A11" s="361" t="s">
        <v>206</v>
      </c>
      <c r="B11" s="142"/>
      <c r="C11" s="362">
        <f>+C12</f>
        <v>535782</v>
      </c>
      <c r="D11" s="363">
        <f aca="true" t="shared" si="3" ref="D11:AA11">+D12</f>
        <v>0</v>
      </c>
      <c r="E11" s="362">
        <f t="shared" si="3"/>
        <v>850000</v>
      </c>
      <c r="F11" s="364">
        <f t="shared" si="3"/>
        <v>850000</v>
      </c>
      <c r="G11" s="364">
        <f t="shared" si="3"/>
        <v>7481</v>
      </c>
      <c r="H11" s="362">
        <f t="shared" si="3"/>
        <v>21949</v>
      </c>
      <c r="I11" s="362">
        <f t="shared" si="3"/>
        <v>14821</v>
      </c>
      <c r="J11" s="364">
        <f t="shared" si="3"/>
        <v>44251</v>
      </c>
      <c r="K11" s="364">
        <f t="shared" si="3"/>
        <v>36927</v>
      </c>
      <c r="L11" s="362">
        <f t="shared" si="3"/>
        <v>69773</v>
      </c>
      <c r="M11" s="362">
        <f t="shared" si="3"/>
        <v>62422</v>
      </c>
      <c r="N11" s="364">
        <f t="shared" si="3"/>
        <v>169122</v>
      </c>
      <c r="O11" s="364">
        <f t="shared" si="3"/>
        <v>24171</v>
      </c>
      <c r="P11" s="362">
        <f t="shared" si="3"/>
        <v>35294</v>
      </c>
      <c r="Q11" s="362">
        <f t="shared" si="3"/>
        <v>38236</v>
      </c>
      <c r="R11" s="364">
        <f t="shared" si="3"/>
        <v>97701</v>
      </c>
      <c r="S11" s="364">
        <f t="shared" si="3"/>
        <v>19867</v>
      </c>
      <c r="T11" s="362">
        <f t="shared" si="3"/>
        <v>31786</v>
      </c>
      <c r="U11" s="362">
        <f t="shared" si="3"/>
        <v>93066</v>
      </c>
      <c r="V11" s="364">
        <f t="shared" si="3"/>
        <v>144719</v>
      </c>
      <c r="W11" s="364">
        <f t="shared" si="3"/>
        <v>455793</v>
      </c>
      <c r="X11" s="362">
        <f t="shared" si="3"/>
        <v>850000</v>
      </c>
      <c r="Y11" s="364">
        <f t="shared" si="3"/>
        <v>-394207</v>
      </c>
      <c r="Z11" s="365">
        <f>+IF(X11&lt;&gt;0,+(Y11/X11)*100,0)</f>
        <v>-46.37729411764706</v>
      </c>
      <c r="AA11" s="366">
        <f t="shared" si="3"/>
        <v>850000</v>
      </c>
    </row>
    <row r="12" spans="1:27" ht="13.5">
      <c r="A12" s="291" t="s">
        <v>231</v>
      </c>
      <c r="B12" s="136"/>
      <c r="C12" s="60">
        <v>535782</v>
      </c>
      <c r="D12" s="340"/>
      <c r="E12" s="60">
        <v>850000</v>
      </c>
      <c r="F12" s="59">
        <v>850000</v>
      </c>
      <c r="G12" s="59">
        <v>7481</v>
      </c>
      <c r="H12" s="60">
        <v>21949</v>
      </c>
      <c r="I12" s="60">
        <v>14821</v>
      </c>
      <c r="J12" s="59">
        <v>44251</v>
      </c>
      <c r="K12" s="59">
        <v>36927</v>
      </c>
      <c r="L12" s="60">
        <v>69773</v>
      </c>
      <c r="M12" s="60">
        <v>62422</v>
      </c>
      <c r="N12" s="59">
        <v>169122</v>
      </c>
      <c r="O12" s="59">
        <v>24171</v>
      </c>
      <c r="P12" s="60">
        <v>35294</v>
      </c>
      <c r="Q12" s="60">
        <v>38236</v>
      </c>
      <c r="R12" s="59">
        <v>97701</v>
      </c>
      <c r="S12" s="59">
        <v>19867</v>
      </c>
      <c r="T12" s="60">
        <v>31786</v>
      </c>
      <c r="U12" s="60">
        <v>93066</v>
      </c>
      <c r="V12" s="59">
        <v>144719</v>
      </c>
      <c r="W12" s="59">
        <v>455793</v>
      </c>
      <c r="X12" s="60">
        <v>850000</v>
      </c>
      <c r="Y12" s="59">
        <v>-394207</v>
      </c>
      <c r="Z12" s="61">
        <v>-46.38</v>
      </c>
      <c r="AA12" s="62">
        <v>850000</v>
      </c>
    </row>
    <row r="13" spans="1:27" ht="13.5">
      <c r="A13" s="361" t="s">
        <v>207</v>
      </c>
      <c r="B13" s="136"/>
      <c r="C13" s="275">
        <f>+C14</f>
        <v>38275</v>
      </c>
      <c r="D13" s="341">
        <f aca="true" t="shared" si="4" ref="D13:AA13">+D14</f>
        <v>0</v>
      </c>
      <c r="E13" s="275">
        <f t="shared" si="4"/>
        <v>125000</v>
      </c>
      <c r="F13" s="342">
        <f t="shared" si="4"/>
        <v>75000</v>
      </c>
      <c r="G13" s="342">
        <f t="shared" si="4"/>
        <v>0</v>
      </c>
      <c r="H13" s="275">
        <f t="shared" si="4"/>
        <v>1959</v>
      </c>
      <c r="I13" s="275">
        <f t="shared" si="4"/>
        <v>160</v>
      </c>
      <c r="J13" s="342">
        <f t="shared" si="4"/>
        <v>2119</v>
      </c>
      <c r="K13" s="342">
        <f t="shared" si="4"/>
        <v>1563</v>
      </c>
      <c r="L13" s="275">
        <f t="shared" si="4"/>
        <v>18</v>
      </c>
      <c r="M13" s="275">
        <f t="shared" si="4"/>
        <v>11595</v>
      </c>
      <c r="N13" s="342">
        <f t="shared" si="4"/>
        <v>13176</v>
      </c>
      <c r="O13" s="342">
        <f t="shared" si="4"/>
        <v>559</v>
      </c>
      <c r="P13" s="275">
        <f t="shared" si="4"/>
        <v>1514</v>
      </c>
      <c r="Q13" s="275">
        <f t="shared" si="4"/>
        <v>122</v>
      </c>
      <c r="R13" s="342">
        <f t="shared" si="4"/>
        <v>2195</v>
      </c>
      <c r="S13" s="342">
        <f t="shared" si="4"/>
        <v>0</v>
      </c>
      <c r="T13" s="275">
        <f t="shared" si="4"/>
        <v>1978</v>
      </c>
      <c r="U13" s="275">
        <f t="shared" si="4"/>
        <v>103</v>
      </c>
      <c r="V13" s="342">
        <f t="shared" si="4"/>
        <v>2081</v>
      </c>
      <c r="W13" s="342">
        <f t="shared" si="4"/>
        <v>19571</v>
      </c>
      <c r="X13" s="275">
        <f t="shared" si="4"/>
        <v>75000</v>
      </c>
      <c r="Y13" s="342">
        <f t="shared" si="4"/>
        <v>-55429</v>
      </c>
      <c r="Z13" s="335">
        <f>+IF(X13&lt;&gt;0,+(Y13/X13)*100,0)</f>
        <v>-73.90533333333333</v>
      </c>
      <c r="AA13" s="273">
        <f t="shared" si="4"/>
        <v>75000</v>
      </c>
    </row>
    <row r="14" spans="1:27" ht="13.5">
      <c r="A14" s="291" t="s">
        <v>232</v>
      </c>
      <c r="B14" s="136"/>
      <c r="C14" s="60">
        <v>38275</v>
      </c>
      <c r="D14" s="340"/>
      <c r="E14" s="60">
        <v>125000</v>
      </c>
      <c r="F14" s="59">
        <v>75000</v>
      </c>
      <c r="G14" s="59"/>
      <c r="H14" s="60">
        <v>1959</v>
      </c>
      <c r="I14" s="60">
        <v>160</v>
      </c>
      <c r="J14" s="59">
        <v>2119</v>
      </c>
      <c r="K14" s="59">
        <v>1563</v>
      </c>
      <c r="L14" s="60">
        <v>18</v>
      </c>
      <c r="M14" s="60">
        <v>11595</v>
      </c>
      <c r="N14" s="59">
        <v>13176</v>
      </c>
      <c r="O14" s="59">
        <v>559</v>
      </c>
      <c r="P14" s="60">
        <v>1514</v>
      </c>
      <c r="Q14" s="60">
        <v>122</v>
      </c>
      <c r="R14" s="59">
        <v>2195</v>
      </c>
      <c r="S14" s="59"/>
      <c r="T14" s="60">
        <v>1978</v>
      </c>
      <c r="U14" s="60">
        <v>103</v>
      </c>
      <c r="V14" s="59">
        <v>2081</v>
      </c>
      <c r="W14" s="59">
        <v>19571</v>
      </c>
      <c r="X14" s="60">
        <v>75000</v>
      </c>
      <c r="Y14" s="59">
        <v>-55429</v>
      </c>
      <c r="Z14" s="61">
        <v>-73.91</v>
      </c>
      <c r="AA14" s="62">
        <v>75000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14500</v>
      </c>
      <c r="F15" s="59">
        <f t="shared" si="5"/>
        <v>17000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17000</v>
      </c>
      <c r="Y15" s="59">
        <f t="shared" si="5"/>
        <v>-17000</v>
      </c>
      <c r="Z15" s="61">
        <f>+IF(X15&lt;&gt;0,+(Y15/X15)*100,0)</f>
        <v>-100</v>
      </c>
      <c r="AA15" s="62">
        <f>SUM(AA16:AA20)</f>
        <v>17000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14500</v>
      </c>
      <c r="F20" s="59">
        <v>17000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17000</v>
      </c>
      <c r="Y20" s="59">
        <v>-17000</v>
      </c>
      <c r="Z20" s="61">
        <v>-100</v>
      </c>
      <c r="AA20" s="62">
        <v>17000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41677</v>
      </c>
      <c r="D22" s="344">
        <f t="shared" si="6"/>
        <v>0</v>
      </c>
      <c r="E22" s="343">
        <f t="shared" si="6"/>
        <v>988400</v>
      </c>
      <c r="F22" s="345">
        <f t="shared" si="6"/>
        <v>867000</v>
      </c>
      <c r="G22" s="345">
        <f t="shared" si="6"/>
        <v>0</v>
      </c>
      <c r="H22" s="343">
        <f t="shared" si="6"/>
        <v>1179</v>
      </c>
      <c r="I22" s="343">
        <f t="shared" si="6"/>
        <v>1108</v>
      </c>
      <c r="J22" s="345">
        <f t="shared" si="6"/>
        <v>2287</v>
      </c>
      <c r="K22" s="345">
        <f t="shared" si="6"/>
        <v>1542</v>
      </c>
      <c r="L22" s="343">
        <f t="shared" si="6"/>
        <v>857</v>
      </c>
      <c r="M22" s="343">
        <f t="shared" si="6"/>
        <v>768</v>
      </c>
      <c r="N22" s="345">
        <f t="shared" si="6"/>
        <v>3167</v>
      </c>
      <c r="O22" s="345">
        <f t="shared" si="6"/>
        <v>2571</v>
      </c>
      <c r="P22" s="343">
        <f t="shared" si="6"/>
        <v>8074</v>
      </c>
      <c r="Q22" s="343">
        <f t="shared" si="6"/>
        <v>4739</v>
      </c>
      <c r="R22" s="345">
        <f t="shared" si="6"/>
        <v>15384</v>
      </c>
      <c r="S22" s="345">
        <f t="shared" si="6"/>
        <v>5972</v>
      </c>
      <c r="T22" s="343">
        <f t="shared" si="6"/>
        <v>11271</v>
      </c>
      <c r="U22" s="343">
        <f t="shared" si="6"/>
        <v>6165</v>
      </c>
      <c r="V22" s="345">
        <f t="shared" si="6"/>
        <v>23408</v>
      </c>
      <c r="W22" s="345">
        <f t="shared" si="6"/>
        <v>44246</v>
      </c>
      <c r="X22" s="343">
        <f t="shared" si="6"/>
        <v>867000</v>
      </c>
      <c r="Y22" s="345">
        <f t="shared" si="6"/>
        <v>-822754</v>
      </c>
      <c r="Z22" s="336">
        <f>+IF(X22&lt;&gt;0,+(Y22/X22)*100,0)</f>
        <v>-94.8966551326413</v>
      </c>
      <c r="AA22" s="350">
        <f>SUM(AA23:AA32)</f>
        <v>867000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988400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41677</v>
      </c>
      <c r="D28" s="341"/>
      <c r="E28" s="275"/>
      <c r="F28" s="342"/>
      <c r="G28" s="342"/>
      <c r="H28" s="275"/>
      <c r="I28" s="275"/>
      <c r="J28" s="342"/>
      <c r="K28" s="342">
        <v>184</v>
      </c>
      <c r="L28" s="275"/>
      <c r="M28" s="275"/>
      <c r="N28" s="342">
        <v>184</v>
      </c>
      <c r="O28" s="342">
        <v>557</v>
      </c>
      <c r="P28" s="275">
        <v>8074</v>
      </c>
      <c r="Q28" s="275">
        <v>4739</v>
      </c>
      <c r="R28" s="342">
        <v>13370</v>
      </c>
      <c r="S28" s="342">
        <v>5972</v>
      </c>
      <c r="T28" s="275">
        <v>11271</v>
      </c>
      <c r="U28" s="275">
        <v>6165</v>
      </c>
      <c r="V28" s="342">
        <v>23408</v>
      </c>
      <c r="W28" s="342">
        <v>36962</v>
      </c>
      <c r="X28" s="275"/>
      <c r="Y28" s="342">
        <v>36962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867000</v>
      </c>
      <c r="G32" s="59"/>
      <c r="H32" s="60">
        <v>1179</v>
      </c>
      <c r="I32" s="60">
        <v>1108</v>
      </c>
      <c r="J32" s="59">
        <v>2287</v>
      </c>
      <c r="K32" s="59">
        <v>1358</v>
      </c>
      <c r="L32" s="60">
        <v>857</v>
      </c>
      <c r="M32" s="60">
        <v>768</v>
      </c>
      <c r="N32" s="59">
        <v>2983</v>
      </c>
      <c r="O32" s="59">
        <v>2014</v>
      </c>
      <c r="P32" s="60"/>
      <c r="Q32" s="60"/>
      <c r="R32" s="59">
        <v>2014</v>
      </c>
      <c r="S32" s="59"/>
      <c r="T32" s="60"/>
      <c r="U32" s="60"/>
      <c r="V32" s="59"/>
      <c r="W32" s="59">
        <v>7284</v>
      </c>
      <c r="X32" s="60">
        <v>867000</v>
      </c>
      <c r="Y32" s="59">
        <v>-859716</v>
      </c>
      <c r="Z32" s="61">
        <v>-99.16</v>
      </c>
      <c r="AA32" s="62">
        <v>867000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1406614</v>
      </c>
      <c r="D40" s="344">
        <f t="shared" si="9"/>
        <v>0</v>
      </c>
      <c r="E40" s="343">
        <f t="shared" si="9"/>
        <v>567000</v>
      </c>
      <c r="F40" s="345">
        <f t="shared" si="9"/>
        <v>649000</v>
      </c>
      <c r="G40" s="345">
        <f t="shared" si="9"/>
        <v>66173</v>
      </c>
      <c r="H40" s="343">
        <f t="shared" si="9"/>
        <v>148439</v>
      </c>
      <c r="I40" s="343">
        <f t="shared" si="9"/>
        <v>432261</v>
      </c>
      <c r="J40" s="345">
        <f t="shared" si="9"/>
        <v>646873</v>
      </c>
      <c r="K40" s="345">
        <f t="shared" si="9"/>
        <v>204064</v>
      </c>
      <c r="L40" s="343">
        <f t="shared" si="9"/>
        <v>281789</v>
      </c>
      <c r="M40" s="343">
        <f t="shared" si="9"/>
        <v>195257</v>
      </c>
      <c r="N40" s="345">
        <f t="shared" si="9"/>
        <v>681110</v>
      </c>
      <c r="O40" s="345">
        <f t="shared" si="9"/>
        <v>59319</v>
      </c>
      <c r="P40" s="343">
        <f t="shared" si="9"/>
        <v>131998</v>
      </c>
      <c r="Q40" s="343">
        <f t="shared" si="9"/>
        <v>154382</v>
      </c>
      <c r="R40" s="345">
        <f t="shared" si="9"/>
        <v>345699</v>
      </c>
      <c r="S40" s="345">
        <f t="shared" si="9"/>
        <v>90922</v>
      </c>
      <c r="T40" s="343">
        <f t="shared" si="9"/>
        <v>40072</v>
      </c>
      <c r="U40" s="343">
        <f t="shared" si="9"/>
        <v>60058</v>
      </c>
      <c r="V40" s="345">
        <f t="shared" si="9"/>
        <v>191052</v>
      </c>
      <c r="W40" s="345">
        <f t="shared" si="9"/>
        <v>1864734</v>
      </c>
      <c r="X40" s="343">
        <f t="shared" si="9"/>
        <v>649000</v>
      </c>
      <c r="Y40" s="345">
        <f t="shared" si="9"/>
        <v>1215734</v>
      </c>
      <c r="Z40" s="336">
        <f>+IF(X40&lt;&gt;0,+(Y40/X40)*100,0)</f>
        <v>187.3241910631741</v>
      </c>
      <c r="AA40" s="350">
        <f>SUM(AA41:AA49)</f>
        <v>649000</v>
      </c>
    </row>
    <row r="41" spans="1:27" ht="13.5">
      <c r="A41" s="361" t="s">
        <v>247</v>
      </c>
      <c r="B41" s="142"/>
      <c r="C41" s="362"/>
      <c r="D41" s="363"/>
      <c r="E41" s="362">
        <v>567000</v>
      </c>
      <c r="F41" s="364">
        <v>649000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649000</v>
      </c>
      <c r="Y41" s="364">
        <v>-649000</v>
      </c>
      <c r="Z41" s="365">
        <v>-100</v>
      </c>
      <c r="AA41" s="366">
        <v>649000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691133</v>
      </c>
      <c r="D43" s="369"/>
      <c r="E43" s="305"/>
      <c r="F43" s="370"/>
      <c r="G43" s="370">
        <v>18426</v>
      </c>
      <c r="H43" s="305">
        <v>56204</v>
      </c>
      <c r="I43" s="305">
        <v>309024</v>
      </c>
      <c r="J43" s="370">
        <v>383654</v>
      </c>
      <c r="K43" s="370">
        <v>78035</v>
      </c>
      <c r="L43" s="305">
        <v>8899</v>
      </c>
      <c r="M43" s="305">
        <v>143324</v>
      </c>
      <c r="N43" s="370">
        <v>230258</v>
      </c>
      <c r="O43" s="370">
        <v>14416</v>
      </c>
      <c r="P43" s="305">
        <v>31970</v>
      </c>
      <c r="Q43" s="305">
        <v>34442</v>
      </c>
      <c r="R43" s="370">
        <v>80828</v>
      </c>
      <c r="S43" s="370">
        <v>21889</v>
      </c>
      <c r="T43" s="305">
        <v>25948</v>
      </c>
      <c r="U43" s="305">
        <v>21306</v>
      </c>
      <c r="V43" s="370">
        <v>69143</v>
      </c>
      <c r="W43" s="370">
        <v>763883</v>
      </c>
      <c r="X43" s="305"/>
      <c r="Y43" s="370">
        <v>763883</v>
      </c>
      <c r="Z43" s="371"/>
      <c r="AA43" s="303"/>
    </row>
    <row r="44" spans="1:27" ht="13.5">
      <c r="A44" s="361" t="s">
        <v>250</v>
      </c>
      <c r="B44" s="136"/>
      <c r="C44" s="60">
        <v>10134</v>
      </c>
      <c r="D44" s="368"/>
      <c r="E44" s="54"/>
      <c r="F44" s="53"/>
      <c r="G44" s="53">
        <v>719</v>
      </c>
      <c r="H44" s="54">
        <v>707</v>
      </c>
      <c r="I44" s="54">
        <v>701</v>
      </c>
      <c r="J44" s="53">
        <v>2127</v>
      </c>
      <c r="K44" s="53">
        <v>701</v>
      </c>
      <c r="L44" s="54">
        <v>681</v>
      </c>
      <c r="M44" s="54">
        <v>615</v>
      </c>
      <c r="N44" s="53">
        <v>1997</v>
      </c>
      <c r="O44" s="53">
        <v>731</v>
      </c>
      <c r="P44" s="54">
        <v>707</v>
      </c>
      <c r="Q44" s="54">
        <v>752</v>
      </c>
      <c r="R44" s="53">
        <v>2190</v>
      </c>
      <c r="S44" s="53">
        <v>762</v>
      </c>
      <c r="T44" s="54">
        <v>731</v>
      </c>
      <c r="U44" s="54">
        <v>688</v>
      </c>
      <c r="V44" s="53">
        <v>2181</v>
      </c>
      <c r="W44" s="53">
        <v>8495</v>
      </c>
      <c r="X44" s="54"/>
      <c r="Y44" s="53">
        <v>8495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272560</v>
      </c>
      <c r="D47" s="368"/>
      <c r="E47" s="54"/>
      <c r="F47" s="53"/>
      <c r="G47" s="53">
        <v>8851</v>
      </c>
      <c r="H47" s="54">
        <v>12226</v>
      </c>
      <c r="I47" s="54">
        <v>23689</v>
      </c>
      <c r="J47" s="53">
        <v>44766</v>
      </c>
      <c r="K47" s="53">
        <v>17364</v>
      </c>
      <c r="L47" s="54">
        <v>34452</v>
      </c>
      <c r="M47" s="54">
        <v>21356</v>
      </c>
      <c r="N47" s="53">
        <v>73172</v>
      </c>
      <c r="O47" s="53">
        <v>11364</v>
      </c>
      <c r="P47" s="54">
        <v>22518</v>
      </c>
      <c r="Q47" s="54">
        <v>26288</v>
      </c>
      <c r="R47" s="53">
        <v>60170</v>
      </c>
      <c r="S47" s="53">
        <v>7087</v>
      </c>
      <c r="T47" s="54">
        <v>8670</v>
      </c>
      <c r="U47" s="54">
        <v>17533</v>
      </c>
      <c r="V47" s="53">
        <v>33290</v>
      </c>
      <c r="W47" s="53">
        <v>211398</v>
      </c>
      <c r="X47" s="54"/>
      <c r="Y47" s="53">
        <v>211398</v>
      </c>
      <c r="Z47" s="94"/>
      <c r="AA47" s="95"/>
    </row>
    <row r="48" spans="1:27" ht="13.5">
      <c r="A48" s="361" t="s">
        <v>254</v>
      </c>
      <c r="B48" s="136"/>
      <c r="C48" s="60">
        <v>39145</v>
      </c>
      <c r="D48" s="368"/>
      <c r="E48" s="54"/>
      <c r="F48" s="53"/>
      <c r="G48" s="53">
        <v>10335</v>
      </c>
      <c r="H48" s="54">
        <v>21514</v>
      </c>
      <c r="I48" s="54">
        <v>25344</v>
      </c>
      <c r="J48" s="53">
        <v>57193</v>
      </c>
      <c r="K48" s="53">
        <v>16494</v>
      </c>
      <c r="L48" s="54">
        <v>13285</v>
      </c>
      <c r="M48" s="54">
        <v>4032</v>
      </c>
      <c r="N48" s="53">
        <v>33811</v>
      </c>
      <c r="O48" s="53">
        <v>5151</v>
      </c>
      <c r="P48" s="54">
        <v>64441</v>
      </c>
      <c r="Q48" s="54">
        <v>79279</v>
      </c>
      <c r="R48" s="53">
        <v>148871</v>
      </c>
      <c r="S48" s="53">
        <v>35818</v>
      </c>
      <c r="T48" s="54">
        <v>1822</v>
      </c>
      <c r="U48" s="54">
        <v>6351</v>
      </c>
      <c r="V48" s="53">
        <v>43991</v>
      </c>
      <c r="W48" s="53">
        <v>283866</v>
      </c>
      <c r="X48" s="54"/>
      <c r="Y48" s="53">
        <v>283866</v>
      </c>
      <c r="Z48" s="94"/>
      <c r="AA48" s="95"/>
    </row>
    <row r="49" spans="1:27" ht="13.5">
      <c r="A49" s="361" t="s">
        <v>93</v>
      </c>
      <c r="B49" s="136"/>
      <c r="C49" s="54">
        <v>393642</v>
      </c>
      <c r="D49" s="368"/>
      <c r="E49" s="54"/>
      <c r="F49" s="53"/>
      <c r="G49" s="53">
        <v>27842</v>
      </c>
      <c r="H49" s="54">
        <v>57788</v>
      </c>
      <c r="I49" s="54">
        <v>73503</v>
      </c>
      <c r="J49" s="53">
        <v>159133</v>
      </c>
      <c r="K49" s="53">
        <v>91470</v>
      </c>
      <c r="L49" s="54">
        <v>224472</v>
      </c>
      <c r="M49" s="54">
        <v>25930</v>
      </c>
      <c r="N49" s="53">
        <v>341872</v>
      </c>
      <c r="O49" s="53">
        <v>27657</v>
      </c>
      <c r="P49" s="54">
        <v>12362</v>
      </c>
      <c r="Q49" s="54">
        <v>13621</v>
      </c>
      <c r="R49" s="53">
        <v>53640</v>
      </c>
      <c r="S49" s="53">
        <v>25366</v>
      </c>
      <c r="T49" s="54">
        <v>2901</v>
      </c>
      <c r="U49" s="54">
        <v>14180</v>
      </c>
      <c r="V49" s="53">
        <v>42447</v>
      </c>
      <c r="W49" s="53">
        <v>597092</v>
      </c>
      <c r="X49" s="54"/>
      <c r="Y49" s="53">
        <v>597092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2907715</v>
      </c>
      <c r="D60" s="346">
        <f t="shared" si="14"/>
        <v>0</v>
      </c>
      <c r="E60" s="219">
        <f t="shared" si="14"/>
        <v>4164900</v>
      </c>
      <c r="F60" s="264">
        <f t="shared" si="14"/>
        <v>3868000</v>
      </c>
      <c r="G60" s="264">
        <f t="shared" si="14"/>
        <v>75955</v>
      </c>
      <c r="H60" s="219">
        <f t="shared" si="14"/>
        <v>187192</v>
      </c>
      <c r="I60" s="219">
        <f t="shared" si="14"/>
        <v>453405</v>
      </c>
      <c r="J60" s="264">
        <f t="shared" si="14"/>
        <v>716552</v>
      </c>
      <c r="K60" s="264">
        <f t="shared" si="14"/>
        <v>306352</v>
      </c>
      <c r="L60" s="219">
        <f t="shared" si="14"/>
        <v>356716</v>
      </c>
      <c r="M60" s="219">
        <f t="shared" si="14"/>
        <v>313484</v>
      </c>
      <c r="N60" s="264">
        <f t="shared" si="14"/>
        <v>976552</v>
      </c>
      <c r="O60" s="264">
        <f t="shared" si="14"/>
        <v>120029</v>
      </c>
      <c r="P60" s="219">
        <f t="shared" si="14"/>
        <v>227839</v>
      </c>
      <c r="Q60" s="219">
        <f t="shared" si="14"/>
        <v>591581</v>
      </c>
      <c r="R60" s="264">
        <f t="shared" si="14"/>
        <v>939449</v>
      </c>
      <c r="S60" s="264">
        <f t="shared" si="14"/>
        <v>145757</v>
      </c>
      <c r="T60" s="219">
        <f t="shared" si="14"/>
        <v>138365</v>
      </c>
      <c r="U60" s="219">
        <f t="shared" si="14"/>
        <v>211705</v>
      </c>
      <c r="V60" s="264">
        <f t="shared" si="14"/>
        <v>495827</v>
      </c>
      <c r="W60" s="264">
        <f t="shared" si="14"/>
        <v>3128380</v>
      </c>
      <c r="X60" s="219">
        <f t="shared" si="14"/>
        <v>3868000</v>
      </c>
      <c r="Y60" s="264">
        <f t="shared" si="14"/>
        <v>-739620</v>
      </c>
      <c r="Z60" s="337">
        <f>+IF(X60&lt;&gt;0,+(Y60/X60)*100,0)</f>
        <v>-19.12150982419855</v>
      </c>
      <c r="AA60" s="232">
        <f>+AA57+AA54+AA51+AA40+AA37+AA34+AA22+AA5</f>
        <v>3868000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33872971</v>
      </c>
      <c r="D5" s="153">
        <f>SUM(D6:D8)</f>
        <v>0</v>
      </c>
      <c r="E5" s="154">
        <f t="shared" si="0"/>
        <v>23061444</v>
      </c>
      <c r="F5" s="100">
        <f t="shared" si="0"/>
        <v>21922920</v>
      </c>
      <c r="G5" s="100">
        <f t="shared" si="0"/>
        <v>5814852</v>
      </c>
      <c r="H5" s="100">
        <f t="shared" si="0"/>
        <v>42032</v>
      </c>
      <c r="I5" s="100">
        <f t="shared" si="0"/>
        <v>111676</v>
      </c>
      <c r="J5" s="100">
        <f t="shared" si="0"/>
        <v>5968560</v>
      </c>
      <c r="K5" s="100">
        <f t="shared" si="0"/>
        <v>29710</v>
      </c>
      <c r="L5" s="100">
        <f t="shared" si="0"/>
        <v>9478591</v>
      </c>
      <c r="M5" s="100">
        <f t="shared" si="0"/>
        <v>100743</v>
      </c>
      <c r="N5" s="100">
        <f t="shared" si="0"/>
        <v>9609044</v>
      </c>
      <c r="O5" s="100">
        <f t="shared" si="0"/>
        <v>62573</v>
      </c>
      <c r="P5" s="100">
        <f t="shared" si="0"/>
        <v>124751</v>
      </c>
      <c r="Q5" s="100">
        <f t="shared" si="0"/>
        <v>221683</v>
      </c>
      <c r="R5" s="100">
        <f t="shared" si="0"/>
        <v>409007</v>
      </c>
      <c r="S5" s="100">
        <f t="shared" si="0"/>
        <v>2907900</v>
      </c>
      <c r="T5" s="100">
        <f t="shared" si="0"/>
        <v>135341</v>
      </c>
      <c r="U5" s="100">
        <f t="shared" si="0"/>
        <v>16185337</v>
      </c>
      <c r="V5" s="100">
        <f t="shared" si="0"/>
        <v>19228578</v>
      </c>
      <c r="W5" s="100">
        <f t="shared" si="0"/>
        <v>35215189</v>
      </c>
      <c r="X5" s="100">
        <f t="shared" si="0"/>
        <v>21922920</v>
      </c>
      <c r="Y5" s="100">
        <f t="shared" si="0"/>
        <v>13292269</v>
      </c>
      <c r="Z5" s="137">
        <f>+IF(X5&lt;&gt;0,+(Y5/X5)*100,0)</f>
        <v>60.63183645244338</v>
      </c>
      <c r="AA5" s="153">
        <f>SUM(AA6:AA8)</f>
        <v>21922920</v>
      </c>
    </row>
    <row r="6" spans="1:27" ht="13.5">
      <c r="A6" s="138" t="s">
        <v>75</v>
      </c>
      <c r="B6" s="136"/>
      <c r="C6" s="155">
        <v>26184438</v>
      </c>
      <c r="D6" s="155"/>
      <c r="E6" s="156">
        <v>1568965</v>
      </c>
      <c r="F6" s="60">
        <v>12988905</v>
      </c>
      <c r="G6" s="60">
        <v>9707</v>
      </c>
      <c r="H6" s="60">
        <v>1097</v>
      </c>
      <c r="I6" s="60">
        <v>92783</v>
      </c>
      <c r="J6" s="60">
        <v>103587</v>
      </c>
      <c r="K6" s="60">
        <v>31255</v>
      </c>
      <c r="L6" s="60">
        <v>9409393</v>
      </c>
      <c r="M6" s="60">
        <v>54853</v>
      </c>
      <c r="N6" s="60">
        <v>9495501</v>
      </c>
      <c r="O6" s="60">
        <v>7705</v>
      </c>
      <c r="P6" s="60">
        <v>77576</v>
      </c>
      <c r="Q6" s="60">
        <v>180537</v>
      </c>
      <c r="R6" s="60">
        <v>265818</v>
      </c>
      <c r="S6" s="60">
        <v>3134332</v>
      </c>
      <c r="T6" s="60">
        <v>89716</v>
      </c>
      <c r="U6" s="60">
        <v>12218854</v>
      </c>
      <c r="V6" s="60">
        <v>15442902</v>
      </c>
      <c r="W6" s="60">
        <v>25307808</v>
      </c>
      <c r="X6" s="60">
        <v>12988905</v>
      </c>
      <c r="Y6" s="60">
        <v>12318903</v>
      </c>
      <c r="Z6" s="140">
        <v>94.84</v>
      </c>
      <c r="AA6" s="155">
        <v>12988905</v>
      </c>
    </row>
    <row r="7" spans="1:27" ht="13.5">
      <c r="A7" s="138" t="s">
        <v>76</v>
      </c>
      <c r="B7" s="136"/>
      <c r="C7" s="157">
        <v>7498869</v>
      </c>
      <c r="D7" s="157"/>
      <c r="E7" s="158">
        <v>9045779</v>
      </c>
      <c r="F7" s="159">
        <v>8632136</v>
      </c>
      <c r="G7" s="159">
        <v>5797375</v>
      </c>
      <c r="H7" s="159">
        <v>33198</v>
      </c>
      <c r="I7" s="159">
        <v>9942</v>
      </c>
      <c r="J7" s="159">
        <v>5840515</v>
      </c>
      <c r="K7" s="159">
        <v>-16298</v>
      </c>
      <c r="L7" s="159">
        <v>60615</v>
      </c>
      <c r="M7" s="159">
        <v>37726</v>
      </c>
      <c r="N7" s="159">
        <v>82043</v>
      </c>
      <c r="O7" s="159">
        <v>38502</v>
      </c>
      <c r="P7" s="159">
        <v>40152</v>
      </c>
      <c r="Q7" s="159">
        <v>31128</v>
      </c>
      <c r="R7" s="159">
        <v>109782</v>
      </c>
      <c r="S7" s="159">
        <v>-252429</v>
      </c>
      <c r="T7" s="159">
        <v>37374</v>
      </c>
      <c r="U7" s="159">
        <v>30921</v>
      </c>
      <c r="V7" s="159">
        <v>-184134</v>
      </c>
      <c r="W7" s="159">
        <v>5848206</v>
      </c>
      <c r="X7" s="159">
        <v>8632136</v>
      </c>
      <c r="Y7" s="159">
        <v>-2783930</v>
      </c>
      <c r="Z7" s="141">
        <v>-32.25</v>
      </c>
      <c r="AA7" s="157">
        <v>8632136</v>
      </c>
    </row>
    <row r="8" spans="1:27" ht="13.5">
      <c r="A8" s="138" t="s">
        <v>77</v>
      </c>
      <c r="B8" s="136"/>
      <c r="C8" s="155">
        <v>189664</v>
      </c>
      <c r="D8" s="155"/>
      <c r="E8" s="156">
        <v>12446700</v>
      </c>
      <c r="F8" s="60">
        <v>301879</v>
      </c>
      <c r="G8" s="60">
        <v>7770</v>
      </c>
      <c r="H8" s="60">
        <v>7737</v>
      </c>
      <c r="I8" s="60">
        <v>8951</v>
      </c>
      <c r="J8" s="60">
        <v>24458</v>
      </c>
      <c r="K8" s="60">
        <v>14753</v>
      </c>
      <c r="L8" s="60">
        <v>8583</v>
      </c>
      <c r="M8" s="60">
        <v>8164</v>
      </c>
      <c r="N8" s="60">
        <v>31500</v>
      </c>
      <c r="O8" s="60">
        <v>16366</v>
      </c>
      <c r="P8" s="60">
        <v>7023</v>
      </c>
      <c r="Q8" s="60">
        <v>10018</v>
      </c>
      <c r="R8" s="60">
        <v>33407</v>
      </c>
      <c r="S8" s="60">
        <v>25997</v>
      </c>
      <c r="T8" s="60">
        <v>8251</v>
      </c>
      <c r="U8" s="60">
        <v>3935562</v>
      </c>
      <c r="V8" s="60">
        <v>3969810</v>
      </c>
      <c r="W8" s="60">
        <v>4059175</v>
      </c>
      <c r="X8" s="60">
        <v>301879</v>
      </c>
      <c r="Y8" s="60">
        <v>3757296</v>
      </c>
      <c r="Z8" s="140">
        <v>1244.64</v>
      </c>
      <c r="AA8" s="155">
        <v>301879</v>
      </c>
    </row>
    <row r="9" spans="1:27" ht="13.5">
      <c r="A9" s="135" t="s">
        <v>78</v>
      </c>
      <c r="B9" s="136"/>
      <c r="C9" s="153">
        <f aca="true" t="shared" si="1" ref="C9:Y9">SUM(C10:C14)</f>
        <v>538304</v>
      </c>
      <c r="D9" s="153">
        <f>SUM(D10:D14)</f>
        <v>0</v>
      </c>
      <c r="E9" s="154">
        <f t="shared" si="1"/>
        <v>968580</v>
      </c>
      <c r="F9" s="100">
        <f t="shared" si="1"/>
        <v>1124125</v>
      </c>
      <c r="G9" s="100">
        <f t="shared" si="1"/>
        <v>6987</v>
      </c>
      <c r="H9" s="100">
        <f t="shared" si="1"/>
        <v>51649</v>
      </c>
      <c r="I9" s="100">
        <f t="shared" si="1"/>
        <v>32476</v>
      </c>
      <c r="J9" s="100">
        <f t="shared" si="1"/>
        <v>91112</v>
      </c>
      <c r="K9" s="100">
        <f t="shared" si="1"/>
        <v>6234</v>
      </c>
      <c r="L9" s="100">
        <f t="shared" si="1"/>
        <v>3366</v>
      </c>
      <c r="M9" s="100">
        <f t="shared" si="1"/>
        <v>8266</v>
      </c>
      <c r="N9" s="100">
        <f t="shared" si="1"/>
        <v>17866</v>
      </c>
      <c r="O9" s="100">
        <f t="shared" si="1"/>
        <v>23915</v>
      </c>
      <c r="P9" s="100">
        <f t="shared" si="1"/>
        <v>12156</v>
      </c>
      <c r="Q9" s="100">
        <f t="shared" si="1"/>
        <v>7431</v>
      </c>
      <c r="R9" s="100">
        <f t="shared" si="1"/>
        <v>43502</v>
      </c>
      <c r="S9" s="100">
        <f t="shared" si="1"/>
        <v>8429</v>
      </c>
      <c r="T9" s="100">
        <f t="shared" si="1"/>
        <v>7154</v>
      </c>
      <c r="U9" s="100">
        <f t="shared" si="1"/>
        <v>2845</v>
      </c>
      <c r="V9" s="100">
        <f t="shared" si="1"/>
        <v>18428</v>
      </c>
      <c r="W9" s="100">
        <f t="shared" si="1"/>
        <v>170908</v>
      </c>
      <c r="X9" s="100">
        <f t="shared" si="1"/>
        <v>1124125</v>
      </c>
      <c r="Y9" s="100">
        <f t="shared" si="1"/>
        <v>-953217</v>
      </c>
      <c r="Z9" s="137">
        <f>+IF(X9&lt;&gt;0,+(Y9/X9)*100,0)</f>
        <v>-84.79635271878128</v>
      </c>
      <c r="AA9" s="153">
        <f>SUM(AA10:AA14)</f>
        <v>1124125</v>
      </c>
    </row>
    <row r="10" spans="1:27" ht="13.5">
      <c r="A10" s="138" t="s">
        <v>79</v>
      </c>
      <c r="B10" s="136"/>
      <c r="C10" s="155">
        <v>351946</v>
      </c>
      <c r="D10" s="155"/>
      <c r="E10" s="156">
        <v>652780</v>
      </c>
      <c r="F10" s="60">
        <v>649750</v>
      </c>
      <c r="G10" s="60">
        <v>2154</v>
      </c>
      <c r="H10" s="60">
        <v>2878</v>
      </c>
      <c r="I10" s="60">
        <v>1797</v>
      </c>
      <c r="J10" s="60">
        <v>6829</v>
      </c>
      <c r="K10" s="60">
        <v>1857</v>
      </c>
      <c r="L10" s="60">
        <v>1524</v>
      </c>
      <c r="M10" s="60">
        <v>1546</v>
      </c>
      <c r="N10" s="60">
        <v>4927</v>
      </c>
      <c r="O10" s="60">
        <v>1894</v>
      </c>
      <c r="P10" s="60">
        <v>2062</v>
      </c>
      <c r="Q10" s="60">
        <v>2080</v>
      </c>
      <c r="R10" s="60">
        <v>6036</v>
      </c>
      <c r="S10" s="60">
        <v>1304</v>
      </c>
      <c r="T10" s="60">
        <v>3073</v>
      </c>
      <c r="U10" s="60">
        <v>2174</v>
      </c>
      <c r="V10" s="60">
        <v>6551</v>
      </c>
      <c r="W10" s="60">
        <v>24343</v>
      </c>
      <c r="X10" s="60">
        <v>649750</v>
      </c>
      <c r="Y10" s="60">
        <v>-625407</v>
      </c>
      <c r="Z10" s="140">
        <v>-96.25</v>
      </c>
      <c r="AA10" s="155">
        <v>649750</v>
      </c>
    </row>
    <row r="11" spans="1:27" ht="13.5">
      <c r="A11" s="138" t="s">
        <v>80</v>
      </c>
      <c r="B11" s="136"/>
      <c r="C11" s="155">
        <v>146511</v>
      </c>
      <c r="D11" s="155"/>
      <c r="E11" s="156">
        <v>315800</v>
      </c>
      <c r="F11" s="60">
        <v>452075</v>
      </c>
      <c r="G11" s="60">
        <v>1286</v>
      </c>
      <c r="H11" s="60">
        <v>46310</v>
      </c>
      <c r="I11" s="60">
        <v>30293</v>
      </c>
      <c r="J11" s="60">
        <v>77889</v>
      </c>
      <c r="K11" s="60">
        <v>3197</v>
      </c>
      <c r="L11" s="60">
        <v>465</v>
      </c>
      <c r="M11" s="60">
        <v>4513</v>
      </c>
      <c r="N11" s="60">
        <v>8175</v>
      </c>
      <c r="O11" s="60">
        <v>19225</v>
      </c>
      <c r="P11" s="60">
        <v>1469</v>
      </c>
      <c r="Q11" s="60">
        <v>4210</v>
      </c>
      <c r="R11" s="60">
        <v>24904</v>
      </c>
      <c r="S11" s="60">
        <v>4897</v>
      </c>
      <c r="T11" s="60">
        <v>2092</v>
      </c>
      <c r="U11" s="60">
        <v>478</v>
      </c>
      <c r="V11" s="60">
        <v>7467</v>
      </c>
      <c r="W11" s="60">
        <v>118435</v>
      </c>
      <c r="X11" s="60">
        <v>452075</v>
      </c>
      <c r="Y11" s="60">
        <v>-333640</v>
      </c>
      <c r="Z11" s="140">
        <v>-73.8</v>
      </c>
      <c r="AA11" s="155">
        <v>452075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39847</v>
      </c>
      <c r="D14" s="157"/>
      <c r="E14" s="158"/>
      <c r="F14" s="159">
        <v>22300</v>
      </c>
      <c r="G14" s="159">
        <v>3547</v>
      </c>
      <c r="H14" s="159">
        <v>2461</v>
      </c>
      <c r="I14" s="159">
        <v>386</v>
      </c>
      <c r="J14" s="159">
        <v>6394</v>
      </c>
      <c r="K14" s="159">
        <v>1180</v>
      </c>
      <c r="L14" s="159">
        <v>1377</v>
      </c>
      <c r="M14" s="159">
        <v>2207</v>
      </c>
      <c r="N14" s="159">
        <v>4764</v>
      </c>
      <c r="O14" s="159">
        <v>2796</v>
      </c>
      <c r="P14" s="159">
        <v>8625</v>
      </c>
      <c r="Q14" s="159">
        <v>1141</v>
      </c>
      <c r="R14" s="159">
        <v>12562</v>
      </c>
      <c r="S14" s="159">
        <v>2228</v>
      </c>
      <c r="T14" s="159">
        <v>1989</v>
      </c>
      <c r="U14" s="159">
        <v>193</v>
      </c>
      <c r="V14" s="159">
        <v>4410</v>
      </c>
      <c r="W14" s="159">
        <v>28130</v>
      </c>
      <c r="X14" s="159">
        <v>22300</v>
      </c>
      <c r="Y14" s="159">
        <v>5830</v>
      </c>
      <c r="Z14" s="141">
        <v>26.14</v>
      </c>
      <c r="AA14" s="157">
        <v>22300</v>
      </c>
    </row>
    <row r="15" spans="1:27" ht="13.5">
      <c r="A15" s="135" t="s">
        <v>84</v>
      </c>
      <c r="B15" s="142"/>
      <c r="C15" s="153">
        <f aca="true" t="shared" si="2" ref="C15:Y15">SUM(C16:C18)</f>
        <v>1940198</v>
      </c>
      <c r="D15" s="153">
        <f>SUM(D16:D18)</f>
        <v>0</v>
      </c>
      <c r="E15" s="154">
        <f t="shared" si="2"/>
        <v>1790600</v>
      </c>
      <c r="F15" s="100">
        <f t="shared" si="2"/>
        <v>1741069</v>
      </c>
      <c r="G15" s="100">
        <f t="shared" si="2"/>
        <v>-20248</v>
      </c>
      <c r="H15" s="100">
        <f t="shared" si="2"/>
        <v>-13842</v>
      </c>
      <c r="I15" s="100">
        <f t="shared" si="2"/>
        <v>281887</v>
      </c>
      <c r="J15" s="100">
        <f t="shared" si="2"/>
        <v>247797</v>
      </c>
      <c r="K15" s="100">
        <f t="shared" si="2"/>
        <v>240212</v>
      </c>
      <c r="L15" s="100">
        <f t="shared" si="2"/>
        <v>4884</v>
      </c>
      <c r="M15" s="100">
        <f t="shared" si="2"/>
        <v>112200</v>
      </c>
      <c r="N15" s="100">
        <f t="shared" si="2"/>
        <v>357296</v>
      </c>
      <c r="O15" s="100">
        <f t="shared" si="2"/>
        <v>77364</v>
      </c>
      <c r="P15" s="100">
        <f t="shared" si="2"/>
        <v>136387</v>
      </c>
      <c r="Q15" s="100">
        <f t="shared" si="2"/>
        <v>101632</v>
      </c>
      <c r="R15" s="100">
        <f t="shared" si="2"/>
        <v>315383</v>
      </c>
      <c r="S15" s="100">
        <f t="shared" si="2"/>
        <v>196427</v>
      </c>
      <c r="T15" s="100">
        <f t="shared" si="2"/>
        <v>-5079</v>
      </c>
      <c r="U15" s="100">
        <f t="shared" si="2"/>
        <v>1346238</v>
      </c>
      <c r="V15" s="100">
        <f t="shared" si="2"/>
        <v>1537586</v>
      </c>
      <c r="W15" s="100">
        <f t="shared" si="2"/>
        <v>2458062</v>
      </c>
      <c r="X15" s="100">
        <f t="shared" si="2"/>
        <v>1741069</v>
      </c>
      <c r="Y15" s="100">
        <f t="shared" si="2"/>
        <v>716993</v>
      </c>
      <c r="Z15" s="137">
        <f>+IF(X15&lt;&gt;0,+(Y15/X15)*100,0)</f>
        <v>41.18119385274219</v>
      </c>
      <c r="AA15" s="153">
        <f>SUM(AA16:AA18)</f>
        <v>1741069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1940198</v>
      </c>
      <c r="D17" s="155"/>
      <c r="E17" s="156">
        <v>1754600</v>
      </c>
      <c r="F17" s="60">
        <v>1741069</v>
      </c>
      <c r="G17" s="60">
        <v>-20248</v>
      </c>
      <c r="H17" s="60">
        <v>-13842</v>
      </c>
      <c r="I17" s="60">
        <v>281887</v>
      </c>
      <c r="J17" s="60">
        <v>247797</v>
      </c>
      <c r="K17" s="60">
        <v>240212</v>
      </c>
      <c r="L17" s="60">
        <v>4884</v>
      </c>
      <c r="M17" s="60">
        <v>112200</v>
      </c>
      <c r="N17" s="60">
        <v>357296</v>
      </c>
      <c r="O17" s="60">
        <v>77364</v>
      </c>
      <c r="P17" s="60">
        <v>136387</v>
      </c>
      <c r="Q17" s="60">
        <v>101632</v>
      </c>
      <c r="R17" s="60">
        <v>315383</v>
      </c>
      <c r="S17" s="60">
        <v>196427</v>
      </c>
      <c r="T17" s="60">
        <v>-5079</v>
      </c>
      <c r="U17" s="60">
        <v>1346238</v>
      </c>
      <c r="V17" s="60">
        <v>1537586</v>
      </c>
      <c r="W17" s="60">
        <v>2458062</v>
      </c>
      <c r="X17" s="60">
        <v>1741069</v>
      </c>
      <c r="Y17" s="60">
        <v>716993</v>
      </c>
      <c r="Z17" s="140">
        <v>41.18</v>
      </c>
      <c r="AA17" s="155">
        <v>1741069</v>
      </c>
    </row>
    <row r="18" spans="1:27" ht="13.5">
      <c r="A18" s="138" t="s">
        <v>87</v>
      </c>
      <c r="B18" s="136"/>
      <c r="C18" s="155"/>
      <c r="D18" s="155"/>
      <c r="E18" s="156">
        <v>36000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38558573</v>
      </c>
      <c r="D19" s="153">
        <f>SUM(D20:D23)</f>
        <v>0</v>
      </c>
      <c r="E19" s="154">
        <f t="shared" si="3"/>
        <v>42133824</v>
      </c>
      <c r="F19" s="100">
        <f t="shared" si="3"/>
        <v>43604495</v>
      </c>
      <c r="G19" s="100">
        <f t="shared" si="3"/>
        <v>2905952</v>
      </c>
      <c r="H19" s="100">
        <f t="shared" si="3"/>
        <v>3345048</v>
      </c>
      <c r="I19" s="100">
        <f t="shared" si="3"/>
        <v>3169925</v>
      </c>
      <c r="J19" s="100">
        <f t="shared" si="3"/>
        <v>9420925</v>
      </c>
      <c r="K19" s="100">
        <f t="shared" si="3"/>
        <v>2962294</v>
      </c>
      <c r="L19" s="100">
        <f t="shared" si="3"/>
        <v>7851812</v>
      </c>
      <c r="M19" s="100">
        <f t="shared" si="3"/>
        <v>2678902</v>
      </c>
      <c r="N19" s="100">
        <f t="shared" si="3"/>
        <v>13493008</v>
      </c>
      <c r="O19" s="100">
        <f t="shared" si="3"/>
        <v>3142547</v>
      </c>
      <c r="P19" s="100">
        <f t="shared" si="3"/>
        <v>2959530</v>
      </c>
      <c r="Q19" s="100">
        <f t="shared" si="3"/>
        <v>3025342</v>
      </c>
      <c r="R19" s="100">
        <f t="shared" si="3"/>
        <v>9127419</v>
      </c>
      <c r="S19" s="100">
        <f t="shared" si="3"/>
        <v>3605844</v>
      </c>
      <c r="T19" s="100">
        <f t="shared" si="3"/>
        <v>3004343</v>
      </c>
      <c r="U19" s="100">
        <f t="shared" si="3"/>
        <v>16913102</v>
      </c>
      <c r="V19" s="100">
        <f t="shared" si="3"/>
        <v>23523289</v>
      </c>
      <c r="W19" s="100">
        <f t="shared" si="3"/>
        <v>55564641</v>
      </c>
      <c r="X19" s="100">
        <f t="shared" si="3"/>
        <v>43604495</v>
      </c>
      <c r="Y19" s="100">
        <f t="shared" si="3"/>
        <v>11960146</v>
      </c>
      <c r="Z19" s="137">
        <f>+IF(X19&lt;&gt;0,+(Y19/X19)*100,0)</f>
        <v>27.428699724649945</v>
      </c>
      <c r="AA19" s="153">
        <f>SUM(AA20:AA23)</f>
        <v>43604495</v>
      </c>
    </row>
    <row r="20" spans="1:27" ht="13.5">
      <c r="A20" s="138" t="s">
        <v>89</v>
      </c>
      <c r="B20" s="136"/>
      <c r="C20" s="155">
        <v>21558792</v>
      </c>
      <c r="D20" s="155"/>
      <c r="E20" s="156">
        <v>23057385</v>
      </c>
      <c r="F20" s="60">
        <v>23302655</v>
      </c>
      <c r="G20" s="60">
        <v>1722142</v>
      </c>
      <c r="H20" s="60">
        <v>2090737</v>
      </c>
      <c r="I20" s="60">
        <v>1941518</v>
      </c>
      <c r="J20" s="60">
        <v>5754397</v>
      </c>
      <c r="K20" s="60">
        <v>1681311</v>
      </c>
      <c r="L20" s="60">
        <v>3719223</v>
      </c>
      <c r="M20" s="60">
        <v>1403909</v>
      </c>
      <c r="N20" s="60">
        <v>6804443</v>
      </c>
      <c r="O20" s="60">
        <v>1773621</v>
      </c>
      <c r="P20" s="60">
        <v>1587421</v>
      </c>
      <c r="Q20" s="60">
        <v>1609411</v>
      </c>
      <c r="R20" s="60">
        <v>4970453</v>
      </c>
      <c r="S20" s="60">
        <v>2281172</v>
      </c>
      <c r="T20" s="60">
        <v>1650674</v>
      </c>
      <c r="U20" s="60">
        <v>1883783</v>
      </c>
      <c r="V20" s="60">
        <v>5815629</v>
      </c>
      <c r="W20" s="60">
        <v>23344922</v>
      </c>
      <c r="X20" s="60">
        <v>23302655</v>
      </c>
      <c r="Y20" s="60">
        <v>42267</v>
      </c>
      <c r="Z20" s="140">
        <v>0.18</v>
      </c>
      <c r="AA20" s="155">
        <v>23302655</v>
      </c>
    </row>
    <row r="21" spans="1:27" ht="13.5">
      <c r="A21" s="138" t="s">
        <v>90</v>
      </c>
      <c r="B21" s="136"/>
      <c r="C21" s="155">
        <v>7365605</v>
      </c>
      <c r="D21" s="155"/>
      <c r="E21" s="156">
        <v>8062672</v>
      </c>
      <c r="F21" s="60">
        <v>7880920</v>
      </c>
      <c r="G21" s="60">
        <v>443997</v>
      </c>
      <c r="H21" s="60">
        <v>508712</v>
      </c>
      <c r="I21" s="60">
        <v>474464</v>
      </c>
      <c r="J21" s="60">
        <v>1427173</v>
      </c>
      <c r="K21" s="60">
        <v>524761</v>
      </c>
      <c r="L21" s="60">
        <v>1473887</v>
      </c>
      <c r="M21" s="60">
        <v>529440</v>
      </c>
      <c r="N21" s="60">
        <v>2528088</v>
      </c>
      <c r="O21" s="60">
        <v>610995</v>
      </c>
      <c r="P21" s="60">
        <v>618632</v>
      </c>
      <c r="Q21" s="60">
        <v>665234</v>
      </c>
      <c r="R21" s="60">
        <v>1894861</v>
      </c>
      <c r="S21" s="60">
        <v>580872</v>
      </c>
      <c r="T21" s="60">
        <v>599417</v>
      </c>
      <c r="U21" s="60">
        <v>503093</v>
      </c>
      <c r="V21" s="60">
        <v>1683382</v>
      </c>
      <c r="W21" s="60">
        <v>7533504</v>
      </c>
      <c r="X21" s="60">
        <v>7880920</v>
      </c>
      <c r="Y21" s="60">
        <v>-347416</v>
      </c>
      <c r="Z21" s="140">
        <v>-4.41</v>
      </c>
      <c r="AA21" s="155">
        <v>7880920</v>
      </c>
    </row>
    <row r="22" spans="1:27" ht="13.5">
      <c r="A22" s="138" t="s">
        <v>91</v>
      </c>
      <c r="B22" s="136"/>
      <c r="C22" s="157">
        <v>9634176</v>
      </c>
      <c r="D22" s="157"/>
      <c r="E22" s="158">
        <v>5193390</v>
      </c>
      <c r="F22" s="159">
        <v>8123920</v>
      </c>
      <c r="G22" s="159">
        <v>739813</v>
      </c>
      <c r="H22" s="159">
        <v>745599</v>
      </c>
      <c r="I22" s="159">
        <v>753943</v>
      </c>
      <c r="J22" s="159">
        <v>2239355</v>
      </c>
      <c r="K22" s="159">
        <v>756222</v>
      </c>
      <c r="L22" s="159">
        <v>2658702</v>
      </c>
      <c r="M22" s="159">
        <v>745553</v>
      </c>
      <c r="N22" s="159">
        <v>4160477</v>
      </c>
      <c r="O22" s="159">
        <v>757931</v>
      </c>
      <c r="P22" s="159">
        <v>753477</v>
      </c>
      <c r="Q22" s="159">
        <v>750697</v>
      </c>
      <c r="R22" s="159">
        <v>2262105</v>
      </c>
      <c r="S22" s="159">
        <v>743800</v>
      </c>
      <c r="T22" s="159">
        <v>754252</v>
      </c>
      <c r="U22" s="159">
        <v>14526226</v>
      </c>
      <c r="V22" s="159">
        <v>16024278</v>
      </c>
      <c r="W22" s="159">
        <v>24686215</v>
      </c>
      <c r="X22" s="159">
        <v>8123920</v>
      </c>
      <c r="Y22" s="159">
        <v>16562295</v>
      </c>
      <c r="Z22" s="141">
        <v>203.87</v>
      </c>
      <c r="AA22" s="157">
        <v>8123920</v>
      </c>
    </row>
    <row r="23" spans="1:27" ht="13.5">
      <c r="A23" s="138" t="s">
        <v>92</v>
      </c>
      <c r="B23" s="136"/>
      <c r="C23" s="155"/>
      <c r="D23" s="155"/>
      <c r="E23" s="156">
        <v>5820377</v>
      </c>
      <c r="F23" s="60">
        <v>4297000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4297000</v>
      </c>
      <c r="Y23" s="60">
        <v>-4297000</v>
      </c>
      <c r="Z23" s="140">
        <v>-100</v>
      </c>
      <c r="AA23" s="155">
        <v>4297000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74910046</v>
      </c>
      <c r="D25" s="168">
        <f>+D5+D9+D15+D19+D24</f>
        <v>0</v>
      </c>
      <c r="E25" s="169">
        <f t="shared" si="4"/>
        <v>67954448</v>
      </c>
      <c r="F25" s="73">
        <f t="shared" si="4"/>
        <v>68392609</v>
      </c>
      <c r="G25" s="73">
        <f t="shared" si="4"/>
        <v>8707543</v>
      </c>
      <c r="H25" s="73">
        <f t="shared" si="4"/>
        <v>3424887</v>
      </c>
      <c r="I25" s="73">
        <f t="shared" si="4"/>
        <v>3595964</v>
      </c>
      <c r="J25" s="73">
        <f t="shared" si="4"/>
        <v>15728394</v>
      </c>
      <c r="K25" s="73">
        <f t="shared" si="4"/>
        <v>3238450</v>
      </c>
      <c r="L25" s="73">
        <f t="shared" si="4"/>
        <v>17338653</v>
      </c>
      <c r="M25" s="73">
        <f t="shared" si="4"/>
        <v>2900111</v>
      </c>
      <c r="N25" s="73">
        <f t="shared" si="4"/>
        <v>23477214</v>
      </c>
      <c r="O25" s="73">
        <f t="shared" si="4"/>
        <v>3306399</v>
      </c>
      <c r="P25" s="73">
        <f t="shared" si="4"/>
        <v>3232824</v>
      </c>
      <c r="Q25" s="73">
        <f t="shared" si="4"/>
        <v>3356088</v>
      </c>
      <c r="R25" s="73">
        <f t="shared" si="4"/>
        <v>9895311</v>
      </c>
      <c r="S25" s="73">
        <f t="shared" si="4"/>
        <v>6718600</v>
      </c>
      <c r="T25" s="73">
        <f t="shared" si="4"/>
        <v>3141759</v>
      </c>
      <c r="U25" s="73">
        <f t="shared" si="4"/>
        <v>34447522</v>
      </c>
      <c r="V25" s="73">
        <f t="shared" si="4"/>
        <v>44307881</v>
      </c>
      <c r="W25" s="73">
        <f t="shared" si="4"/>
        <v>93408800</v>
      </c>
      <c r="X25" s="73">
        <f t="shared" si="4"/>
        <v>68392609</v>
      </c>
      <c r="Y25" s="73">
        <f t="shared" si="4"/>
        <v>25016191</v>
      </c>
      <c r="Z25" s="170">
        <f>+IF(X25&lt;&gt;0,+(Y25/X25)*100,0)</f>
        <v>36.57733103879689</v>
      </c>
      <c r="AA25" s="168">
        <f>+AA5+AA9+AA15+AA19+AA24</f>
        <v>68392609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24380469</v>
      </c>
      <c r="D28" s="153">
        <f>SUM(D29:D31)</f>
        <v>0</v>
      </c>
      <c r="E28" s="154">
        <f t="shared" si="5"/>
        <v>20014946</v>
      </c>
      <c r="F28" s="100">
        <f t="shared" si="5"/>
        <v>23565283</v>
      </c>
      <c r="G28" s="100">
        <f t="shared" si="5"/>
        <v>1498666</v>
      </c>
      <c r="H28" s="100">
        <f t="shared" si="5"/>
        <v>1470931</v>
      </c>
      <c r="I28" s="100">
        <f t="shared" si="5"/>
        <v>1507987</v>
      </c>
      <c r="J28" s="100">
        <f t="shared" si="5"/>
        <v>4477584</v>
      </c>
      <c r="K28" s="100">
        <f t="shared" si="5"/>
        <v>1355217</v>
      </c>
      <c r="L28" s="100">
        <f t="shared" si="5"/>
        <v>1646787</v>
      </c>
      <c r="M28" s="100">
        <f t="shared" si="5"/>
        <v>1390016</v>
      </c>
      <c r="N28" s="100">
        <f t="shared" si="5"/>
        <v>4392020</v>
      </c>
      <c r="O28" s="100">
        <f t="shared" si="5"/>
        <v>1174652</v>
      </c>
      <c r="P28" s="100">
        <f t="shared" si="5"/>
        <v>1313626</v>
      </c>
      <c r="Q28" s="100">
        <f t="shared" si="5"/>
        <v>1631065</v>
      </c>
      <c r="R28" s="100">
        <f t="shared" si="5"/>
        <v>4119343</v>
      </c>
      <c r="S28" s="100">
        <f t="shared" si="5"/>
        <v>1808367</v>
      </c>
      <c r="T28" s="100">
        <f t="shared" si="5"/>
        <v>2388950</v>
      </c>
      <c r="U28" s="100">
        <f t="shared" si="5"/>
        <v>5128817</v>
      </c>
      <c r="V28" s="100">
        <f t="shared" si="5"/>
        <v>9326134</v>
      </c>
      <c r="W28" s="100">
        <f t="shared" si="5"/>
        <v>22315081</v>
      </c>
      <c r="X28" s="100">
        <f t="shared" si="5"/>
        <v>23565283</v>
      </c>
      <c r="Y28" s="100">
        <f t="shared" si="5"/>
        <v>-1250202</v>
      </c>
      <c r="Z28" s="137">
        <f>+IF(X28&lt;&gt;0,+(Y28/X28)*100,0)</f>
        <v>-5.305270469274652</v>
      </c>
      <c r="AA28" s="153">
        <f>SUM(AA29:AA31)</f>
        <v>23565283</v>
      </c>
    </row>
    <row r="29" spans="1:27" ht="13.5">
      <c r="A29" s="138" t="s">
        <v>75</v>
      </c>
      <c r="B29" s="136"/>
      <c r="C29" s="155">
        <v>13770942</v>
      </c>
      <c r="D29" s="155"/>
      <c r="E29" s="156">
        <v>7433392</v>
      </c>
      <c r="F29" s="60">
        <v>12091992</v>
      </c>
      <c r="G29" s="60">
        <v>871449</v>
      </c>
      <c r="H29" s="60">
        <v>818809</v>
      </c>
      <c r="I29" s="60">
        <v>679457</v>
      </c>
      <c r="J29" s="60">
        <v>2369715</v>
      </c>
      <c r="K29" s="60">
        <v>682414</v>
      </c>
      <c r="L29" s="60">
        <v>690664</v>
      </c>
      <c r="M29" s="60">
        <v>819556</v>
      </c>
      <c r="N29" s="60">
        <v>2192634</v>
      </c>
      <c r="O29" s="60">
        <v>500846</v>
      </c>
      <c r="P29" s="60">
        <v>642362</v>
      </c>
      <c r="Q29" s="60">
        <v>570439</v>
      </c>
      <c r="R29" s="60">
        <v>1713647</v>
      </c>
      <c r="S29" s="60">
        <v>869514</v>
      </c>
      <c r="T29" s="60">
        <v>1507831</v>
      </c>
      <c r="U29" s="60">
        <v>706696</v>
      </c>
      <c r="V29" s="60">
        <v>3084041</v>
      </c>
      <c r="W29" s="60">
        <v>9360037</v>
      </c>
      <c r="X29" s="60">
        <v>12091992</v>
      </c>
      <c r="Y29" s="60">
        <v>-2731955</v>
      </c>
      <c r="Z29" s="140">
        <v>-22.59</v>
      </c>
      <c r="AA29" s="155">
        <v>12091992</v>
      </c>
    </row>
    <row r="30" spans="1:27" ht="13.5">
      <c r="A30" s="138" t="s">
        <v>76</v>
      </c>
      <c r="B30" s="136"/>
      <c r="C30" s="157">
        <v>6581588</v>
      </c>
      <c r="D30" s="157"/>
      <c r="E30" s="158">
        <v>6779330</v>
      </c>
      <c r="F30" s="159">
        <v>7522483</v>
      </c>
      <c r="G30" s="159">
        <v>412362</v>
      </c>
      <c r="H30" s="159">
        <v>457038</v>
      </c>
      <c r="I30" s="159">
        <v>590970</v>
      </c>
      <c r="J30" s="159">
        <v>1460370</v>
      </c>
      <c r="K30" s="159">
        <v>451659</v>
      </c>
      <c r="L30" s="159">
        <v>609952</v>
      </c>
      <c r="M30" s="159">
        <v>369967</v>
      </c>
      <c r="N30" s="159">
        <v>1431578</v>
      </c>
      <c r="O30" s="159">
        <v>455680</v>
      </c>
      <c r="P30" s="159">
        <v>455777</v>
      </c>
      <c r="Q30" s="159">
        <v>860145</v>
      </c>
      <c r="R30" s="159">
        <v>1771602</v>
      </c>
      <c r="S30" s="159">
        <v>635114</v>
      </c>
      <c r="T30" s="159">
        <v>671703</v>
      </c>
      <c r="U30" s="159">
        <v>592762</v>
      </c>
      <c r="V30" s="159">
        <v>1899579</v>
      </c>
      <c r="W30" s="159">
        <v>6563129</v>
      </c>
      <c r="X30" s="159">
        <v>7522483</v>
      </c>
      <c r="Y30" s="159">
        <v>-959354</v>
      </c>
      <c r="Z30" s="141">
        <v>-12.75</v>
      </c>
      <c r="AA30" s="157">
        <v>7522483</v>
      </c>
    </row>
    <row r="31" spans="1:27" ht="13.5">
      <c r="A31" s="138" t="s">
        <v>77</v>
      </c>
      <c r="B31" s="136"/>
      <c r="C31" s="155">
        <v>4027939</v>
      </c>
      <c r="D31" s="155"/>
      <c r="E31" s="156">
        <v>5802224</v>
      </c>
      <c r="F31" s="60">
        <v>3950808</v>
      </c>
      <c r="G31" s="60">
        <v>214855</v>
      </c>
      <c r="H31" s="60">
        <v>195084</v>
      </c>
      <c r="I31" s="60">
        <v>237560</v>
      </c>
      <c r="J31" s="60">
        <v>647499</v>
      </c>
      <c r="K31" s="60">
        <v>221144</v>
      </c>
      <c r="L31" s="60">
        <v>346171</v>
      </c>
      <c r="M31" s="60">
        <v>200493</v>
      </c>
      <c r="N31" s="60">
        <v>767808</v>
      </c>
      <c r="O31" s="60">
        <v>218126</v>
      </c>
      <c r="P31" s="60">
        <v>215487</v>
      </c>
      <c r="Q31" s="60">
        <v>200481</v>
      </c>
      <c r="R31" s="60">
        <v>634094</v>
      </c>
      <c r="S31" s="60">
        <v>303739</v>
      </c>
      <c r="T31" s="60">
        <v>209416</v>
      </c>
      <c r="U31" s="60">
        <v>3829359</v>
      </c>
      <c r="V31" s="60">
        <v>4342514</v>
      </c>
      <c r="W31" s="60">
        <v>6391915</v>
      </c>
      <c r="X31" s="60">
        <v>3950808</v>
      </c>
      <c r="Y31" s="60">
        <v>2441107</v>
      </c>
      <c r="Z31" s="140">
        <v>61.79</v>
      </c>
      <c r="AA31" s="155">
        <v>3950808</v>
      </c>
    </row>
    <row r="32" spans="1:27" ht="13.5">
      <c r="A32" s="135" t="s">
        <v>78</v>
      </c>
      <c r="B32" s="136"/>
      <c r="C32" s="153">
        <f aca="true" t="shared" si="6" ref="C32:Y32">SUM(C33:C37)</f>
        <v>2628178</v>
      </c>
      <c r="D32" s="153">
        <f>SUM(D33:D37)</f>
        <v>0</v>
      </c>
      <c r="E32" s="154">
        <f t="shared" si="6"/>
        <v>3583529</v>
      </c>
      <c r="F32" s="100">
        <f t="shared" si="6"/>
        <v>3115812</v>
      </c>
      <c r="G32" s="100">
        <f t="shared" si="6"/>
        <v>155525</v>
      </c>
      <c r="H32" s="100">
        <f t="shared" si="6"/>
        <v>164691</v>
      </c>
      <c r="I32" s="100">
        <f t="shared" si="6"/>
        <v>185612</v>
      </c>
      <c r="J32" s="100">
        <f t="shared" si="6"/>
        <v>505828</v>
      </c>
      <c r="K32" s="100">
        <f t="shared" si="6"/>
        <v>200289</v>
      </c>
      <c r="L32" s="100">
        <f t="shared" si="6"/>
        <v>267520</v>
      </c>
      <c r="M32" s="100">
        <f t="shared" si="6"/>
        <v>191893</v>
      </c>
      <c r="N32" s="100">
        <f t="shared" si="6"/>
        <v>659702</v>
      </c>
      <c r="O32" s="100">
        <f t="shared" si="6"/>
        <v>184634</v>
      </c>
      <c r="P32" s="100">
        <f t="shared" si="6"/>
        <v>206568</v>
      </c>
      <c r="Q32" s="100">
        <f t="shared" si="6"/>
        <v>180651</v>
      </c>
      <c r="R32" s="100">
        <f t="shared" si="6"/>
        <v>571853</v>
      </c>
      <c r="S32" s="100">
        <f t="shared" si="6"/>
        <v>206195</v>
      </c>
      <c r="T32" s="100">
        <f t="shared" si="6"/>
        <v>171410</v>
      </c>
      <c r="U32" s="100">
        <f t="shared" si="6"/>
        <v>745365</v>
      </c>
      <c r="V32" s="100">
        <f t="shared" si="6"/>
        <v>1122970</v>
      </c>
      <c r="W32" s="100">
        <f t="shared" si="6"/>
        <v>2860353</v>
      </c>
      <c r="X32" s="100">
        <f t="shared" si="6"/>
        <v>3115812</v>
      </c>
      <c r="Y32" s="100">
        <f t="shared" si="6"/>
        <v>-255459</v>
      </c>
      <c r="Z32" s="137">
        <f>+IF(X32&lt;&gt;0,+(Y32/X32)*100,0)</f>
        <v>-8.198793765477506</v>
      </c>
      <c r="AA32" s="153">
        <f>SUM(AA33:AA37)</f>
        <v>3115812</v>
      </c>
    </row>
    <row r="33" spans="1:27" ht="13.5">
      <c r="A33" s="138" t="s">
        <v>79</v>
      </c>
      <c r="B33" s="136"/>
      <c r="C33" s="155">
        <v>1715936</v>
      </c>
      <c r="D33" s="155"/>
      <c r="E33" s="156">
        <v>2285934</v>
      </c>
      <c r="F33" s="60">
        <v>2122249</v>
      </c>
      <c r="G33" s="60">
        <v>108264</v>
      </c>
      <c r="H33" s="60">
        <v>110014</v>
      </c>
      <c r="I33" s="60">
        <v>126364</v>
      </c>
      <c r="J33" s="60">
        <v>344642</v>
      </c>
      <c r="K33" s="60">
        <v>144097</v>
      </c>
      <c r="L33" s="60">
        <v>194636</v>
      </c>
      <c r="M33" s="60">
        <v>144846</v>
      </c>
      <c r="N33" s="60">
        <v>483579</v>
      </c>
      <c r="O33" s="60">
        <v>120262</v>
      </c>
      <c r="P33" s="60">
        <v>129085</v>
      </c>
      <c r="Q33" s="60">
        <v>121844</v>
      </c>
      <c r="R33" s="60">
        <v>371191</v>
      </c>
      <c r="S33" s="60">
        <v>137596</v>
      </c>
      <c r="T33" s="60">
        <v>122430</v>
      </c>
      <c r="U33" s="60">
        <v>279495</v>
      </c>
      <c r="V33" s="60">
        <v>539521</v>
      </c>
      <c r="W33" s="60">
        <v>1738933</v>
      </c>
      <c r="X33" s="60">
        <v>2122249</v>
      </c>
      <c r="Y33" s="60">
        <v>-383316</v>
      </c>
      <c r="Z33" s="140">
        <v>-18.06</v>
      </c>
      <c r="AA33" s="155">
        <v>2122249</v>
      </c>
    </row>
    <row r="34" spans="1:27" ht="13.5">
      <c r="A34" s="138" t="s">
        <v>80</v>
      </c>
      <c r="B34" s="136"/>
      <c r="C34" s="155">
        <v>732395</v>
      </c>
      <c r="D34" s="155"/>
      <c r="E34" s="156">
        <v>1229910</v>
      </c>
      <c r="F34" s="60">
        <v>734376</v>
      </c>
      <c r="G34" s="60">
        <v>33192</v>
      </c>
      <c r="H34" s="60">
        <v>36464</v>
      </c>
      <c r="I34" s="60">
        <v>46936</v>
      </c>
      <c r="J34" s="60">
        <v>116592</v>
      </c>
      <c r="K34" s="60">
        <v>39386</v>
      </c>
      <c r="L34" s="60">
        <v>54957</v>
      </c>
      <c r="M34" s="60">
        <v>34844</v>
      </c>
      <c r="N34" s="60">
        <v>129187</v>
      </c>
      <c r="O34" s="60">
        <v>37263</v>
      </c>
      <c r="P34" s="60">
        <v>52329</v>
      </c>
      <c r="Q34" s="60">
        <v>44733</v>
      </c>
      <c r="R34" s="60">
        <v>134325</v>
      </c>
      <c r="S34" s="60">
        <v>50686</v>
      </c>
      <c r="T34" s="60">
        <v>35227</v>
      </c>
      <c r="U34" s="60">
        <v>451192</v>
      </c>
      <c r="V34" s="60">
        <v>537105</v>
      </c>
      <c r="W34" s="60">
        <v>917209</v>
      </c>
      <c r="X34" s="60">
        <v>734376</v>
      </c>
      <c r="Y34" s="60">
        <v>182833</v>
      </c>
      <c r="Z34" s="140">
        <v>24.9</v>
      </c>
      <c r="AA34" s="155">
        <v>734376</v>
      </c>
    </row>
    <row r="35" spans="1:27" ht="13.5">
      <c r="A35" s="138" t="s">
        <v>81</v>
      </c>
      <c r="B35" s="136"/>
      <c r="C35" s="155">
        <v>23835</v>
      </c>
      <c r="D35" s="155"/>
      <c r="E35" s="156">
        <v>67685</v>
      </c>
      <c r="F35" s="60">
        <v>75185</v>
      </c>
      <c r="G35" s="60">
        <v>1924</v>
      </c>
      <c r="H35" s="60">
        <v>5808</v>
      </c>
      <c r="I35" s="60">
        <v>106</v>
      </c>
      <c r="J35" s="60">
        <v>7838</v>
      </c>
      <c r="K35" s="60">
        <v>2048</v>
      </c>
      <c r="L35" s="60"/>
      <c r="M35" s="60"/>
      <c r="N35" s="60">
        <v>2048</v>
      </c>
      <c r="O35" s="60">
        <v>14652</v>
      </c>
      <c r="P35" s="60">
        <v>11951</v>
      </c>
      <c r="Q35" s="60"/>
      <c r="R35" s="60">
        <v>26603</v>
      </c>
      <c r="S35" s="60">
        <v>4048</v>
      </c>
      <c r="T35" s="60">
        <v>1528</v>
      </c>
      <c r="U35" s="60">
        <v>68</v>
      </c>
      <c r="V35" s="60">
        <v>5644</v>
      </c>
      <c r="W35" s="60">
        <v>42133</v>
      </c>
      <c r="X35" s="60">
        <v>75185</v>
      </c>
      <c r="Y35" s="60">
        <v>-33052</v>
      </c>
      <c r="Z35" s="140">
        <v>-43.96</v>
      </c>
      <c r="AA35" s="155">
        <v>75185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156012</v>
      </c>
      <c r="D37" s="157"/>
      <c r="E37" s="158"/>
      <c r="F37" s="159">
        <v>184002</v>
      </c>
      <c r="G37" s="159">
        <v>12145</v>
      </c>
      <c r="H37" s="159">
        <v>12405</v>
      </c>
      <c r="I37" s="159">
        <v>12206</v>
      </c>
      <c r="J37" s="159">
        <v>36756</v>
      </c>
      <c r="K37" s="159">
        <v>14758</v>
      </c>
      <c r="L37" s="159">
        <v>17927</v>
      </c>
      <c r="M37" s="159">
        <v>12203</v>
      </c>
      <c r="N37" s="159">
        <v>44888</v>
      </c>
      <c r="O37" s="159">
        <v>12457</v>
      </c>
      <c r="P37" s="159">
        <v>13203</v>
      </c>
      <c r="Q37" s="159">
        <v>14074</v>
      </c>
      <c r="R37" s="159">
        <v>39734</v>
      </c>
      <c r="S37" s="159">
        <v>13865</v>
      </c>
      <c r="T37" s="159">
        <v>12225</v>
      </c>
      <c r="U37" s="159">
        <v>14610</v>
      </c>
      <c r="V37" s="159">
        <v>40700</v>
      </c>
      <c r="W37" s="159">
        <v>162078</v>
      </c>
      <c r="X37" s="159">
        <v>184002</v>
      </c>
      <c r="Y37" s="159">
        <v>-21924</v>
      </c>
      <c r="Z37" s="141">
        <v>-11.92</v>
      </c>
      <c r="AA37" s="157">
        <v>184002</v>
      </c>
    </row>
    <row r="38" spans="1:27" ht="13.5">
      <c r="A38" s="135" t="s">
        <v>84</v>
      </c>
      <c r="B38" s="142"/>
      <c r="C38" s="153">
        <f aca="true" t="shared" si="7" ref="C38:Y38">SUM(C39:C41)</f>
        <v>5680513</v>
      </c>
      <c r="D38" s="153">
        <f>SUM(D39:D41)</f>
        <v>0</v>
      </c>
      <c r="E38" s="154">
        <f t="shared" si="7"/>
        <v>6544521</v>
      </c>
      <c r="F38" s="100">
        <f t="shared" si="7"/>
        <v>5436422</v>
      </c>
      <c r="G38" s="100">
        <f t="shared" si="7"/>
        <v>298941</v>
      </c>
      <c r="H38" s="100">
        <f t="shared" si="7"/>
        <v>338874</v>
      </c>
      <c r="I38" s="100">
        <f t="shared" si="7"/>
        <v>383238</v>
      </c>
      <c r="J38" s="100">
        <f t="shared" si="7"/>
        <v>1021053</v>
      </c>
      <c r="K38" s="100">
        <f t="shared" si="7"/>
        <v>308044</v>
      </c>
      <c r="L38" s="100">
        <f t="shared" si="7"/>
        <v>687149</v>
      </c>
      <c r="M38" s="100">
        <f t="shared" si="7"/>
        <v>335544</v>
      </c>
      <c r="N38" s="100">
        <f t="shared" si="7"/>
        <v>1330737</v>
      </c>
      <c r="O38" s="100">
        <f t="shared" si="7"/>
        <v>325462</v>
      </c>
      <c r="P38" s="100">
        <f t="shared" si="7"/>
        <v>353217</v>
      </c>
      <c r="Q38" s="100">
        <f t="shared" si="7"/>
        <v>334912</v>
      </c>
      <c r="R38" s="100">
        <f t="shared" si="7"/>
        <v>1013591</v>
      </c>
      <c r="S38" s="100">
        <f t="shared" si="7"/>
        <v>729025</v>
      </c>
      <c r="T38" s="100">
        <f t="shared" si="7"/>
        <v>341923</v>
      </c>
      <c r="U38" s="100">
        <f t="shared" si="7"/>
        <v>726567</v>
      </c>
      <c r="V38" s="100">
        <f t="shared" si="7"/>
        <v>1797515</v>
      </c>
      <c r="W38" s="100">
        <f t="shared" si="7"/>
        <v>5162896</v>
      </c>
      <c r="X38" s="100">
        <f t="shared" si="7"/>
        <v>5436422</v>
      </c>
      <c r="Y38" s="100">
        <f t="shared" si="7"/>
        <v>-273526</v>
      </c>
      <c r="Z38" s="137">
        <f>+IF(X38&lt;&gt;0,+(Y38/X38)*100,0)</f>
        <v>-5.031360700107534</v>
      </c>
      <c r="AA38" s="153">
        <f>SUM(AA39:AA41)</f>
        <v>5436422</v>
      </c>
    </row>
    <row r="39" spans="1:27" ht="13.5">
      <c r="A39" s="138" t="s">
        <v>85</v>
      </c>
      <c r="B39" s="136"/>
      <c r="C39" s="155">
        <v>360716</v>
      </c>
      <c r="D39" s="155"/>
      <c r="E39" s="156">
        <v>401217</v>
      </c>
      <c r="F39" s="60">
        <v>399322</v>
      </c>
      <c r="G39" s="60">
        <v>37465</v>
      </c>
      <c r="H39" s="60">
        <v>32279</v>
      </c>
      <c r="I39" s="60">
        <v>28577</v>
      </c>
      <c r="J39" s="60">
        <v>98321</v>
      </c>
      <c r="K39" s="60">
        <v>28510</v>
      </c>
      <c r="L39" s="60">
        <v>49869</v>
      </c>
      <c r="M39" s="60">
        <v>28484</v>
      </c>
      <c r="N39" s="60">
        <v>106863</v>
      </c>
      <c r="O39" s="60">
        <v>28796</v>
      </c>
      <c r="P39" s="60">
        <v>28763</v>
      </c>
      <c r="Q39" s="60">
        <v>28784</v>
      </c>
      <c r="R39" s="60">
        <v>86343</v>
      </c>
      <c r="S39" s="60">
        <v>36024</v>
      </c>
      <c r="T39" s="60">
        <v>28757</v>
      </c>
      <c r="U39" s="60">
        <v>28755</v>
      </c>
      <c r="V39" s="60">
        <v>93536</v>
      </c>
      <c r="W39" s="60">
        <v>385063</v>
      </c>
      <c r="X39" s="60">
        <v>399322</v>
      </c>
      <c r="Y39" s="60">
        <v>-14259</v>
      </c>
      <c r="Z39" s="140">
        <v>-3.57</v>
      </c>
      <c r="AA39" s="155">
        <v>399322</v>
      </c>
    </row>
    <row r="40" spans="1:27" ht="13.5">
      <c r="A40" s="138" t="s">
        <v>86</v>
      </c>
      <c r="B40" s="136"/>
      <c r="C40" s="155">
        <v>5319797</v>
      </c>
      <c r="D40" s="155"/>
      <c r="E40" s="156">
        <v>5983208</v>
      </c>
      <c r="F40" s="60">
        <v>5037100</v>
      </c>
      <c r="G40" s="60">
        <v>261476</v>
      </c>
      <c r="H40" s="60">
        <v>306595</v>
      </c>
      <c r="I40" s="60">
        <v>354661</v>
      </c>
      <c r="J40" s="60">
        <v>922732</v>
      </c>
      <c r="K40" s="60">
        <v>279534</v>
      </c>
      <c r="L40" s="60">
        <v>637280</v>
      </c>
      <c r="M40" s="60">
        <v>307060</v>
      </c>
      <c r="N40" s="60">
        <v>1223874</v>
      </c>
      <c r="O40" s="60">
        <v>296666</v>
      </c>
      <c r="P40" s="60">
        <v>324454</v>
      </c>
      <c r="Q40" s="60">
        <v>306128</v>
      </c>
      <c r="R40" s="60">
        <v>927248</v>
      </c>
      <c r="S40" s="60">
        <v>693001</v>
      </c>
      <c r="T40" s="60">
        <v>313166</v>
      </c>
      <c r="U40" s="60">
        <v>697812</v>
      </c>
      <c r="V40" s="60">
        <v>1703979</v>
      </c>
      <c r="W40" s="60">
        <v>4777833</v>
      </c>
      <c r="X40" s="60">
        <v>5037100</v>
      </c>
      <c r="Y40" s="60">
        <v>-259267</v>
      </c>
      <c r="Z40" s="140">
        <v>-5.15</v>
      </c>
      <c r="AA40" s="155">
        <v>5037100</v>
      </c>
    </row>
    <row r="41" spans="1:27" ht="13.5">
      <c r="A41" s="138" t="s">
        <v>87</v>
      </c>
      <c r="B41" s="136"/>
      <c r="C41" s="155"/>
      <c r="D41" s="155"/>
      <c r="E41" s="156">
        <v>160096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32219840</v>
      </c>
      <c r="D42" s="153">
        <f>SUM(D43:D46)</f>
        <v>0</v>
      </c>
      <c r="E42" s="154">
        <f t="shared" si="8"/>
        <v>41117773</v>
      </c>
      <c r="F42" s="100">
        <f t="shared" si="8"/>
        <v>42656930</v>
      </c>
      <c r="G42" s="100">
        <f t="shared" si="8"/>
        <v>1024408</v>
      </c>
      <c r="H42" s="100">
        <f t="shared" si="8"/>
        <v>2758062</v>
      </c>
      <c r="I42" s="100">
        <f t="shared" si="8"/>
        <v>3284094</v>
      </c>
      <c r="J42" s="100">
        <f t="shared" si="8"/>
        <v>7066564</v>
      </c>
      <c r="K42" s="100">
        <f t="shared" si="8"/>
        <v>2757562</v>
      </c>
      <c r="L42" s="100">
        <f t="shared" si="8"/>
        <v>3181383</v>
      </c>
      <c r="M42" s="100">
        <f t="shared" si="8"/>
        <v>2183122</v>
      </c>
      <c r="N42" s="100">
        <f t="shared" si="8"/>
        <v>8122067</v>
      </c>
      <c r="O42" s="100">
        <f t="shared" si="8"/>
        <v>2174404</v>
      </c>
      <c r="P42" s="100">
        <f t="shared" si="8"/>
        <v>2267888</v>
      </c>
      <c r="Q42" s="100">
        <f t="shared" si="8"/>
        <v>2267639</v>
      </c>
      <c r="R42" s="100">
        <f t="shared" si="8"/>
        <v>6709931</v>
      </c>
      <c r="S42" s="100">
        <f t="shared" si="8"/>
        <v>3144816</v>
      </c>
      <c r="T42" s="100">
        <f t="shared" si="8"/>
        <v>2240562</v>
      </c>
      <c r="U42" s="100">
        <f t="shared" si="8"/>
        <v>4190873</v>
      </c>
      <c r="V42" s="100">
        <f t="shared" si="8"/>
        <v>9576251</v>
      </c>
      <c r="W42" s="100">
        <f t="shared" si="8"/>
        <v>31474813</v>
      </c>
      <c r="X42" s="100">
        <f t="shared" si="8"/>
        <v>42656930</v>
      </c>
      <c r="Y42" s="100">
        <f t="shared" si="8"/>
        <v>-11182117</v>
      </c>
      <c r="Z42" s="137">
        <f>+IF(X42&lt;&gt;0,+(Y42/X42)*100,0)</f>
        <v>-26.214068851180805</v>
      </c>
      <c r="AA42" s="153">
        <f>SUM(AA43:AA46)</f>
        <v>42656930</v>
      </c>
    </row>
    <row r="43" spans="1:27" ht="13.5">
      <c r="A43" s="138" t="s">
        <v>89</v>
      </c>
      <c r="B43" s="136"/>
      <c r="C43" s="155">
        <v>17717694</v>
      </c>
      <c r="D43" s="155"/>
      <c r="E43" s="156">
        <v>22953257</v>
      </c>
      <c r="F43" s="60">
        <v>27282934</v>
      </c>
      <c r="G43" s="60">
        <v>211514</v>
      </c>
      <c r="H43" s="60">
        <v>1922706</v>
      </c>
      <c r="I43" s="60">
        <v>2255947</v>
      </c>
      <c r="J43" s="60">
        <v>4390167</v>
      </c>
      <c r="K43" s="60">
        <v>1815904</v>
      </c>
      <c r="L43" s="60">
        <v>1442373</v>
      </c>
      <c r="M43" s="60">
        <v>1308645</v>
      </c>
      <c r="N43" s="60">
        <v>4566922</v>
      </c>
      <c r="O43" s="60">
        <v>1214375</v>
      </c>
      <c r="P43" s="60">
        <v>1348066</v>
      </c>
      <c r="Q43" s="60">
        <v>1304808</v>
      </c>
      <c r="R43" s="60">
        <v>3867249</v>
      </c>
      <c r="S43" s="60">
        <v>1467665</v>
      </c>
      <c r="T43" s="60">
        <v>1287386</v>
      </c>
      <c r="U43" s="60">
        <v>1653571</v>
      </c>
      <c r="V43" s="60">
        <v>4408622</v>
      </c>
      <c r="W43" s="60">
        <v>17232960</v>
      </c>
      <c r="X43" s="60">
        <v>27282934</v>
      </c>
      <c r="Y43" s="60">
        <v>-10049974</v>
      </c>
      <c r="Z43" s="140">
        <v>-36.84</v>
      </c>
      <c r="AA43" s="155">
        <v>27282934</v>
      </c>
    </row>
    <row r="44" spans="1:27" ht="13.5">
      <c r="A44" s="138" t="s">
        <v>90</v>
      </c>
      <c r="B44" s="136"/>
      <c r="C44" s="155">
        <v>5351669</v>
      </c>
      <c r="D44" s="155"/>
      <c r="E44" s="156">
        <v>7813651</v>
      </c>
      <c r="F44" s="60">
        <v>6336522</v>
      </c>
      <c r="G44" s="60">
        <v>273522</v>
      </c>
      <c r="H44" s="60">
        <v>262912</v>
      </c>
      <c r="I44" s="60">
        <v>431704</v>
      </c>
      <c r="J44" s="60">
        <v>968138</v>
      </c>
      <c r="K44" s="60">
        <v>330804</v>
      </c>
      <c r="L44" s="60">
        <v>666543</v>
      </c>
      <c r="M44" s="60">
        <v>292304</v>
      </c>
      <c r="N44" s="60">
        <v>1289651</v>
      </c>
      <c r="O44" s="60">
        <v>369077</v>
      </c>
      <c r="P44" s="60">
        <v>384661</v>
      </c>
      <c r="Q44" s="60">
        <v>422659</v>
      </c>
      <c r="R44" s="60">
        <v>1176397</v>
      </c>
      <c r="S44" s="60">
        <v>663418</v>
      </c>
      <c r="T44" s="60">
        <v>384509</v>
      </c>
      <c r="U44" s="60">
        <v>1271292</v>
      </c>
      <c r="V44" s="60">
        <v>2319219</v>
      </c>
      <c r="W44" s="60">
        <v>5753405</v>
      </c>
      <c r="X44" s="60">
        <v>6336522</v>
      </c>
      <c r="Y44" s="60">
        <v>-583117</v>
      </c>
      <c r="Z44" s="140">
        <v>-9.2</v>
      </c>
      <c r="AA44" s="155">
        <v>6336522</v>
      </c>
    </row>
    <row r="45" spans="1:27" ht="13.5">
      <c r="A45" s="138" t="s">
        <v>91</v>
      </c>
      <c r="B45" s="136"/>
      <c r="C45" s="157">
        <v>9150477</v>
      </c>
      <c r="D45" s="157"/>
      <c r="E45" s="158">
        <v>4335817</v>
      </c>
      <c r="F45" s="159">
        <v>9037474</v>
      </c>
      <c r="G45" s="159">
        <v>539372</v>
      </c>
      <c r="H45" s="159">
        <v>572444</v>
      </c>
      <c r="I45" s="159">
        <v>596443</v>
      </c>
      <c r="J45" s="159">
        <v>1708259</v>
      </c>
      <c r="K45" s="159">
        <v>610854</v>
      </c>
      <c r="L45" s="159">
        <v>1072467</v>
      </c>
      <c r="M45" s="159">
        <v>582173</v>
      </c>
      <c r="N45" s="159">
        <v>2265494</v>
      </c>
      <c r="O45" s="159">
        <v>590952</v>
      </c>
      <c r="P45" s="159">
        <v>535161</v>
      </c>
      <c r="Q45" s="159">
        <v>540172</v>
      </c>
      <c r="R45" s="159">
        <v>1666285</v>
      </c>
      <c r="S45" s="159">
        <v>1013733</v>
      </c>
      <c r="T45" s="159">
        <v>568667</v>
      </c>
      <c r="U45" s="159">
        <v>1266010</v>
      </c>
      <c r="V45" s="159">
        <v>2848410</v>
      </c>
      <c r="W45" s="159">
        <v>8488448</v>
      </c>
      <c r="X45" s="159">
        <v>9037474</v>
      </c>
      <c r="Y45" s="159">
        <v>-549026</v>
      </c>
      <c r="Z45" s="141">
        <v>-6.07</v>
      </c>
      <c r="AA45" s="157">
        <v>9037474</v>
      </c>
    </row>
    <row r="46" spans="1:27" ht="13.5">
      <c r="A46" s="138" t="s">
        <v>92</v>
      </c>
      <c r="B46" s="136"/>
      <c r="C46" s="155"/>
      <c r="D46" s="155"/>
      <c r="E46" s="156">
        <v>6015048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67896</v>
      </c>
      <c r="D47" s="153"/>
      <c r="E47" s="154">
        <v>969551</v>
      </c>
      <c r="F47" s="100">
        <v>85420</v>
      </c>
      <c r="G47" s="100">
        <v>10605</v>
      </c>
      <c r="H47" s="100"/>
      <c r="I47" s="100"/>
      <c r="J47" s="100">
        <v>10605</v>
      </c>
      <c r="K47" s="100">
        <v>11290</v>
      </c>
      <c r="L47" s="100"/>
      <c r="M47" s="100"/>
      <c r="N47" s="100">
        <v>11290</v>
      </c>
      <c r="O47" s="100">
        <v>11290</v>
      </c>
      <c r="P47" s="100"/>
      <c r="Q47" s="100"/>
      <c r="R47" s="100">
        <v>11290</v>
      </c>
      <c r="S47" s="100">
        <v>11290</v>
      </c>
      <c r="T47" s="100"/>
      <c r="U47" s="100">
        <v>6186</v>
      </c>
      <c r="V47" s="100">
        <v>17476</v>
      </c>
      <c r="W47" s="100">
        <v>50661</v>
      </c>
      <c r="X47" s="100">
        <v>85420</v>
      </c>
      <c r="Y47" s="100">
        <v>-34759</v>
      </c>
      <c r="Z47" s="137">
        <v>-40.69</v>
      </c>
      <c r="AA47" s="153">
        <v>85420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64976896</v>
      </c>
      <c r="D48" s="168">
        <f>+D28+D32+D38+D42+D47</f>
        <v>0</v>
      </c>
      <c r="E48" s="169">
        <f t="shared" si="9"/>
        <v>72230320</v>
      </c>
      <c r="F48" s="73">
        <f t="shared" si="9"/>
        <v>74859867</v>
      </c>
      <c r="G48" s="73">
        <f t="shared" si="9"/>
        <v>2988145</v>
      </c>
      <c r="H48" s="73">
        <f t="shared" si="9"/>
        <v>4732558</v>
      </c>
      <c r="I48" s="73">
        <f t="shared" si="9"/>
        <v>5360931</v>
      </c>
      <c r="J48" s="73">
        <f t="shared" si="9"/>
        <v>13081634</v>
      </c>
      <c r="K48" s="73">
        <f t="shared" si="9"/>
        <v>4632402</v>
      </c>
      <c r="L48" s="73">
        <f t="shared" si="9"/>
        <v>5782839</v>
      </c>
      <c r="M48" s="73">
        <f t="shared" si="9"/>
        <v>4100575</v>
      </c>
      <c r="N48" s="73">
        <f t="shared" si="9"/>
        <v>14515816</v>
      </c>
      <c r="O48" s="73">
        <f t="shared" si="9"/>
        <v>3870442</v>
      </c>
      <c r="P48" s="73">
        <f t="shared" si="9"/>
        <v>4141299</v>
      </c>
      <c r="Q48" s="73">
        <f t="shared" si="9"/>
        <v>4414267</v>
      </c>
      <c r="R48" s="73">
        <f t="shared" si="9"/>
        <v>12426008</v>
      </c>
      <c r="S48" s="73">
        <f t="shared" si="9"/>
        <v>5899693</v>
      </c>
      <c r="T48" s="73">
        <f t="shared" si="9"/>
        <v>5142845</v>
      </c>
      <c r="U48" s="73">
        <f t="shared" si="9"/>
        <v>10797808</v>
      </c>
      <c r="V48" s="73">
        <f t="shared" si="9"/>
        <v>21840346</v>
      </c>
      <c r="W48" s="73">
        <f t="shared" si="9"/>
        <v>61863804</v>
      </c>
      <c r="X48" s="73">
        <f t="shared" si="9"/>
        <v>74859867</v>
      </c>
      <c r="Y48" s="73">
        <f t="shared" si="9"/>
        <v>-12996063</v>
      </c>
      <c r="Z48" s="170">
        <f>+IF(X48&lt;&gt;0,+(Y48/X48)*100,0)</f>
        <v>-17.36052109202919</v>
      </c>
      <c r="AA48" s="168">
        <f>+AA28+AA32+AA38+AA42+AA47</f>
        <v>74859867</v>
      </c>
    </row>
    <row r="49" spans="1:27" ht="13.5">
      <c r="A49" s="148" t="s">
        <v>49</v>
      </c>
      <c r="B49" s="149"/>
      <c r="C49" s="171">
        <f aca="true" t="shared" si="10" ref="C49:Y49">+C25-C48</f>
        <v>9933150</v>
      </c>
      <c r="D49" s="171">
        <f>+D25-D48</f>
        <v>0</v>
      </c>
      <c r="E49" s="172">
        <f t="shared" si="10"/>
        <v>-4275872</v>
      </c>
      <c r="F49" s="173">
        <f t="shared" si="10"/>
        <v>-6467258</v>
      </c>
      <c r="G49" s="173">
        <f t="shared" si="10"/>
        <v>5719398</v>
      </c>
      <c r="H49" s="173">
        <f t="shared" si="10"/>
        <v>-1307671</v>
      </c>
      <c r="I49" s="173">
        <f t="shared" si="10"/>
        <v>-1764967</v>
      </c>
      <c r="J49" s="173">
        <f t="shared" si="10"/>
        <v>2646760</v>
      </c>
      <c r="K49" s="173">
        <f t="shared" si="10"/>
        <v>-1393952</v>
      </c>
      <c r="L49" s="173">
        <f t="shared" si="10"/>
        <v>11555814</v>
      </c>
      <c r="M49" s="173">
        <f t="shared" si="10"/>
        <v>-1200464</v>
      </c>
      <c r="N49" s="173">
        <f t="shared" si="10"/>
        <v>8961398</v>
      </c>
      <c r="O49" s="173">
        <f t="shared" si="10"/>
        <v>-564043</v>
      </c>
      <c r="P49" s="173">
        <f t="shared" si="10"/>
        <v>-908475</v>
      </c>
      <c r="Q49" s="173">
        <f t="shared" si="10"/>
        <v>-1058179</v>
      </c>
      <c r="R49" s="173">
        <f t="shared" si="10"/>
        <v>-2530697</v>
      </c>
      <c r="S49" s="173">
        <f t="shared" si="10"/>
        <v>818907</v>
      </c>
      <c r="T49" s="173">
        <f t="shared" si="10"/>
        <v>-2001086</v>
      </c>
      <c r="U49" s="173">
        <f t="shared" si="10"/>
        <v>23649714</v>
      </c>
      <c r="V49" s="173">
        <f t="shared" si="10"/>
        <v>22467535</v>
      </c>
      <c r="W49" s="173">
        <f t="shared" si="10"/>
        <v>31544996</v>
      </c>
      <c r="X49" s="173">
        <f>IF(F25=F48,0,X25-X48)</f>
        <v>-6467258</v>
      </c>
      <c r="Y49" s="173">
        <f t="shared" si="10"/>
        <v>38012254</v>
      </c>
      <c r="Z49" s="174">
        <f>+IF(X49&lt;&gt;0,+(Y49/X49)*100,0)</f>
        <v>-587.7646136894492</v>
      </c>
      <c r="AA49" s="171">
        <f>+AA25-AA48</f>
        <v>-6467258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4819546</v>
      </c>
      <c r="D5" s="155">
        <v>0</v>
      </c>
      <c r="E5" s="156">
        <v>6185674</v>
      </c>
      <c r="F5" s="60">
        <v>5692136</v>
      </c>
      <c r="G5" s="60">
        <v>5747964</v>
      </c>
      <c r="H5" s="60">
        <v>-291</v>
      </c>
      <c r="I5" s="60">
        <v>-25187</v>
      </c>
      <c r="J5" s="60">
        <v>5722486</v>
      </c>
      <c r="K5" s="60">
        <v>-51083</v>
      </c>
      <c r="L5" s="60">
        <v>21145</v>
      </c>
      <c r="M5" s="60">
        <v>-412</v>
      </c>
      <c r="N5" s="60">
        <v>-30350</v>
      </c>
      <c r="O5" s="60">
        <v>0</v>
      </c>
      <c r="P5" s="60">
        <v>0</v>
      </c>
      <c r="Q5" s="60">
        <v>-8390</v>
      </c>
      <c r="R5" s="60">
        <v>-8390</v>
      </c>
      <c r="S5" s="60">
        <v>-289270</v>
      </c>
      <c r="T5" s="60">
        <v>85</v>
      </c>
      <c r="U5" s="60">
        <v>85</v>
      </c>
      <c r="V5" s="60">
        <v>-289100</v>
      </c>
      <c r="W5" s="60">
        <v>5394646</v>
      </c>
      <c r="X5" s="60">
        <v>5692136</v>
      </c>
      <c r="Y5" s="60">
        <v>-297490</v>
      </c>
      <c r="Z5" s="140">
        <v>-5.23</v>
      </c>
      <c r="AA5" s="155">
        <v>5692136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18656040</v>
      </c>
      <c r="D7" s="155">
        <v>0</v>
      </c>
      <c r="E7" s="156">
        <v>19292030</v>
      </c>
      <c r="F7" s="60">
        <v>19658000</v>
      </c>
      <c r="G7" s="60">
        <v>1648520</v>
      </c>
      <c r="H7" s="60">
        <v>2016717</v>
      </c>
      <c r="I7" s="60">
        <v>1854212</v>
      </c>
      <c r="J7" s="60">
        <v>5519449</v>
      </c>
      <c r="K7" s="60">
        <v>1595605</v>
      </c>
      <c r="L7" s="60">
        <v>1460446</v>
      </c>
      <c r="M7" s="60">
        <v>1319587</v>
      </c>
      <c r="N7" s="60">
        <v>4375638</v>
      </c>
      <c r="O7" s="60">
        <v>1720271</v>
      </c>
      <c r="P7" s="60">
        <v>1522169</v>
      </c>
      <c r="Q7" s="60">
        <v>1540919</v>
      </c>
      <c r="R7" s="60">
        <v>4783359</v>
      </c>
      <c r="S7" s="60">
        <v>1364314</v>
      </c>
      <c r="T7" s="60">
        <v>1582754</v>
      </c>
      <c r="U7" s="60">
        <v>1814174</v>
      </c>
      <c r="V7" s="60">
        <v>4761242</v>
      </c>
      <c r="W7" s="60">
        <v>19439688</v>
      </c>
      <c r="X7" s="60">
        <v>19658000</v>
      </c>
      <c r="Y7" s="60">
        <v>-218312</v>
      </c>
      <c r="Z7" s="140">
        <v>-1.11</v>
      </c>
      <c r="AA7" s="155">
        <v>19658000</v>
      </c>
    </row>
    <row r="8" spans="1:27" ht="13.5">
      <c r="A8" s="183" t="s">
        <v>104</v>
      </c>
      <c r="B8" s="182"/>
      <c r="C8" s="155">
        <v>5196477</v>
      </c>
      <c r="D8" s="155">
        <v>0</v>
      </c>
      <c r="E8" s="156">
        <v>6291752</v>
      </c>
      <c r="F8" s="60">
        <v>6161000</v>
      </c>
      <c r="G8" s="60">
        <v>443997</v>
      </c>
      <c r="H8" s="60">
        <v>508712</v>
      </c>
      <c r="I8" s="60">
        <v>474464</v>
      </c>
      <c r="J8" s="60">
        <v>1427173</v>
      </c>
      <c r="K8" s="60">
        <v>524761</v>
      </c>
      <c r="L8" s="60">
        <v>258947</v>
      </c>
      <c r="M8" s="60">
        <v>529440</v>
      </c>
      <c r="N8" s="60">
        <v>1313148</v>
      </c>
      <c r="O8" s="60">
        <v>610995</v>
      </c>
      <c r="P8" s="60">
        <v>618632</v>
      </c>
      <c r="Q8" s="60">
        <v>665234</v>
      </c>
      <c r="R8" s="60">
        <v>1894861</v>
      </c>
      <c r="S8" s="60">
        <v>175892</v>
      </c>
      <c r="T8" s="60">
        <v>599417</v>
      </c>
      <c r="U8" s="60">
        <v>503093</v>
      </c>
      <c r="V8" s="60">
        <v>1278402</v>
      </c>
      <c r="W8" s="60">
        <v>5913584</v>
      </c>
      <c r="X8" s="60">
        <v>6161000</v>
      </c>
      <c r="Y8" s="60">
        <v>-247416</v>
      </c>
      <c r="Z8" s="140">
        <v>-4.02</v>
      </c>
      <c r="AA8" s="155">
        <v>6161000</v>
      </c>
    </row>
    <row r="9" spans="1:27" ht="13.5">
      <c r="A9" s="183" t="s">
        <v>105</v>
      </c>
      <c r="B9" s="182"/>
      <c r="C9" s="155">
        <v>5766894</v>
      </c>
      <c r="D9" s="155">
        <v>0</v>
      </c>
      <c r="E9" s="156">
        <v>3179040</v>
      </c>
      <c r="F9" s="60">
        <v>4635000</v>
      </c>
      <c r="G9" s="60">
        <v>739813</v>
      </c>
      <c r="H9" s="60">
        <v>745415</v>
      </c>
      <c r="I9" s="60">
        <v>753143</v>
      </c>
      <c r="J9" s="60">
        <v>2238371</v>
      </c>
      <c r="K9" s="60">
        <v>756222</v>
      </c>
      <c r="L9" s="60">
        <v>193962</v>
      </c>
      <c r="M9" s="60">
        <v>745553</v>
      </c>
      <c r="N9" s="60">
        <v>1695737</v>
      </c>
      <c r="O9" s="60">
        <v>757931</v>
      </c>
      <c r="P9" s="60">
        <v>753477</v>
      </c>
      <c r="Q9" s="60">
        <v>750697</v>
      </c>
      <c r="R9" s="60">
        <v>2262105</v>
      </c>
      <c r="S9" s="60">
        <v>-77780</v>
      </c>
      <c r="T9" s="60">
        <v>754252</v>
      </c>
      <c r="U9" s="60">
        <v>739894</v>
      </c>
      <c r="V9" s="60">
        <v>1416366</v>
      </c>
      <c r="W9" s="60">
        <v>7612579</v>
      </c>
      <c r="X9" s="60">
        <v>4635000</v>
      </c>
      <c r="Y9" s="60">
        <v>2977579</v>
      </c>
      <c r="Z9" s="140">
        <v>64.24</v>
      </c>
      <c r="AA9" s="155">
        <v>4635000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4158937</v>
      </c>
      <c r="F10" s="54">
        <v>4297000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4297000</v>
      </c>
      <c r="Y10" s="54">
        <v>-4297000</v>
      </c>
      <c r="Z10" s="184">
        <v>-100</v>
      </c>
      <c r="AA10" s="130">
        <v>4297000</v>
      </c>
    </row>
    <row r="11" spans="1:27" ht="13.5">
      <c r="A11" s="183" t="s">
        <v>107</v>
      </c>
      <c r="B11" s="185"/>
      <c r="C11" s="155">
        <v>159030</v>
      </c>
      <c r="D11" s="155">
        <v>0</v>
      </c>
      <c r="E11" s="156">
        <v>326700</v>
      </c>
      <c r="F11" s="60">
        <v>284000</v>
      </c>
      <c r="G11" s="60">
        <v>13894</v>
      </c>
      <c r="H11" s="60">
        <v>49386</v>
      </c>
      <c r="I11" s="60">
        <v>32664</v>
      </c>
      <c r="J11" s="60">
        <v>95944</v>
      </c>
      <c r="K11" s="60">
        <v>9686</v>
      </c>
      <c r="L11" s="60">
        <v>3649</v>
      </c>
      <c r="M11" s="60">
        <v>8294</v>
      </c>
      <c r="N11" s="60">
        <v>21629</v>
      </c>
      <c r="O11" s="60">
        <v>23232</v>
      </c>
      <c r="P11" s="60">
        <v>16650</v>
      </c>
      <c r="Q11" s="60">
        <v>7830</v>
      </c>
      <c r="R11" s="60">
        <v>47712</v>
      </c>
      <c r="S11" s="60">
        <v>4034</v>
      </c>
      <c r="T11" s="60">
        <v>9215</v>
      </c>
      <c r="U11" s="60">
        <v>2359</v>
      </c>
      <c r="V11" s="60">
        <v>15608</v>
      </c>
      <c r="W11" s="60">
        <v>180893</v>
      </c>
      <c r="X11" s="60">
        <v>284000</v>
      </c>
      <c r="Y11" s="60">
        <v>-103107</v>
      </c>
      <c r="Z11" s="140">
        <v>-36.31</v>
      </c>
      <c r="AA11" s="155">
        <v>284000</v>
      </c>
    </row>
    <row r="12" spans="1:27" ht="13.5">
      <c r="A12" s="183" t="s">
        <v>108</v>
      </c>
      <c r="B12" s="185"/>
      <c r="C12" s="155">
        <v>177950</v>
      </c>
      <c r="D12" s="155">
        <v>0</v>
      </c>
      <c r="E12" s="156">
        <v>1246000</v>
      </c>
      <c r="F12" s="60">
        <v>149200</v>
      </c>
      <c r="G12" s="60">
        <v>7949</v>
      </c>
      <c r="H12" s="60">
        <v>7494</v>
      </c>
      <c r="I12" s="60">
        <v>6472</v>
      </c>
      <c r="J12" s="60">
        <v>21915</v>
      </c>
      <c r="K12" s="60">
        <v>10358</v>
      </c>
      <c r="L12" s="60">
        <v>7872</v>
      </c>
      <c r="M12" s="60">
        <v>5511</v>
      </c>
      <c r="N12" s="60">
        <v>23741</v>
      </c>
      <c r="O12" s="60">
        <v>12326</v>
      </c>
      <c r="P12" s="60">
        <v>6635</v>
      </c>
      <c r="Q12" s="60">
        <v>10227</v>
      </c>
      <c r="R12" s="60">
        <v>29188</v>
      </c>
      <c r="S12" s="60">
        <v>23926</v>
      </c>
      <c r="T12" s="60">
        <v>7676</v>
      </c>
      <c r="U12" s="60">
        <v>9587</v>
      </c>
      <c r="V12" s="60">
        <v>41189</v>
      </c>
      <c r="W12" s="60">
        <v>116033</v>
      </c>
      <c r="X12" s="60">
        <v>149200</v>
      </c>
      <c r="Y12" s="60">
        <v>-33167</v>
      </c>
      <c r="Z12" s="140">
        <v>-22.23</v>
      </c>
      <c r="AA12" s="155">
        <v>149200</v>
      </c>
    </row>
    <row r="13" spans="1:27" ht="13.5">
      <c r="A13" s="181" t="s">
        <v>109</v>
      </c>
      <c r="B13" s="185"/>
      <c r="C13" s="155">
        <v>222356</v>
      </c>
      <c r="D13" s="155">
        <v>0</v>
      </c>
      <c r="E13" s="156">
        <v>150000</v>
      </c>
      <c r="F13" s="60">
        <v>250000</v>
      </c>
      <c r="G13" s="60">
        <v>0</v>
      </c>
      <c r="H13" s="60">
        <v>0</v>
      </c>
      <c r="I13" s="60">
        <v>87401</v>
      </c>
      <c r="J13" s="60">
        <v>87401</v>
      </c>
      <c r="K13" s="60">
        <v>25692</v>
      </c>
      <c r="L13" s="60">
        <v>42712</v>
      </c>
      <c r="M13" s="60">
        <v>53318</v>
      </c>
      <c r="N13" s="60">
        <v>121722</v>
      </c>
      <c r="O13" s="60">
        <v>6749</v>
      </c>
      <c r="P13" s="60">
        <v>70516</v>
      </c>
      <c r="Q13" s="60">
        <v>44142</v>
      </c>
      <c r="R13" s="60">
        <v>121407</v>
      </c>
      <c r="S13" s="60">
        <v>4449</v>
      </c>
      <c r="T13" s="60">
        <v>83412</v>
      </c>
      <c r="U13" s="60">
        <v>3428</v>
      </c>
      <c r="V13" s="60">
        <v>91289</v>
      </c>
      <c r="W13" s="60">
        <v>421819</v>
      </c>
      <c r="X13" s="60">
        <v>250000</v>
      </c>
      <c r="Y13" s="60">
        <v>171819</v>
      </c>
      <c r="Z13" s="140">
        <v>68.73</v>
      </c>
      <c r="AA13" s="155">
        <v>250000</v>
      </c>
    </row>
    <row r="14" spans="1:27" ht="13.5">
      <c r="A14" s="181" t="s">
        <v>110</v>
      </c>
      <c r="B14" s="185"/>
      <c r="C14" s="155">
        <v>1121827</v>
      </c>
      <c r="D14" s="155">
        <v>0</v>
      </c>
      <c r="E14" s="156">
        <v>940000</v>
      </c>
      <c r="F14" s="60">
        <v>1020000</v>
      </c>
      <c r="G14" s="60">
        <v>122358</v>
      </c>
      <c r="H14" s="60">
        <v>107509</v>
      </c>
      <c r="I14" s="60">
        <v>122097</v>
      </c>
      <c r="J14" s="60">
        <v>351964</v>
      </c>
      <c r="K14" s="60">
        <v>115803</v>
      </c>
      <c r="L14" s="60">
        <v>108731</v>
      </c>
      <c r="M14" s="60">
        <v>122460</v>
      </c>
      <c r="N14" s="60">
        <v>346994</v>
      </c>
      <c r="O14" s="60">
        <v>91852</v>
      </c>
      <c r="P14" s="60">
        <v>105304</v>
      </c>
      <c r="Q14" s="60">
        <v>108010</v>
      </c>
      <c r="R14" s="60">
        <v>305166</v>
      </c>
      <c r="S14" s="60">
        <v>112898</v>
      </c>
      <c r="T14" s="60">
        <v>105209</v>
      </c>
      <c r="U14" s="60">
        <v>100126</v>
      </c>
      <c r="V14" s="60">
        <v>318233</v>
      </c>
      <c r="W14" s="60">
        <v>1322357</v>
      </c>
      <c r="X14" s="60">
        <v>1020000</v>
      </c>
      <c r="Y14" s="60">
        <v>302357</v>
      </c>
      <c r="Z14" s="140">
        <v>29.64</v>
      </c>
      <c r="AA14" s="155">
        <v>1020000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75744</v>
      </c>
      <c r="D16" s="155">
        <v>0</v>
      </c>
      <c r="E16" s="156">
        <v>81000</v>
      </c>
      <c r="F16" s="60">
        <v>46500</v>
      </c>
      <c r="G16" s="60">
        <v>6225</v>
      </c>
      <c r="H16" s="60">
        <v>1287</v>
      </c>
      <c r="I16" s="60">
        <v>7058</v>
      </c>
      <c r="J16" s="60">
        <v>14570</v>
      </c>
      <c r="K16" s="60">
        <v>776</v>
      </c>
      <c r="L16" s="60">
        <v>4085</v>
      </c>
      <c r="M16" s="60">
        <v>3932</v>
      </c>
      <c r="N16" s="60">
        <v>8793</v>
      </c>
      <c r="O16" s="60">
        <v>5456</v>
      </c>
      <c r="P16" s="60">
        <v>5343</v>
      </c>
      <c r="Q16" s="60">
        <v>18571</v>
      </c>
      <c r="R16" s="60">
        <v>29370</v>
      </c>
      <c r="S16" s="60">
        <v>672</v>
      </c>
      <c r="T16" s="60">
        <v>7890</v>
      </c>
      <c r="U16" s="60">
        <v>6472</v>
      </c>
      <c r="V16" s="60">
        <v>15034</v>
      </c>
      <c r="W16" s="60">
        <v>67767</v>
      </c>
      <c r="X16" s="60">
        <v>46500</v>
      </c>
      <c r="Y16" s="60">
        <v>21267</v>
      </c>
      <c r="Z16" s="140">
        <v>45.74</v>
      </c>
      <c r="AA16" s="155">
        <v>46500</v>
      </c>
    </row>
    <row r="17" spans="1:27" ht="13.5">
      <c r="A17" s="181" t="s">
        <v>113</v>
      </c>
      <c r="B17" s="185"/>
      <c r="C17" s="155">
        <v>1260013</v>
      </c>
      <c r="D17" s="155">
        <v>0</v>
      </c>
      <c r="E17" s="156">
        <v>1312600</v>
      </c>
      <c r="F17" s="60">
        <v>1384600</v>
      </c>
      <c r="G17" s="60">
        <v>372</v>
      </c>
      <c r="H17" s="60">
        <v>22</v>
      </c>
      <c r="I17" s="60">
        <v>230817</v>
      </c>
      <c r="J17" s="60">
        <v>231211</v>
      </c>
      <c r="K17" s="60">
        <v>238066</v>
      </c>
      <c r="L17" s="60">
        <v>44</v>
      </c>
      <c r="M17" s="60">
        <v>107653</v>
      </c>
      <c r="N17" s="60">
        <v>345763</v>
      </c>
      <c r="O17" s="60">
        <v>72864</v>
      </c>
      <c r="P17" s="60">
        <v>130997</v>
      </c>
      <c r="Q17" s="60">
        <v>83209</v>
      </c>
      <c r="R17" s="60">
        <v>287070</v>
      </c>
      <c r="S17" s="60">
        <v>195782</v>
      </c>
      <c r="T17" s="60">
        <v>0</v>
      </c>
      <c r="U17" s="60">
        <v>340748</v>
      </c>
      <c r="V17" s="60">
        <v>536530</v>
      </c>
      <c r="W17" s="60">
        <v>1400574</v>
      </c>
      <c r="X17" s="60">
        <v>1384600</v>
      </c>
      <c r="Y17" s="60">
        <v>15974</v>
      </c>
      <c r="Z17" s="140">
        <v>1.15</v>
      </c>
      <c r="AA17" s="155">
        <v>1384600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23815670</v>
      </c>
      <c r="D19" s="155">
        <v>0</v>
      </c>
      <c r="E19" s="156">
        <v>24412000</v>
      </c>
      <c r="F19" s="60">
        <v>24411000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15234000</v>
      </c>
      <c r="M19" s="60">
        <v>0</v>
      </c>
      <c r="N19" s="60">
        <v>15234000</v>
      </c>
      <c r="O19" s="60">
        <v>0</v>
      </c>
      <c r="P19" s="60">
        <v>0</v>
      </c>
      <c r="Q19" s="60">
        <v>0</v>
      </c>
      <c r="R19" s="60">
        <v>0</v>
      </c>
      <c r="S19" s="60">
        <v>5078000</v>
      </c>
      <c r="T19" s="60">
        <v>0</v>
      </c>
      <c r="U19" s="60">
        <v>0</v>
      </c>
      <c r="V19" s="60">
        <v>5078000</v>
      </c>
      <c r="W19" s="60">
        <v>20312000</v>
      </c>
      <c r="X19" s="60">
        <v>24411000</v>
      </c>
      <c r="Y19" s="60">
        <v>-4099000</v>
      </c>
      <c r="Z19" s="140">
        <v>-16.79</v>
      </c>
      <c r="AA19" s="155">
        <v>24411000</v>
      </c>
    </row>
    <row r="20" spans="1:27" ht="13.5">
      <c r="A20" s="181" t="s">
        <v>35</v>
      </c>
      <c r="B20" s="185"/>
      <c r="C20" s="155">
        <v>1300976</v>
      </c>
      <c r="D20" s="155">
        <v>0</v>
      </c>
      <c r="E20" s="156">
        <v>378715</v>
      </c>
      <c r="F20" s="54">
        <v>404173</v>
      </c>
      <c r="G20" s="54">
        <v>-23549</v>
      </c>
      <c r="H20" s="54">
        <v>-11364</v>
      </c>
      <c r="I20" s="54">
        <v>52823</v>
      </c>
      <c r="J20" s="54">
        <v>17910</v>
      </c>
      <c r="K20" s="54">
        <v>12564</v>
      </c>
      <c r="L20" s="54">
        <v>3060</v>
      </c>
      <c r="M20" s="54">
        <v>4775</v>
      </c>
      <c r="N20" s="54">
        <v>20399</v>
      </c>
      <c r="O20" s="54">
        <v>4723</v>
      </c>
      <c r="P20" s="54">
        <v>3101</v>
      </c>
      <c r="Q20" s="54">
        <v>135639</v>
      </c>
      <c r="R20" s="54">
        <v>143463</v>
      </c>
      <c r="S20" s="54">
        <v>125683</v>
      </c>
      <c r="T20" s="54">
        <v>-8151</v>
      </c>
      <c r="U20" s="54">
        <v>3970390</v>
      </c>
      <c r="V20" s="54">
        <v>4087922</v>
      </c>
      <c r="W20" s="54">
        <v>4269694</v>
      </c>
      <c r="X20" s="54">
        <v>404173</v>
      </c>
      <c r="Y20" s="54">
        <v>3865521</v>
      </c>
      <c r="Z20" s="184">
        <v>956.4</v>
      </c>
      <c r="AA20" s="130">
        <v>404173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3923900</v>
      </c>
      <c r="V21" s="60">
        <v>3923900</v>
      </c>
      <c r="W21" s="82">
        <v>3923900</v>
      </c>
      <c r="X21" s="60">
        <v>0</v>
      </c>
      <c r="Y21" s="60">
        <v>3923900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62572523</v>
      </c>
      <c r="D22" s="188">
        <f>SUM(D5:D21)</f>
        <v>0</v>
      </c>
      <c r="E22" s="189">
        <f t="shared" si="0"/>
        <v>67954448</v>
      </c>
      <c r="F22" s="190">
        <f t="shared" si="0"/>
        <v>68392609</v>
      </c>
      <c r="G22" s="190">
        <f t="shared" si="0"/>
        <v>8707543</v>
      </c>
      <c r="H22" s="190">
        <f t="shared" si="0"/>
        <v>3424887</v>
      </c>
      <c r="I22" s="190">
        <f t="shared" si="0"/>
        <v>3595964</v>
      </c>
      <c r="J22" s="190">
        <f t="shared" si="0"/>
        <v>15728394</v>
      </c>
      <c r="K22" s="190">
        <f t="shared" si="0"/>
        <v>3238450</v>
      </c>
      <c r="L22" s="190">
        <f t="shared" si="0"/>
        <v>17338653</v>
      </c>
      <c r="M22" s="190">
        <f t="shared" si="0"/>
        <v>2900111</v>
      </c>
      <c r="N22" s="190">
        <f t="shared" si="0"/>
        <v>23477214</v>
      </c>
      <c r="O22" s="190">
        <f t="shared" si="0"/>
        <v>3306399</v>
      </c>
      <c r="P22" s="190">
        <f t="shared" si="0"/>
        <v>3232824</v>
      </c>
      <c r="Q22" s="190">
        <f t="shared" si="0"/>
        <v>3356088</v>
      </c>
      <c r="R22" s="190">
        <f t="shared" si="0"/>
        <v>9895311</v>
      </c>
      <c r="S22" s="190">
        <f t="shared" si="0"/>
        <v>6718600</v>
      </c>
      <c r="T22" s="190">
        <f t="shared" si="0"/>
        <v>3141759</v>
      </c>
      <c r="U22" s="190">
        <f t="shared" si="0"/>
        <v>11414256</v>
      </c>
      <c r="V22" s="190">
        <f t="shared" si="0"/>
        <v>21274615</v>
      </c>
      <c r="W22" s="190">
        <f t="shared" si="0"/>
        <v>70375534</v>
      </c>
      <c r="X22" s="190">
        <f t="shared" si="0"/>
        <v>68392609</v>
      </c>
      <c r="Y22" s="190">
        <f t="shared" si="0"/>
        <v>1982925</v>
      </c>
      <c r="Z22" s="191">
        <f>+IF(X22&lt;&gt;0,+(Y22/X22)*100,0)</f>
        <v>2.89932644622462</v>
      </c>
      <c r="AA22" s="188">
        <f>SUM(AA5:AA21)</f>
        <v>68392609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23380196</v>
      </c>
      <c r="D25" s="155">
        <v>0</v>
      </c>
      <c r="E25" s="156">
        <v>26413766</v>
      </c>
      <c r="F25" s="60">
        <v>26419000</v>
      </c>
      <c r="G25" s="60">
        <v>2017987</v>
      </c>
      <c r="H25" s="60">
        <v>2020474</v>
      </c>
      <c r="I25" s="60">
        <v>2040491</v>
      </c>
      <c r="J25" s="60">
        <v>6078952</v>
      </c>
      <c r="K25" s="60">
        <v>2039333</v>
      </c>
      <c r="L25" s="60">
        <v>3127274</v>
      </c>
      <c r="M25" s="60">
        <v>2059204</v>
      </c>
      <c r="N25" s="60">
        <v>7225811</v>
      </c>
      <c r="O25" s="60">
        <v>2085072</v>
      </c>
      <c r="P25" s="60">
        <v>1786379</v>
      </c>
      <c r="Q25" s="60">
        <v>2078891</v>
      </c>
      <c r="R25" s="60">
        <v>5950342</v>
      </c>
      <c r="S25" s="60">
        <v>2099334</v>
      </c>
      <c r="T25" s="60">
        <v>2139746</v>
      </c>
      <c r="U25" s="60">
        <v>2120273</v>
      </c>
      <c r="V25" s="60">
        <v>6359353</v>
      </c>
      <c r="W25" s="60">
        <v>25614458</v>
      </c>
      <c r="X25" s="60">
        <v>26419000</v>
      </c>
      <c r="Y25" s="60">
        <v>-804542</v>
      </c>
      <c r="Z25" s="140">
        <v>-3.05</v>
      </c>
      <c r="AA25" s="155">
        <v>26419000</v>
      </c>
    </row>
    <row r="26" spans="1:27" ht="13.5">
      <c r="A26" s="183" t="s">
        <v>38</v>
      </c>
      <c r="B26" s="182"/>
      <c r="C26" s="155">
        <v>2220514</v>
      </c>
      <c r="D26" s="155">
        <v>0</v>
      </c>
      <c r="E26" s="156">
        <v>2361072</v>
      </c>
      <c r="F26" s="60">
        <v>2398185</v>
      </c>
      <c r="G26" s="60">
        <v>183884</v>
      </c>
      <c r="H26" s="60">
        <v>183884</v>
      </c>
      <c r="I26" s="60">
        <v>183884</v>
      </c>
      <c r="J26" s="60">
        <v>551652</v>
      </c>
      <c r="K26" s="60">
        <v>183884</v>
      </c>
      <c r="L26" s="60">
        <v>183884</v>
      </c>
      <c r="M26" s="60">
        <v>183884</v>
      </c>
      <c r="N26" s="60">
        <v>551652</v>
      </c>
      <c r="O26" s="60">
        <v>183884</v>
      </c>
      <c r="P26" s="60">
        <v>298237</v>
      </c>
      <c r="Q26" s="60">
        <v>196678</v>
      </c>
      <c r="R26" s="60">
        <v>678799</v>
      </c>
      <c r="S26" s="60">
        <v>196678</v>
      </c>
      <c r="T26" s="60">
        <v>196678</v>
      </c>
      <c r="U26" s="60">
        <v>196678</v>
      </c>
      <c r="V26" s="60">
        <v>590034</v>
      </c>
      <c r="W26" s="60">
        <v>2372137</v>
      </c>
      <c r="X26" s="60">
        <v>2398185</v>
      </c>
      <c r="Y26" s="60">
        <v>-26048</v>
      </c>
      <c r="Z26" s="140">
        <v>-1.09</v>
      </c>
      <c r="AA26" s="155">
        <v>2398185</v>
      </c>
    </row>
    <row r="27" spans="1:27" ht="13.5">
      <c r="A27" s="183" t="s">
        <v>118</v>
      </c>
      <c r="B27" s="182"/>
      <c r="C27" s="155">
        <v>965589</v>
      </c>
      <c r="D27" s="155">
        <v>0</v>
      </c>
      <c r="E27" s="156">
        <v>3473825</v>
      </c>
      <c r="F27" s="60">
        <v>2913825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2913825</v>
      </c>
      <c r="Y27" s="60">
        <v>-2913825</v>
      </c>
      <c r="Z27" s="140">
        <v>-100</v>
      </c>
      <c r="AA27" s="155">
        <v>2913825</v>
      </c>
    </row>
    <row r="28" spans="1:27" ht="13.5">
      <c r="A28" s="183" t="s">
        <v>39</v>
      </c>
      <c r="B28" s="182"/>
      <c r="C28" s="155">
        <v>5275885</v>
      </c>
      <c r="D28" s="155">
        <v>0</v>
      </c>
      <c r="E28" s="156">
        <v>4513435</v>
      </c>
      <c r="F28" s="60">
        <v>4513435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6418493</v>
      </c>
      <c r="V28" s="60">
        <v>6418493</v>
      </c>
      <c r="W28" s="60">
        <v>6418493</v>
      </c>
      <c r="X28" s="60">
        <v>4513435</v>
      </c>
      <c r="Y28" s="60">
        <v>1905058</v>
      </c>
      <c r="Z28" s="140">
        <v>42.21</v>
      </c>
      <c r="AA28" s="155">
        <v>4513435</v>
      </c>
    </row>
    <row r="29" spans="1:27" ht="13.5">
      <c r="A29" s="183" t="s">
        <v>40</v>
      </c>
      <c r="B29" s="182"/>
      <c r="C29" s="155">
        <v>1249739</v>
      </c>
      <c r="D29" s="155">
        <v>0</v>
      </c>
      <c r="E29" s="156">
        <v>549437</v>
      </c>
      <c r="F29" s="60">
        <v>1264551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1264551</v>
      </c>
      <c r="Y29" s="60">
        <v>-1264551</v>
      </c>
      <c r="Z29" s="140">
        <v>-100</v>
      </c>
      <c r="AA29" s="155">
        <v>1264551</v>
      </c>
    </row>
    <row r="30" spans="1:27" ht="13.5">
      <c r="A30" s="183" t="s">
        <v>119</v>
      </c>
      <c r="B30" s="182"/>
      <c r="C30" s="155">
        <v>13462391</v>
      </c>
      <c r="D30" s="155">
        <v>0</v>
      </c>
      <c r="E30" s="156">
        <v>15280810</v>
      </c>
      <c r="F30" s="60">
        <v>17629950</v>
      </c>
      <c r="G30" s="60">
        <v>0</v>
      </c>
      <c r="H30" s="60">
        <v>1723728</v>
      </c>
      <c r="I30" s="60">
        <v>1938723</v>
      </c>
      <c r="J30" s="60">
        <v>3662451</v>
      </c>
      <c r="K30" s="60">
        <v>1542200</v>
      </c>
      <c r="L30" s="60">
        <v>1056486</v>
      </c>
      <c r="M30" s="60">
        <v>1046173</v>
      </c>
      <c r="N30" s="60">
        <v>3644859</v>
      </c>
      <c r="O30" s="60">
        <v>1066845</v>
      </c>
      <c r="P30" s="60">
        <v>1041869</v>
      </c>
      <c r="Q30" s="60">
        <v>1117213</v>
      </c>
      <c r="R30" s="60">
        <v>3225927</v>
      </c>
      <c r="S30" s="60">
        <v>979145</v>
      </c>
      <c r="T30" s="60">
        <v>1040460</v>
      </c>
      <c r="U30" s="60">
        <v>1014910</v>
      </c>
      <c r="V30" s="60">
        <v>3034515</v>
      </c>
      <c r="W30" s="60">
        <v>13567752</v>
      </c>
      <c r="X30" s="60">
        <v>17629950</v>
      </c>
      <c r="Y30" s="60">
        <v>-4062198</v>
      </c>
      <c r="Z30" s="140">
        <v>-23.04</v>
      </c>
      <c r="AA30" s="155">
        <v>17629950</v>
      </c>
    </row>
    <row r="31" spans="1:27" ht="13.5">
      <c r="A31" s="183" t="s">
        <v>120</v>
      </c>
      <c r="B31" s="182"/>
      <c r="C31" s="155">
        <v>2858855</v>
      </c>
      <c r="D31" s="155">
        <v>0</v>
      </c>
      <c r="E31" s="156">
        <v>4165218</v>
      </c>
      <c r="F31" s="60">
        <v>3868000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3868000</v>
      </c>
      <c r="Y31" s="60">
        <v>-3868000</v>
      </c>
      <c r="Z31" s="140">
        <v>-100</v>
      </c>
      <c r="AA31" s="155">
        <v>3868000</v>
      </c>
    </row>
    <row r="32" spans="1:27" ht="13.5">
      <c r="A32" s="183" t="s">
        <v>121</v>
      </c>
      <c r="B32" s="182"/>
      <c r="C32" s="155">
        <v>379008</v>
      </c>
      <c r="D32" s="155">
        <v>0</v>
      </c>
      <c r="E32" s="156">
        <v>321200</v>
      </c>
      <c r="F32" s="60">
        <v>543060</v>
      </c>
      <c r="G32" s="60">
        <v>39795</v>
      </c>
      <c r="H32" s="60">
        <v>39675</v>
      </c>
      <c r="I32" s="60">
        <v>47869</v>
      </c>
      <c r="J32" s="60">
        <v>127339</v>
      </c>
      <c r="K32" s="60">
        <v>48229</v>
      </c>
      <c r="L32" s="60">
        <v>59212</v>
      </c>
      <c r="M32" s="60">
        <v>15820</v>
      </c>
      <c r="N32" s="60">
        <v>123261</v>
      </c>
      <c r="O32" s="60">
        <v>63992</v>
      </c>
      <c r="P32" s="60">
        <v>42923</v>
      </c>
      <c r="Q32" s="60">
        <v>46366</v>
      </c>
      <c r="R32" s="60">
        <v>153281</v>
      </c>
      <c r="S32" s="60">
        <v>39226</v>
      </c>
      <c r="T32" s="60">
        <v>44889</v>
      </c>
      <c r="U32" s="60">
        <v>41167</v>
      </c>
      <c r="V32" s="60">
        <v>125282</v>
      </c>
      <c r="W32" s="60">
        <v>529163</v>
      </c>
      <c r="X32" s="60">
        <v>543060</v>
      </c>
      <c r="Y32" s="60">
        <v>-13897</v>
      </c>
      <c r="Z32" s="140">
        <v>-2.56</v>
      </c>
      <c r="AA32" s="155">
        <v>543060</v>
      </c>
    </row>
    <row r="33" spans="1:27" ht="13.5">
      <c r="A33" s="183" t="s">
        <v>42</v>
      </c>
      <c r="B33" s="182"/>
      <c r="C33" s="155">
        <v>272913</v>
      </c>
      <c r="D33" s="155">
        <v>0</v>
      </c>
      <c r="E33" s="156">
        <v>291566</v>
      </c>
      <c r="F33" s="60">
        <v>247888</v>
      </c>
      <c r="G33" s="60">
        <v>160788</v>
      </c>
      <c r="H33" s="60">
        <v>0</v>
      </c>
      <c r="I33" s="60">
        <v>23100</v>
      </c>
      <c r="J33" s="60">
        <v>183888</v>
      </c>
      <c r="K33" s="60">
        <v>4000</v>
      </c>
      <c r="L33" s="60">
        <v>0</v>
      </c>
      <c r="M33" s="60">
        <v>0</v>
      </c>
      <c r="N33" s="60">
        <v>4000</v>
      </c>
      <c r="O33" s="60">
        <v>58500</v>
      </c>
      <c r="P33" s="60">
        <v>0</v>
      </c>
      <c r="Q33" s="60">
        <v>0</v>
      </c>
      <c r="R33" s="60">
        <v>58500</v>
      </c>
      <c r="S33" s="60">
        <v>0</v>
      </c>
      <c r="T33" s="60">
        <v>0</v>
      </c>
      <c r="U33" s="60">
        <v>0</v>
      </c>
      <c r="V33" s="60">
        <v>0</v>
      </c>
      <c r="W33" s="60">
        <v>246388</v>
      </c>
      <c r="X33" s="60">
        <v>247888</v>
      </c>
      <c r="Y33" s="60">
        <v>-1500</v>
      </c>
      <c r="Z33" s="140">
        <v>-0.61</v>
      </c>
      <c r="AA33" s="155">
        <v>247888</v>
      </c>
    </row>
    <row r="34" spans="1:27" ht="13.5">
      <c r="A34" s="183" t="s">
        <v>43</v>
      </c>
      <c r="B34" s="182"/>
      <c r="C34" s="155">
        <v>14911806</v>
      </c>
      <c r="D34" s="155">
        <v>0</v>
      </c>
      <c r="E34" s="156">
        <v>14859991</v>
      </c>
      <c r="F34" s="60">
        <v>15061973</v>
      </c>
      <c r="G34" s="60">
        <v>585691</v>
      </c>
      <c r="H34" s="60">
        <v>764797</v>
      </c>
      <c r="I34" s="60">
        <v>1126864</v>
      </c>
      <c r="J34" s="60">
        <v>2477352</v>
      </c>
      <c r="K34" s="60">
        <v>814756</v>
      </c>
      <c r="L34" s="60">
        <v>1355983</v>
      </c>
      <c r="M34" s="60">
        <v>795494</v>
      </c>
      <c r="N34" s="60">
        <v>2966233</v>
      </c>
      <c r="O34" s="60">
        <v>412149</v>
      </c>
      <c r="P34" s="60">
        <v>971891</v>
      </c>
      <c r="Q34" s="60">
        <v>975119</v>
      </c>
      <c r="R34" s="60">
        <v>2359159</v>
      </c>
      <c r="S34" s="60">
        <v>2585310</v>
      </c>
      <c r="T34" s="60">
        <v>1721072</v>
      </c>
      <c r="U34" s="60">
        <v>1006287</v>
      </c>
      <c r="V34" s="60">
        <v>5312669</v>
      </c>
      <c r="W34" s="60">
        <v>13115413</v>
      </c>
      <c r="X34" s="60">
        <v>15061973</v>
      </c>
      <c r="Y34" s="60">
        <v>-1946560</v>
      </c>
      <c r="Z34" s="140">
        <v>-12.92</v>
      </c>
      <c r="AA34" s="155">
        <v>15061973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64976896</v>
      </c>
      <c r="D36" s="188">
        <f>SUM(D25:D35)</f>
        <v>0</v>
      </c>
      <c r="E36" s="189">
        <f t="shared" si="1"/>
        <v>72230320</v>
      </c>
      <c r="F36" s="190">
        <f t="shared" si="1"/>
        <v>74859867</v>
      </c>
      <c r="G36" s="190">
        <f t="shared" si="1"/>
        <v>2988145</v>
      </c>
      <c r="H36" s="190">
        <f t="shared" si="1"/>
        <v>4732558</v>
      </c>
      <c r="I36" s="190">
        <f t="shared" si="1"/>
        <v>5360931</v>
      </c>
      <c r="J36" s="190">
        <f t="shared" si="1"/>
        <v>13081634</v>
      </c>
      <c r="K36" s="190">
        <f t="shared" si="1"/>
        <v>4632402</v>
      </c>
      <c r="L36" s="190">
        <f t="shared" si="1"/>
        <v>5782839</v>
      </c>
      <c r="M36" s="190">
        <f t="shared" si="1"/>
        <v>4100575</v>
      </c>
      <c r="N36" s="190">
        <f t="shared" si="1"/>
        <v>14515816</v>
      </c>
      <c r="O36" s="190">
        <f t="shared" si="1"/>
        <v>3870442</v>
      </c>
      <c r="P36" s="190">
        <f t="shared" si="1"/>
        <v>4141299</v>
      </c>
      <c r="Q36" s="190">
        <f t="shared" si="1"/>
        <v>4414267</v>
      </c>
      <c r="R36" s="190">
        <f t="shared" si="1"/>
        <v>12426008</v>
      </c>
      <c r="S36" s="190">
        <f t="shared" si="1"/>
        <v>5899693</v>
      </c>
      <c r="T36" s="190">
        <f t="shared" si="1"/>
        <v>5142845</v>
      </c>
      <c r="U36" s="190">
        <f t="shared" si="1"/>
        <v>10797808</v>
      </c>
      <c r="V36" s="190">
        <f t="shared" si="1"/>
        <v>21840346</v>
      </c>
      <c r="W36" s="190">
        <f t="shared" si="1"/>
        <v>61863804</v>
      </c>
      <c r="X36" s="190">
        <f t="shared" si="1"/>
        <v>74859867</v>
      </c>
      <c r="Y36" s="190">
        <f t="shared" si="1"/>
        <v>-12996063</v>
      </c>
      <c r="Z36" s="191">
        <f>+IF(X36&lt;&gt;0,+(Y36/X36)*100,0)</f>
        <v>-17.36052109202919</v>
      </c>
      <c r="AA36" s="188">
        <f>SUM(AA25:AA35)</f>
        <v>74859867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-2404373</v>
      </c>
      <c r="D38" s="199">
        <f>+D22-D36</f>
        <v>0</v>
      </c>
      <c r="E38" s="200">
        <f t="shared" si="2"/>
        <v>-4275872</v>
      </c>
      <c r="F38" s="106">
        <f t="shared" si="2"/>
        <v>-6467258</v>
      </c>
      <c r="G38" s="106">
        <f t="shared" si="2"/>
        <v>5719398</v>
      </c>
      <c r="H38" s="106">
        <f t="shared" si="2"/>
        <v>-1307671</v>
      </c>
      <c r="I38" s="106">
        <f t="shared" si="2"/>
        <v>-1764967</v>
      </c>
      <c r="J38" s="106">
        <f t="shared" si="2"/>
        <v>2646760</v>
      </c>
      <c r="K38" s="106">
        <f t="shared" si="2"/>
        <v>-1393952</v>
      </c>
      <c r="L38" s="106">
        <f t="shared" si="2"/>
        <v>11555814</v>
      </c>
      <c r="M38" s="106">
        <f t="shared" si="2"/>
        <v>-1200464</v>
      </c>
      <c r="N38" s="106">
        <f t="shared" si="2"/>
        <v>8961398</v>
      </c>
      <c r="O38" s="106">
        <f t="shared" si="2"/>
        <v>-564043</v>
      </c>
      <c r="P38" s="106">
        <f t="shared" si="2"/>
        <v>-908475</v>
      </c>
      <c r="Q38" s="106">
        <f t="shared" si="2"/>
        <v>-1058179</v>
      </c>
      <c r="R38" s="106">
        <f t="shared" si="2"/>
        <v>-2530697</v>
      </c>
      <c r="S38" s="106">
        <f t="shared" si="2"/>
        <v>818907</v>
      </c>
      <c r="T38" s="106">
        <f t="shared" si="2"/>
        <v>-2001086</v>
      </c>
      <c r="U38" s="106">
        <f t="shared" si="2"/>
        <v>616448</v>
      </c>
      <c r="V38" s="106">
        <f t="shared" si="2"/>
        <v>-565731</v>
      </c>
      <c r="W38" s="106">
        <f t="shared" si="2"/>
        <v>8511730</v>
      </c>
      <c r="X38" s="106">
        <f>IF(F22=F36,0,X22-X36)</f>
        <v>-6467258</v>
      </c>
      <c r="Y38" s="106">
        <f t="shared" si="2"/>
        <v>14978988</v>
      </c>
      <c r="Z38" s="201">
        <f>+IF(X38&lt;&gt;0,+(Y38/X38)*100,0)</f>
        <v>-231.61265562623294</v>
      </c>
      <c r="AA38" s="199">
        <f>+AA22-AA36</f>
        <v>-6467258</v>
      </c>
    </row>
    <row r="39" spans="1:27" ht="13.5">
      <c r="A39" s="181" t="s">
        <v>46</v>
      </c>
      <c r="B39" s="185"/>
      <c r="C39" s="155">
        <v>12337523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23033266</v>
      </c>
      <c r="V39" s="60">
        <v>23033266</v>
      </c>
      <c r="W39" s="60">
        <v>23033266</v>
      </c>
      <c r="X39" s="60">
        <v>0</v>
      </c>
      <c r="Y39" s="60">
        <v>23033266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9933150</v>
      </c>
      <c r="D42" s="206">
        <f>SUM(D38:D41)</f>
        <v>0</v>
      </c>
      <c r="E42" s="207">
        <f t="shared" si="3"/>
        <v>-4275872</v>
      </c>
      <c r="F42" s="88">
        <f t="shared" si="3"/>
        <v>-6467258</v>
      </c>
      <c r="G42" s="88">
        <f t="shared" si="3"/>
        <v>5719398</v>
      </c>
      <c r="H42" s="88">
        <f t="shared" si="3"/>
        <v>-1307671</v>
      </c>
      <c r="I42" s="88">
        <f t="shared" si="3"/>
        <v>-1764967</v>
      </c>
      <c r="J42" s="88">
        <f t="shared" si="3"/>
        <v>2646760</v>
      </c>
      <c r="K42" s="88">
        <f t="shared" si="3"/>
        <v>-1393952</v>
      </c>
      <c r="L42" s="88">
        <f t="shared" si="3"/>
        <v>11555814</v>
      </c>
      <c r="M42" s="88">
        <f t="shared" si="3"/>
        <v>-1200464</v>
      </c>
      <c r="N42" s="88">
        <f t="shared" si="3"/>
        <v>8961398</v>
      </c>
      <c r="O42" s="88">
        <f t="shared" si="3"/>
        <v>-564043</v>
      </c>
      <c r="P42" s="88">
        <f t="shared" si="3"/>
        <v>-908475</v>
      </c>
      <c r="Q42" s="88">
        <f t="shared" si="3"/>
        <v>-1058179</v>
      </c>
      <c r="R42" s="88">
        <f t="shared" si="3"/>
        <v>-2530697</v>
      </c>
      <c r="S42" s="88">
        <f t="shared" si="3"/>
        <v>818907</v>
      </c>
      <c r="T42" s="88">
        <f t="shared" si="3"/>
        <v>-2001086</v>
      </c>
      <c r="U42" s="88">
        <f t="shared" si="3"/>
        <v>23649714</v>
      </c>
      <c r="V42" s="88">
        <f t="shared" si="3"/>
        <v>22467535</v>
      </c>
      <c r="W42" s="88">
        <f t="shared" si="3"/>
        <v>31544996</v>
      </c>
      <c r="X42" s="88">
        <f t="shared" si="3"/>
        <v>-6467258</v>
      </c>
      <c r="Y42" s="88">
        <f t="shared" si="3"/>
        <v>38012254</v>
      </c>
      <c r="Z42" s="208">
        <f>+IF(X42&lt;&gt;0,+(Y42/X42)*100,0)</f>
        <v>-587.7646136894492</v>
      </c>
      <c r="AA42" s="206">
        <f>SUM(AA38:AA41)</f>
        <v>-6467258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9933150</v>
      </c>
      <c r="D44" s="210">
        <f>+D42-D43</f>
        <v>0</v>
      </c>
      <c r="E44" s="211">
        <f t="shared" si="4"/>
        <v>-4275872</v>
      </c>
      <c r="F44" s="77">
        <f t="shared" si="4"/>
        <v>-6467258</v>
      </c>
      <c r="G44" s="77">
        <f t="shared" si="4"/>
        <v>5719398</v>
      </c>
      <c r="H44" s="77">
        <f t="shared" si="4"/>
        <v>-1307671</v>
      </c>
      <c r="I44" s="77">
        <f t="shared" si="4"/>
        <v>-1764967</v>
      </c>
      <c r="J44" s="77">
        <f t="shared" si="4"/>
        <v>2646760</v>
      </c>
      <c r="K44" s="77">
        <f t="shared" si="4"/>
        <v>-1393952</v>
      </c>
      <c r="L44" s="77">
        <f t="shared" si="4"/>
        <v>11555814</v>
      </c>
      <c r="M44" s="77">
        <f t="shared" si="4"/>
        <v>-1200464</v>
      </c>
      <c r="N44" s="77">
        <f t="shared" si="4"/>
        <v>8961398</v>
      </c>
      <c r="O44" s="77">
        <f t="shared" si="4"/>
        <v>-564043</v>
      </c>
      <c r="P44" s="77">
        <f t="shared" si="4"/>
        <v>-908475</v>
      </c>
      <c r="Q44" s="77">
        <f t="shared" si="4"/>
        <v>-1058179</v>
      </c>
      <c r="R44" s="77">
        <f t="shared" si="4"/>
        <v>-2530697</v>
      </c>
      <c r="S44" s="77">
        <f t="shared" si="4"/>
        <v>818907</v>
      </c>
      <c r="T44" s="77">
        <f t="shared" si="4"/>
        <v>-2001086</v>
      </c>
      <c r="U44" s="77">
        <f t="shared" si="4"/>
        <v>23649714</v>
      </c>
      <c r="V44" s="77">
        <f t="shared" si="4"/>
        <v>22467535</v>
      </c>
      <c r="W44" s="77">
        <f t="shared" si="4"/>
        <v>31544996</v>
      </c>
      <c r="X44" s="77">
        <f t="shared" si="4"/>
        <v>-6467258</v>
      </c>
      <c r="Y44" s="77">
        <f t="shared" si="4"/>
        <v>38012254</v>
      </c>
      <c r="Z44" s="212">
        <f>+IF(X44&lt;&gt;0,+(Y44/X44)*100,0)</f>
        <v>-587.7646136894492</v>
      </c>
      <c r="AA44" s="210">
        <f>+AA42-AA43</f>
        <v>-6467258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9933150</v>
      </c>
      <c r="D46" s="206">
        <f>SUM(D44:D45)</f>
        <v>0</v>
      </c>
      <c r="E46" s="207">
        <f t="shared" si="5"/>
        <v>-4275872</v>
      </c>
      <c r="F46" s="88">
        <f t="shared" si="5"/>
        <v>-6467258</v>
      </c>
      <c r="G46" s="88">
        <f t="shared" si="5"/>
        <v>5719398</v>
      </c>
      <c r="H46" s="88">
        <f t="shared" si="5"/>
        <v>-1307671</v>
      </c>
      <c r="I46" s="88">
        <f t="shared" si="5"/>
        <v>-1764967</v>
      </c>
      <c r="J46" s="88">
        <f t="shared" si="5"/>
        <v>2646760</v>
      </c>
      <c r="K46" s="88">
        <f t="shared" si="5"/>
        <v>-1393952</v>
      </c>
      <c r="L46" s="88">
        <f t="shared" si="5"/>
        <v>11555814</v>
      </c>
      <c r="M46" s="88">
        <f t="shared" si="5"/>
        <v>-1200464</v>
      </c>
      <c r="N46" s="88">
        <f t="shared" si="5"/>
        <v>8961398</v>
      </c>
      <c r="O46" s="88">
        <f t="shared" si="5"/>
        <v>-564043</v>
      </c>
      <c r="P46" s="88">
        <f t="shared" si="5"/>
        <v>-908475</v>
      </c>
      <c r="Q46" s="88">
        <f t="shared" si="5"/>
        <v>-1058179</v>
      </c>
      <c r="R46" s="88">
        <f t="shared" si="5"/>
        <v>-2530697</v>
      </c>
      <c r="S46" s="88">
        <f t="shared" si="5"/>
        <v>818907</v>
      </c>
      <c r="T46" s="88">
        <f t="shared" si="5"/>
        <v>-2001086</v>
      </c>
      <c r="U46" s="88">
        <f t="shared" si="5"/>
        <v>23649714</v>
      </c>
      <c r="V46" s="88">
        <f t="shared" si="5"/>
        <v>22467535</v>
      </c>
      <c r="W46" s="88">
        <f t="shared" si="5"/>
        <v>31544996</v>
      </c>
      <c r="X46" s="88">
        <f t="shared" si="5"/>
        <v>-6467258</v>
      </c>
      <c r="Y46" s="88">
        <f t="shared" si="5"/>
        <v>38012254</v>
      </c>
      <c r="Z46" s="208">
        <f>+IF(X46&lt;&gt;0,+(Y46/X46)*100,0)</f>
        <v>-587.7646136894492</v>
      </c>
      <c r="AA46" s="206">
        <f>SUM(AA44:AA45)</f>
        <v>-6467258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9933150</v>
      </c>
      <c r="D48" s="217">
        <f>SUM(D46:D47)</f>
        <v>0</v>
      </c>
      <c r="E48" s="218">
        <f t="shared" si="6"/>
        <v>-4275872</v>
      </c>
      <c r="F48" s="219">
        <f t="shared" si="6"/>
        <v>-6467258</v>
      </c>
      <c r="G48" s="219">
        <f t="shared" si="6"/>
        <v>5719398</v>
      </c>
      <c r="H48" s="220">
        <f t="shared" si="6"/>
        <v>-1307671</v>
      </c>
      <c r="I48" s="220">
        <f t="shared" si="6"/>
        <v>-1764967</v>
      </c>
      <c r="J48" s="220">
        <f t="shared" si="6"/>
        <v>2646760</v>
      </c>
      <c r="K48" s="220">
        <f t="shared" si="6"/>
        <v>-1393952</v>
      </c>
      <c r="L48" s="220">
        <f t="shared" si="6"/>
        <v>11555814</v>
      </c>
      <c r="M48" s="219">
        <f t="shared" si="6"/>
        <v>-1200464</v>
      </c>
      <c r="N48" s="219">
        <f t="shared" si="6"/>
        <v>8961398</v>
      </c>
      <c r="O48" s="220">
        <f t="shared" si="6"/>
        <v>-564043</v>
      </c>
      <c r="P48" s="220">
        <f t="shared" si="6"/>
        <v>-908475</v>
      </c>
      <c r="Q48" s="220">
        <f t="shared" si="6"/>
        <v>-1058179</v>
      </c>
      <c r="R48" s="220">
        <f t="shared" si="6"/>
        <v>-2530697</v>
      </c>
      <c r="S48" s="220">
        <f t="shared" si="6"/>
        <v>818907</v>
      </c>
      <c r="T48" s="219">
        <f t="shared" si="6"/>
        <v>-2001086</v>
      </c>
      <c r="U48" s="219">
        <f t="shared" si="6"/>
        <v>23649714</v>
      </c>
      <c r="V48" s="220">
        <f t="shared" si="6"/>
        <v>22467535</v>
      </c>
      <c r="W48" s="220">
        <f t="shared" si="6"/>
        <v>31544996</v>
      </c>
      <c r="X48" s="220">
        <f t="shared" si="6"/>
        <v>-6467258</v>
      </c>
      <c r="Y48" s="220">
        <f t="shared" si="6"/>
        <v>38012254</v>
      </c>
      <c r="Z48" s="221">
        <f>+IF(X48&lt;&gt;0,+(Y48/X48)*100,0)</f>
        <v>-587.7646136894492</v>
      </c>
      <c r="AA48" s="222">
        <f>SUM(AA46:AA47)</f>
        <v>-6467258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52749</v>
      </c>
      <c r="D5" s="153">
        <f>SUM(D6:D8)</f>
        <v>0</v>
      </c>
      <c r="E5" s="154">
        <f t="shared" si="0"/>
        <v>100175</v>
      </c>
      <c r="F5" s="100">
        <f t="shared" si="0"/>
        <v>30000</v>
      </c>
      <c r="G5" s="100">
        <f t="shared" si="0"/>
        <v>0</v>
      </c>
      <c r="H5" s="100">
        <f t="shared" si="0"/>
        <v>2190</v>
      </c>
      <c r="I5" s="100">
        <f t="shared" si="0"/>
        <v>0</v>
      </c>
      <c r="J5" s="100">
        <f t="shared" si="0"/>
        <v>2190</v>
      </c>
      <c r="K5" s="100">
        <f t="shared" si="0"/>
        <v>8728</v>
      </c>
      <c r="L5" s="100">
        <f t="shared" si="0"/>
        <v>0</v>
      </c>
      <c r="M5" s="100">
        <f t="shared" si="0"/>
        <v>7750</v>
      </c>
      <c r="N5" s="100">
        <f t="shared" si="0"/>
        <v>16478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1825</v>
      </c>
      <c r="U5" s="100">
        <f t="shared" si="0"/>
        <v>116756</v>
      </c>
      <c r="V5" s="100">
        <f t="shared" si="0"/>
        <v>118581</v>
      </c>
      <c r="W5" s="100">
        <f t="shared" si="0"/>
        <v>137249</v>
      </c>
      <c r="X5" s="100">
        <f t="shared" si="0"/>
        <v>30000</v>
      </c>
      <c r="Y5" s="100">
        <f t="shared" si="0"/>
        <v>107249</v>
      </c>
      <c r="Z5" s="137">
        <f>+IF(X5&lt;&gt;0,+(Y5/X5)*100,0)</f>
        <v>357.49666666666667</v>
      </c>
      <c r="AA5" s="153">
        <f>SUM(AA6:AA8)</f>
        <v>30000</v>
      </c>
    </row>
    <row r="6" spans="1:27" ht="13.5">
      <c r="A6" s="138" t="s">
        <v>75</v>
      </c>
      <c r="B6" s="136"/>
      <c r="C6" s="155">
        <v>21999</v>
      </c>
      <c r="D6" s="155"/>
      <c r="E6" s="156"/>
      <c r="F6" s="60"/>
      <c r="G6" s="60"/>
      <c r="H6" s="60">
        <v>2190</v>
      </c>
      <c r="I6" s="60"/>
      <c r="J6" s="60">
        <v>2190</v>
      </c>
      <c r="K6" s="60">
        <v>8728</v>
      </c>
      <c r="L6" s="60"/>
      <c r="M6" s="60">
        <v>7750</v>
      </c>
      <c r="N6" s="60">
        <v>16478</v>
      </c>
      <c r="O6" s="60"/>
      <c r="P6" s="60"/>
      <c r="Q6" s="60"/>
      <c r="R6" s="60"/>
      <c r="S6" s="60"/>
      <c r="T6" s="60">
        <v>1825</v>
      </c>
      <c r="U6" s="60"/>
      <c r="V6" s="60">
        <v>1825</v>
      </c>
      <c r="W6" s="60">
        <v>20493</v>
      </c>
      <c r="X6" s="60"/>
      <c r="Y6" s="60">
        <v>20493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116756</v>
      </c>
      <c r="V7" s="159">
        <v>116756</v>
      </c>
      <c r="W7" s="159">
        <v>116756</v>
      </c>
      <c r="X7" s="159"/>
      <c r="Y7" s="159">
        <v>116756</v>
      </c>
      <c r="Z7" s="141"/>
      <c r="AA7" s="225"/>
    </row>
    <row r="8" spans="1:27" ht="13.5">
      <c r="A8" s="138" t="s">
        <v>77</v>
      </c>
      <c r="B8" s="136"/>
      <c r="C8" s="155">
        <v>30750</v>
      </c>
      <c r="D8" s="155"/>
      <c r="E8" s="156">
        <v>100175</v>
      </c>
      <c r="F8" s="60">
        <v>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30000</v>
      </c>
      <c r="Y8" s="60">
        <v>-30000</v>
      </c>
      <c r="Z8" s="140">
        <v>-100</v>
      </c>
      <c r="AA8" s="62">
        <v>30000</v>
      </c>
    </row>
    <row r="9" spans="1:27" ht="13.5">
      <c r="A9" s="135" t="s">
        <v>78</v>
      </c>
      <c r="B9" s="136"/>
      <c r="C9" s="153">
        <f aca="true" t="shared" si="1" ref="C9:Y9">SUM(C10:C14)</f>
        <v>43910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26791</v>
      </c>
      <c r="H9" s="100">
        <f t="shared" si="1"/>
        <v>985336</v>
      </c>
      <c r="I9" s="100">
        <f t="shared" si="1"/>
        <v>117819</v>
      </c>
      <c r="J9" s="100">
        <f t="shared" si="1"/>
        <v>1129946</v>
      </c>
      <c r="K9" s="100">
        <f t="shared" si="1"/>
        <v>523613</v>
      </c>
      <c r="L9" s="100">
        <f t="shared" si="1"/>
        <v>0</v>
      </c>
      <c r="M9" s="100">
        <f t="shared" si="1"/>
        <v>2288080</v>
      </c>
      <c r="N9" s="100">
        <f t="shared" si="1"/>
        <v>2811693</v>
      </c>
      <c r="O9" s="100">
        <f t="shared" si="1"/>
        <v>0</v>
      </c>
      <c r="P9" s="100">
        <f t="shared" si="1"/>
        <v>435800</v>
      </c>
      <c r="Q9" s="100">
        <f t="shared" si="1"/>
        <v>1265673</v>
      </c>
      <c r="R9" s="100">
        <f t="shared" si="1"/>
        <v>1701473</v>
      </c>
      <c r="S9" s="100">
        <f t="shared" si="1"/>
        <v>1001287</v>
      </c>
      <c r="T9" s="100">
        <f t="shared" si="1"/>
        <v>0</v>
      </c>
      <c r="U9" s="100">
        <f t="shared" si="1"/>
        <v>0</v>
      </c>
      <c r="V9" s="100">
        <f t="shared" si="1"/>
        <v>1001287</v>
      </c>
      <c r="W9" s="100">
        <f t="shared" si="1"/>
        <v>6644399</v>
      </c>
      <c r="X9" s="100">
        <f t="shared" si="1"/>
        <v>0</v>
      </c>
      <c r="Y9" s="100">
        <f t="shared" si="1"/>
        <v>6644399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43910</v>
      </c>
      <c r="D11" s="155"/>
      <c r="E11" s="156"/>
      <c r="F11" s="60"/>
      <c r="G11" s="60">
        <v>26791</v>
      </c>
      <c r="H11" s="60">
        <v>985336</v>
      </c>
      <c r="I11" s="60">
        <v>117819</v>
      </c>
      <c r="J11" s="60">
        <v>1129946</v>
      </c>
      <c r="K11" s="60">
        <v>523613</v>
      </c>
      <c r="L11" s="60"/>
      <c r="M11" s="60">
        <v>2288080</v>
      </c>
      <c r="N11" s="60">
        <v>2811693</v>
      </c>
      <c r="O11" s="60"/>
      <c r="P11" s="60">
        <v>435800</v>
      </c>
      <c r="Q11" s="60">
        <v>1265673</v>
      </c>
      <c r="R11" s="60">
        <v>1701473</v>
      </c>
      <c r="S11" s="60">
        <v>1001287</v>
      </c>
      <c r="T11" s="60"/>
      <c r="U11" s="60"/>
      <c r="V11" s="60">
        <v>1001287</v>
      </c>
      <c r="W11" s="60">
        <v>6644399</v>
      </c>
      <c r="X11" s="60"/>
      <c r="Y11" s="60">
        <v>6644399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3793745</v>
      </c>
      <c r="D15" s="153">
        <f>SUM(D16:D18)</f>
        <v>0</v>
      </c>
      <c r="E15" s="154">
        <f t="shared" si="2"/>
        <v>5000000</v>
      </c>
      <c r="F15" s="100">
        <f t="shared" si="2"/>
        <v>5000000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5000000</v>
      </c>
      <c r="Y15" s="100">
        <f t="shared" si="2"/>
        <v>-5000000</v>
      </c>
      <c r="Z15" s="137">
        <f>+IF(X15&lt;&gt;0,+(Y15/X15)*100,0)</f>
        <v>-100</v>
      </c>
      <c r="AA15" s="102">
        <f>SUM(AA16:AA18)</f>
        <v>5000000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3793745</v>
      </c>
      <c r="D17" s="155"/>
      <c r="E17" s="156">
        <v>5000000</v>
      </c>
      <c r="F17" s="60">
        <v>5000000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5000000</v>
      </c>
      <c r="Y17" s="60">
        <v>-5000000</v>
      </c>
      <c r="Z17" s="140">
        <v>-100</v>
      </c>
      <c r="AA17" s="62">
        <v>5000000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9230157</v>
      </c>
      <c r="D19" s="153">
        <f>SUM(D20:D23)</f>
        <v>0</v>
      </c>
      <c r="E19" s="154">
        <f t="shared" si="3"/>
        <v>14841860</v>
      </c>
      <c r="F19" s="100">
        <f t="shared" si="3"/>
        <v>21408417</v>
      </c>
      <c r="G19" s="100">
        <f t="shared" si="3"/>
        <v>12097</v>
      </c>
      <c r="H19" s="100">
        <f t="shared" si="3"/>
        <v>10435</v>
      </c>
      <c r="I19" s="100">
        <f t="shared" si="3"/>
        <v>124260</v>
      </c>
      <c r="J19" s="100">
        <f t="shared" si="3"/>
        <v>146792</v>
      </c>
      <c r="K19" s="100">
        <f t="shared" si="3"/>
        <v>1392480</v>
      </c>
      <c r="L19" s="100">
        <f t="shared" si="3"/>
        <v>2366795</v>
      </c>
      <c r="M19" s="100">
        <f t="shared" si="3"/>
        <v>5551769</v>
      </c>
      <c r="N19" s="100">
        <f t="shared" si="3"/>
        <v>9311044</v>
      </c>
      <c r="O19" s="100">
        <f t="shared" si="3"/>
        <v>597732</v>
      </c>
      <c r="P19" s="100">
        <f t="shared" si="3"/>
        <v>0</v>
      </c>
      <c r="Q19" s="100">
        <f t="shared" si="3"/>
        <v>5878345</v>
      </c>
      <c r="R19" s="100">
        <f t="shared" si="3"/>
        <v>6476077</v>
      </c>
      <c r="S19" s="100">
        <f t="shared" si="3"/>
        <v>860330</v>
      </c>
      <c r="T19" s="100">
        <f t="shared" si="3"/>
        <v>1999027</v>
      </c>
      <c r="U19" s="100">
        <f t="shared" si="3"/>
        <v>2249356</v>
      </c>
      <c r="V19" s="100">
        <f t="shared" si="3"/>
        <v>5108713</v>
      </c>
      <c r="W19" s="100">
        <f t="shared" si="3"/>
        <v>21042626</v>
      </c>
      <c r="X19" s="100">
        <f t="shared" si="3"/>
        <v>21408417</v>
      </c>
      <c r="Y19" s="100">
        <f t="shared" si="3"/>
        <v>-365791</v>
      </c>
      <c r="Z19" s="137">
        <f>+IF(X19&lt;&gt;0,+(Y19/X19)*100,0)</f>
        <v>-1.7086317031287275</v>
      </c>
      <c r="AA19" s="102">
        <f>SUM(AA20:AA23)</f>
        <v>21408417</v>
      </c>
    </row>
    <row r="20" spans="1:27" ht="13.5">
      <c r="A20" s="138" t="s">
        <v>89</v>
      </c>
      <c r="B20" s="136"/>
      <c r="C20" s="155">
        <v>1113097</v>
      </c>
      <c r="D20" s="155"/>
      <c r="E20" s="156">
        <v>1728070</v>
      </c>
      <c r="F20" s="60">
        <v>1728070</v>
      </c>
      <c r="G20" s="60"/>
      <c r="H20" s="60">
        <v>10435</v>
      </c>
      <c r="I20" s="60">
        <v>124260</v>
      </c>
      <c r="J20" s="60">
        <v>134695</v>
      </c>
      <c r="K20" s="60">
        <v>514412</v>
      </c>
      <c r="L20" s="60">
        <v>402900</v>
      </c>
      <c r="M20" s="60">
        <v>20349</v>
      </c>
      <c r="N20" s="60">
        <v>937661</v>
      </c>
      <c r="O20" s="60"/>
      <c r="P20" s="60"/>
      <c r="Q20" s="60"/>
      <c r="R20" s="60"/>
      <c r="S20" s="60">
        <v>63526</v>
      </c>
      <c r="T20" s="60"/>
      <c r="U20" s="60">
        <v>697474</v>
      </c>
      <c r="V20" s="60">
        <v>761000</v>
      </c>
      <c r="W20" s="60">
        <v>1833356</v>
      </c>
      <c r="X20" s="60">
        <v>1728070</v>
      </c>
      <c r="Y20" s="60">
        <v>105286</v>
      </c>
      <c r="Z20" s="140">
        <v>6.09</v>
      </c>
      <c r="AA20" s="62">
        <v>1728070</v>
      </c>
    </row>
    <row r="21" spans="1:27" ht="13.5">
      <c r="A21" s="138" t="s">
        <v>90</v>
      </c>
      <c r="B21" s="136"/>
      <c r="C21" s="155">
        <v>6872439</v>
      </c>
      <c r="D21" s="155"/>
      <c r="E21" s="156">
        <v>2002632</v>
      </c>
      <c r="F21" s="60">
        <v>3246180</v>
      </c>
      <c r="G21" s="60">
        <v>12097</v>
      </c>
      <c r="H21" s="60"/>
      <c r="I21" s="60"/>
      <c r="J21" s="60">
        <v>12097</v>
      </c>
      <c r="K21" s="60">
        <v>142725</v>
      </c>
      <c r="L21" s="60">
        <v>131910</v>
      </c>
      <c r="M21" s="60">
        <v>1618698</v>
      </c>
      <c r="N21" s="60">
        <v>1893333</v>
      </c>
      <c r="O21" s="60"/>
      <c r="P21" s="60"/>
      <c r="Q21" s="60">
        <v>1515138</v>
      </c>
      <c r="R21" s="60">
        <v>1515138</v>
      </c>
      <c r="S21" s="60"/>
      <c r="T21" s="60"/>
      <c r="U21" s="60"/>
      <c r="V21" s="60"/>
      <c r="W21" s="60">
        <v>3420568</v>
      </c>
      <c r="X21" s="60">
        <v>3246180</v>
      </c>
      <c r="Y21" s="60">
        <v>174388</v>
      </c>
      <c r="Z21" s="140">
        <v>5.37</v>
      </c>
      <c r="AA21" s="62">
        <v>3246180</v>
      </c>
    </row>
    <row r="22" spans="1:27" ht="13.5">
      <c r="A22" s="138" t="s">
        <v>91</v>
      </c>
      <c r="B22" s="136"/>
      <c r="C22" s="157">
        <v>1244621</v>
      </c>
      <c r="D22" s="157"/>
      <c r="E22" s="158">
        <v>11111158</v>
      </c>
      <c r="F22" s="159">
        <v>16434167</v>
      </c>
      <c r="G22" s="159"/>
      <c r="H22" s="159"/>
      <c r="I22" s="159"/>
      <c r="J22" s="159"/>
      <c r="K22" s="159">
        <v>735343</v>
      </c>
      <c r="L22" s="159">
        <v>1831985</v>
      </c>
      <c r="M22" s="159">
        <v>3912722</v>
      </c>
      <c r="N22" s="159">
        <v>6480050</v>
      </c>
      <c r="O22" s="159">
        <v>597732</v>
      </c>
      <c r="P22" s="159"/>
      <c r="Q22" s="159">
        <v>4363207</v>
      </c>
      <c r="R22" s="159">
        <v>4960939</v>
      </c>
      <c r="S22" s="159">
        <v>796804</v>
      </c>
      <c r="T22" s="159">
        <v>1999027</v>
      </c>
      <c r="U22" s="159">
        <v>1551882</v>
      </c>
      <c r="V22" s="159">
        <v>4347713</v>
      </c>
      <c r="W22" s="159">
        <v>15788702</v>
      </c>
      <c r="X22" s="159">
        <v>16434167</v>
      </c>
      <c r="Y22" s="159">
        <v>-645465</v>
      </c>
      <c r="Z22" s="141">
        <v>-3.93</v>
      </c>
      <c r="AA22" s="225">
        <v>16434167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3602035</v>
      </c>
      <c r="F24" s="100">
        <v>1700000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1700000</v>
      </c>
      <c r="Y24" s="100">
        <v>-1700000</v>
      </c>
      <c r="Z24" s="137">
        <v>-100</v>
      </c>
      <c r="AA24" s="102">
        <v>1700000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13120561</v>
      </c>
      <c r="D25" s="217">
        <f>+D5+D9+D15+D19+D24</f>
        <v>0</v>
      </c>
      <c r="E25" s="230">
        <f t="shared" si="4"/>
        <v>23544070</v>
      </c>
      <c r="F25" s="219">
        <f t="shared" si="4"/>
        <v>28138417</v>
      </c>
      <c r="G25" s="219">
        <f t="shared" si="4"/>
        <v>38888</v>
      </c>
      <c r="H25" s="219">
        <f t="shared" si="4"/>
        <v>997961</v>
      </c>
      <c r="I25" s="219">
        <f t="shared" si="4"/>
        <v>242079</v>
      </c>
      <c r="J25" s="219">
        <f t="shared" si="4"/>
        <v>1278928</v>
      </c>
      <c r="K25" s="219">
        <f t="shared" si="4"/>
        <v>1924821</v>
      </c>
      <c r="L25" s="219">
        <f t="shared" si="4"/>
        <v>2366795</v>
      </c>
      <c r="M25" s="219">
        <f t="shared" si="4"/>
        <v>7847599</v>
      </c>
      <c r="N25" s="219">
        <f t="shared" si="4"/>
        <v>12139215</v>
      </c>
      <c r="O25" s="219">
        <f t="shared" si="4"/>
        <v>597732</v>
      </c>
      <c r="P25" s="219">
        <f t="shared" si="4"/>
        <v>435800</v>
      </c>
      <c r="Q25" s="219">
        <f t="shared" si="4"/>
        <v>7144018</v>
      </c>
      <c r="R25" s="219">
        <f t="shared" si="4"/>
        <v>8177550</v>
      </c>
      <c r="S25" s="219">
        <f t="shared" si="4"/>
        <v>1861617</v>
      </c>
      <c r="T25" s="219">
        <f t="shared" si="4"/>
        <v>2000852</v>
      </c>
      <c r="U25" s="219">
        <f t="shared" si="4"/>
        <v>2366112</v>
      </c>
      <c r="V25" s="219">
        <f t="shared" si="4"/>
        <v>6228581</v>
      </c>
      <c r="W25" s="219">
        <f t="shared" si="4"/>
        <v>27824274</v>
      </c>
      <c r="X25" s="219">
        <f t="shared" si="4"/>
        <v>28138417</v>
      </c>
      <c r="Y25" s="219">
        <f t="shared" si="4"/>
        <v>-314143</v>
      </c>
      <c r="Z25" s="231">
        <f>+IF(X25&lt;&gt;0,+(Y25/X25)*100,0)</f>
        <v>-1.1164203018243706</v>
      </c>
      <c r="AA25" s="232">
        <f>+AA5+AA9+AA15+AA19+AA24</f>
        <v>28138417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13023902</v>
      </c>
      <c r="D28" s="155"/>
      <c r="E28" s="156">
        <v>13498070</v>
      </c>
      <c r="F28" s="60">
        <v>12098237</v>
      </c>
      <c r="G28" s="60">
        <v>38888</v>
      </c>
      <c r="H28" s="60">
        <v>995771</v>
      </c>
      <c r="I28" s="60">
        <v>242079</v>
      </c>
      <c r="J28" s="60">
        <v>1276738</v>
      </c>
      <c r="K28" s="60">
        <v>1916093</v>
      </c>
      <c r="L28" s="60">
        <v>2366795</v>
      </c>
      <c r="M28" s="60">
        <v>7839849</v>
      </c>
      <c r="N28" s="60">
        <v>12122737</v>
      </c>
      <c r="O28" s="60"/>
      <c r="P28" s="60">
        <v>435800</v>
      </c>
      <c r="Q28" s="60">
        <v>7144018</v>
      </c>
      <c r="R28" s="60">
        <v>7579818</v>
      </c>
      <c r="S28" s="60">
        <v>1861617</v>
      </c>
      <c r="T28" s="60">
        <v>1999027</v>
      </c>
      <c r="U28" s="60">
        <v>2366112</v>
      </c>
      <c r="V28" s="60">
        <v>6226756</v>
      </c>
      <c r="W28" s="60">
        <v>27206049</v>
      </c>
      <c r="X28" s="60">
        <v>12098237</v>
      </c>
      <c r="Y28" s="60">
        <v>15107812</v>
      </c>
      <c r="Z28" s="140">
        <v>124.88</v>
      </c>
      <c r="AA28" s="155">
        <v>12098237</v>
      </c>
    </row>
    <row r="29" spans="1:27" ht="13.5">
      <c r="A29" s="234" t="s">
        <v>134</v>
      </c>
      <c r="B29" s="136"/>
      <c r="C29" s="155"/>
      <c r="D29" s="155"/>
      <c r="E29" s="156"/>
      <c r="F29" s="60">
        <v>1228000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1228000</v>
      </c>
      <c r="Y29" s="60">
        <v>-1228000</v>
      </c>
      <c r="Z29" s="140">
        <v>-100</v>
      </c>
      <c r="AA29" s="62">
        <v>1228000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7988000</v>
      </c>
      <c r="F31" s="60">
        <v>12582180</v>
      </c>
      <c r="G31" s="60"/>
      <c r="H31" s="60"/>
      <c r="I31" s="60"/>
      <c r="J31" s="60"/>
      <c r="K31" s="60"/>
      <c r="L31" s="60"/>
      <c r="M31" s="60"/>
      <c r="N31" s="60"/>
      <c r="O31" s="60">
        <v>597732</v>
      </c>
      <c r="P31" s="60"/>
      <c r="Q31" s="60"/>
      <c r="R31" s="60">
        <v>597732</v>
      </c>
      <c r="S31" s="60"/>
      <c r="T31" s="60"/>
      <c r="U31" s="60"/>
      <c r="V31" s="60"/>
      <c r="W31" s="60">
        <v>597732</v>
      </c>
      <c r="X31" s="60">
        <v>12582180</v>
      </c>
      <c r="Y31" s="60">
        <v>-11984448</v>
      </c>
      <c r="Z31" s="140">
        <v>-95.25</v>
      </c>
      <c r="AA31" s="62">
        <v>12582180</v>
      </c>
    </row>
    <row r="32" spans="1:27" ht="13.5">
      <c r="A32" s="236" t="s">
        <v>46</v>
      </c>
      <c r="B32" s="136"/>
      <c r="C32" s="210">
        <f aca="true" t="shared" si="5" ref="C32:Y32">SUM(C28:C31)</f>
        <v>13023902</v>
      </c>
      <c r="D32" s="210">
        <f>SUM(D28:D31)</f>
        <v>0</v>
      </c>
      <c r="E32" s="211">
        <f t="shared" si="5"/>
        <v>21486070</v>
      </c>
      <c r="F32" s="77">
        <f t="shared" si="5"/>
        <v>25908417</v>
      </c>
      <c r="G32" s="77">
        <f t="shared" si="5"/>
        <v>38888</v>
      </c>
      <c r="H32" s="77">
        <f t="shared" si="5"/>
        <v>995771</v>
      </c>
      <c r="I32" s="77">
        <f t="shared" si="5"/>
        <v>242079</v>
      </c>
      <c r="J32" s="77">
        <f t="shared" si="5"/>
        <v>1276738</v>
      </c>
      <c r="K32" s="77">
        <f t="shared" si="5"/>
        <v>1916093</v>
      </c>
      <c r="L32" s="77">
        <f t="shared" si="5"/>
        <v>2366795</v>
      </c>
      <c r="M32" s="77">
        <f t="shared" si="5"/>
        <v>7839849</v>
      </c>
      <c r="N32" s="77">
        <f t="shared" si="5"/>
        <v>12122737</v>
      </c>
      <c r="O32" s="77">
        <f t="shared" si="5"/>
        <v>597732</v>
      </c>
      <c r="P32" s="77">
        <f t="shared" si="5"/>
        <v>435800</v>
      </c>
      <c r="Q32" s="77">
        <f t="shared" si="5"/>
        <v>7144018</v>
      </c>
      <c r="R32" s="77">
        <f t="shared" si="5"/>
        <v>8177550</v>
      </c>
      <c r="S32" s="77">
        <f t="shared" si="5"/>
        <v>1861617</v>
      </c>
      <c r="T32" s="77">
        <f t="shared" si="5"/>
        <v>1999027</v>
      </c>
      <c r="U32" s="77">
        <f t="shared" si="5"/>
        <v>2366112</v>
      </c>
      <c r="V32" s="77">
        <f t="shared" si="5"/>
        <v>6226756</v>
      </c>
      <c r="W32" s="77">
        <f t="shared" si="5"/>
        <v>27803781</v>
      </c>
      <c r="X32" s="77">
        <f t="shared" si="5"/>
        <v>25908417</v>
      </c>
      <c r="Y32" s="77">
        <f t="shared" si="5"/>
        <v>1895364</v>
      </c>
      <c r="Z32" s="212">
        <f>+IF(X32&lt;&gt;0,+(Y32/X32)*100,0)</f>
        <v>7.315630283394004</v>
      </c>
      <c r="AA32" s="79">
        <f>SUM(AA28:AA31)</f>
        <v>25908417</v>
      </c>
    </row>
    <row r="33" spans="1:27" ht="13.5">
      <c r="A33" s="237" t="s">
        <v>51</v>
      </c>
      <c r="B33" s="136" t="s">
        <v>137</v>
      </c>
      <c r="C33" s="155">
        <v>43910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1500000</v>
      </c>
      <c r="F34" s="60">
        <v>1500000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1500000</v>
      </c>
      <c r="Y34" s="60">
        <v>-1500000</v>
      </c>
      <c r="Z34" s="140">
        <v>-100</v>
      </c>
      <c r="AA34" s="62">
        <v>1500000</v>
      </c>
    </row>
    <row r="35" spans="1:27" ht="13.5">
      <c r="A35" s="237" t="s">
        <v>53</v>
      </c>
      <c r="B35" s="136"/>
      <c r="C35" s="155">
        <v>52749</v>
      </c>
      <c r="D35" s="155"/>
      <c r="E35" s="156">
        <v>558000</v>
      </c>
      <c r="F35" s="60">
        <v>730000</v>
      </c>
      <c r="G35" s="60"/>
      <c r="H35" s="60">
        <v>2190</v>
      </c>
      <c r="I35" s="60"/>
      <c r="J35" s="60">
        <v>2190</v>
      </c>
      <c r="K35" s="60">
        <v>8728</v>
      </c>
      <c r="L35" s="60"/>
      <c r="M35" s="60">
        <v>7750</v>
      </c>
      <c r="N35" s="60">
        <v>16478</v>
      </c>
      <c r="O35" s="60"/>
      <c r="P35" s="60"/>
      <c r="Q35" s="60"/>
      <c r="R35" s="60"/>
      <c r="S35" s="60"/>
      <c r="T35" s="60">
        <v>1825</v>
      </c>
      <c r="U35" s="60"/>
      <c r="V35" s="60">
        <v>1825</v>
      </c>
      <c r="W35" s="60">
        <v>20493</v>
      </c>
      <c r="X35" s="60">
        <v>730000</v>
      </c>
      <c r="Y35" s="60">
        <v>-709507</v>
      </c>
      <c r="Z35" s="140">
        <v>-97.19</v>
      </c>
      <c r="AA35" s="62">
        <v>730000</v>
      </c>
    </row>
    <row r="36" spans="1:27" ht="13.5">
      <c r="A36" s="238" t="s">
        <v>139</v>
      </c>
      <c r="B36" s="149"/>
      <c r="C36" s="222">
        <f aca="true" t="shared" si="6" ref="C36:Y36">SUM(C32:C35)</f>
        <v>13120561</v>
      </c>
      <c r="D36" s="222">
        <f>SUM(D32:D35)</f>
        <v>0</v>
      </c>
      <c r="E36" s="218">
        <f t="shared" si="6"/>
        <v>23544070</v>
      </c>
      <c r="F36" s="220">
        <f t="shared" si="6"/>
        <v>28138417</v>
      </c>
      <c r="G36" s="220">
        <f t="shared" si="6"/>
        <v>38888</v>
      </c>
      <c r="H36" s="220">
        <f t="shared" si="6"/>
        <v>997961</v>
      </c>
      <c r="I36" s="220">
        <f t="shared" si="6"/>
        <v>242079</v>
      </c>
      <c r="J36" s="220">
        <f t="shared" si="6"/>
        <v>1278928</v>
      </c>
      <c r="K36" s="220">
        <f t="shared" si="6"/>
        <v>1924821</v>
      </c>
      <c r="L36" s="220">
        <f t="shared" si="6"/>
        <v>2366795</v>
      </c>
      <c r="M36" s="220">
        <f t="shared" si="6"/>
        <v>7847599</v>
      </c>
      <c r="N36" s="220">
        <f t="shared" si="6"/>
        <v>12139215</v>
      </c>
      <c r="O36" s="220">
        <f t="shared" si="6"/>
        <v>597732</v>
      </c>
      <c r="P36" s="220">
        <f t="shared" si="6"/>
        <v>435800</v>
      </c>
      <c r="Q36" s="220">
        <f t="shared" si="6"/>
        <v>7144018</v>
      </c>
      <c r="R36" s="220">
        <f t="shared" si="6"/>
        <v>8177550</v>
      </c>
      <c r="S36" s="220">
        <f t="shared" si="6"/>
        <v>1861617</v>
      </c>
      <c r="T36" s="220">
        <f t="shared" si="6"/>
        <v>2000852</v>
      </c>
      <c r="U36" s="220">
        <f t="shared" si="6"/>
        <v>2366112</v>
      </c>
      <c r="V36" s="220">
        <f t="shared" si="6"/>
        <v>6228581</v>
      </c>
      <c r="W36" s="220">
        <f t="shared" si="6"/>
        <v>27824274</v>
      </c>
      <c r="X36" s="220">
        <f t="shared" si="6"/>
        <v>28138417</v>
      </c>
      <c r="Y36" s="220">
        <f t="shared" si="6"/>
        <v>-314143</v>
      </c>
      <c r="Z36" s="221">
        <f>+IF(X36&lt;&gt;0,+(Y36/X36)*100,0)</f>
        <v>-1.1164203018243706</v>
      </c>
      <c r="AA36" s="239">
        <f>SUM(AA32:AA35)</f>
        <v>28138417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4482011</v>
      </c>
      <c r="D6" s="155"/>
      <c r="E6" s="59"/>
      <c r="F6" s="60"/>
      <c r="G6" s="60">
        <v>466200</v>
      </c>
      <c r="H6" s="60">
        <v>7105620</v>
      </c>
      <c r="I6" s="60">
        <v>222121</v>
      </c>
      <c r="J6" s="60">
        <v>222121</v>
      </c>
      <c r="K6" s="60">
        <v>-2340600</v>
      </c>
      <c r="L6" s="60">
        <v>8032093</v>
      </c>
      <c r="M6" s="60">
        <v>-10886280</v>
      </c>
      <c r="N6" s="60">
        <v>-10886280</v>
      </c>
      <c r="O6" s="60">
        <v>1375364</v>
      </c>
      <c r="P6" s="60">
        <v>-868826</v>
      </c>
      <c r="Q6" s="60">
        <v>2107346</v>
      </c>
      <c r="R6" s="60">
        <v>2107346</v>
      </c>
      <c r="S6" s="60">
        <v>1294693</v>
      </c>
      <c r="T6" s="60">
        <v>541701</v>
      </c>
      <c r="U6" s="60">
        <v>486812</v>
      </c>
      <c r="V6" s="60">
        <v>486812</v>
      </c>
      <c r="W6" s="60">
        <v>486812</v>
      </c>
      <c r="X6" s="60"/>
      <c r="Y6" s="60">
        <v>486812</v>
      </c>
      <c r="Z6" s="140"/>
      <c r="AA6" s="62"/>
    </row>
    <row r="7" spans="1:27" ht="13.5">
      <c r="A7" s="249" t="s">
        <v>144</v>
      </c>
      <c r="B7" s="182"/>
      <c r="C7" s="155">
        <v>507271</v>
      </c>
      <c r="D7" s="155"/>
      <c r="E7" s="59"/>
      <c r="F7" s="60">
        <v>507271</v>
      </c>
      <c r="G7" s="60">
        <v>11657271</v>
      </c>
      <c r="H7" s="60">
        <v>9765736</v>
      </c>
      <c r="I7" s="60">
        <v>7755294</v>
      </c>
      <c r="J7" s="60">
        <v>7755294</v>
      </c>
      <c r="K7" s="60">
        <v>7009076</v>
      </c>
      <c r="L7" s="60">
        <v>2940884</v>
      </c>
      <c r="M7" s="60">
        <v>11134749</v>
      </c>
      <c r="N7" s="60">
        <v>11134749</v>
      </c>
      <c r="O7" s="60">
        <v>8485762</v>
      </c>
      <c r="P7" s="60">
        <v>10055639</v>
      </c>
      <c r="Q7" s="60">
        <v>9466682</v>
      </c>
      <c r="R7" s="60">
        <v>9466682</v>
      </c>
      <c r="S7" s="60">
        <v>8081734</v>
      </c>
      <c r="T7" s="60">
        <v>5515343</v>
      </c>
      <c r="U7" s="60">
        <v>1872250</v>
      </c>
      <c r="V7" s="60">
        <v>1872250</v>
      </c>
      <c r="W7" s="60">
        <v>1872250</v>
      </c>
      <c r="X7" s="60">
        <v>507271</v>
      </c>
      <c r="Y7" s="60">
        <v>1364979</v>
      </c>
      <c r="Z7" s="140">
        <v>269.08</v>
      </c>
      <c r="AA7" s="62">
        <v>507271</v>
      </c>
    </row>
    <row r="8" spans="1:27" ht="13.5">
      <c r="A8" s="249" t="s">
        <v>145</v>
      </c>
      <c r="B8" s="182"/>
      <c r="C8" s="155">
        <v>16168802</v>
      </c>
      <c r="D8" s="155"/>
      <c r="E8" s="59">
        <v>10867980</v>
      </c>
      <c r="F8" s="60">
        <v>12688298</v>
      </c>
      <c r="G8" s="60">
        <v>19548606</v>
      </c>
      <c r="H8" s="60">
        <v>19953039</v>
      </c>
      <c r="I8" s="60">
        <v>19513124</v>
      </c>
      <c r="J8" s="60">
        <v>19513124</v>
      </c>
      <c r="K8" s="60">
        <v>19514236</v>
      </c>
      <c r="L8" s="60">
        <v>19047348</v>
      </c>
      <c r="M8" s="60">
        <v>17245934</v>
      </c>
      <c r="N8" s="60">
        <v>17245934</v>
      </c>
      <c r="O8" s="60">
        <v>17223475</v>
      </c>
      <c r="P8" s="60">
        <v>17291861</v>
      </c>
      <c r="Q8" s="60">
        <v>17471337</v>
      </c>
      <c r="R8" s="60">
        <v>17471337</v>
      </c>
      <c r="S8" s="60">
        <v>17578457</v>
      </c>
      <c r="T8" s="60">
        <v>17625750</v>
      </c>
      <c r="U8" s="60">
        <v>17125123</v>
      </c>
      <c r="V8" s="60">
        <v>17125123</v>
      </c>
      <c r="W8" s="60">
        <v>17125123</v>
      </c>
      <c r="X8" s="60">
        <v>12688298</v>
      </c>
      <c r="Y8" s="60">
        <v>4436825</v>
      </c>
      <c r="Z8" s="140">
        <v>34.97</v>
      </c>
      <c r="AA8" s="62">
        <v>12688298</v>
      </c>
    </row>
    <row r="9" spans="1:27" ht="13.5">
      <c r="A9" s="249" t="s">
        <v>146</v>
      </c>
      <c r="B9" s="182"/>
      <c r="C9" s="155">
        <v>87650</v>
      </c>
      <c r="D9" s="155"/>
      <c r="E9" s="59">
        <v>3911914</v>
      </c>
      <c r="F9" s="60">
        <v>1672429</v>
      </c>
      <c r="G9" s="60">
        <v>-6936343</v>
      </c>
      <c r="H9" s="60">
        <v>-6641225</v>
      </c>
      <c r="I9" s="60">
        <v>-6063613</v>
      </c>
      <c r="J9" s="60">
        <v>-6063613</v>
      </c>
      <c r="K9" s="60">
        <v>-5295896</v>
      </c>
      <c r="L9" s="60">
        <v>2434217</v>
      </c>
      <c r="M9" s="60">
        <v>3399583</v>
      </c>
      <c r="N9" s="60">
        <v>3399583</v>
      </c>
      <c r="O9" s="60">
        <v>1665800</v>
      </c>
      <c r="P9" s="60">
        <v>3425157</v>
      </c>
      <c r="Q9" s="60">
        <v>-1070394</v>
      </c>
      <c r="R9" s="60">
        <v>-1070394</v>
      </c>
      <c r="S9" s="60">
        <v>1503521</v>
      </c>
      <c r="T9" s="60">
        <v>2205609</v>
      </c>
      <c r="U9" s="60">
        <v>2627786</v>
      </c>
      <c r="V9" s="60">
        <v>2627786</v>
      </c>
      <c r="W9" s="60">
        <v>2627786</v>
      </c>
      <c r="X9" s="60">
        <v>1672429</v>
      </c>
      <c r="Y9" s="60">
        <v>955357</v>
      </c>
      <c r="Z9" s="140">
        <v>57.12</v>
      </c>
      <c r="AA9" s="62">
        <v>1672429</v>
      </c>
    </row>
    <row r="10" spans="1:27" ht="13.5">
      <c r="A10" s="249" t="s">
        <v>147</v>
      </c>
      <c r="B10" s="182"/>
      <c r="C10" s="155">
        <v>166908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40611</v>
      </c>
      <c r="D11" s="155"/>
      <c r="E11" s="59">
        <v>379060</v>
      </c>
      <c r="F11" s="60">
        <v>40611</v>
      </c>
      <c r="G11" s="60">
        <v>56706</v>
      </c>
      <c r="H11" s="60">
        <v>40611</v>
      </c>
      <c r="I11" s="60">
        <v>40611</v>
      </c>
      <c r="J11" s="60">
        <v>40611</v>
      </c>
      <c r="K11" s="60">
        <v>40611</v>
      </c>
      <c r="L11" s="60">
        <v>40611</v>
      </c>
      <c r="M11" s="60">
        <v>40611</v>
      </c>
      <c r="N11" s="60">
        <v>40611</v>
      </c>
      <c r="O11" s="60">
        <v>40611</v>
      </c>
      <c r="P11" s="60">
        <v>40611</v>
      </c>
      <c r="Q11" s="60">
        <v>40611</v>
      </c>
      <c r="R11" s="60">
        <v>40611</v>
      </c>
      <c r="S11" s="60">
        <v>40611</v>
      </c>
      <c r="T11" s="60">
        <v>40611</v>
      </c>
      <c r="U11" s="60">
        <v>40611</v>
      </c>
      <c r="V11" s="60">
        <v>40611</v>
      </c>
      <c r="W11" s="60">
        <v>40611</v>
      </c>
      <c r="X11" s="60">
        <v>40611</v>
      </c>
      <c r="Y11" s="60"/>
      <c r="Z11" s="140"/>
      <c r="AA11" s="62">
        <v>40611</v>
      </c>
    </row>
    <row r="12" spans="1:27" ht="13.5">
      <c r="A12" s="250" t="s">
        <v>56</v>
      </c>
      <c r="B12" s="251"/>
      <c r="C12" s="168">
        <f aca="true" t="shared" si="0" ref="C12:Y12">SUM(C6:C11)</f>
        <v>21453253</v>
      </c>
      <c r="D12" s="168">
        <f>SUM(D6:D11)</f>
        <v>0</v>
      </c>
      <c r="E12" s="72">
        <f t="shared" si="0"/>
        <v>15158954</v>
      </c>
      <c r="F12" s="73">
        <f t="shared" si="0"/>
        <v>14908609</v>
      </c>
      <c r="G12" s="73">
        <f t="shared" si="0"/>
        <v>24792440</v>
      </c>
      <c r="H12" s="73">
        <f t="shared" si="0"/>
        <v>30223781</v>
      </c>
      <c r="I12" s="73">
        <f t="shared" si="0"/>
        <v>21467537</v>
      </c>
      <c r="J12" s="73">
        <f t="shared" si="0"/>
        <v>21467537</v>
      </c>
      <c r="K12" s="73">
        <f t="shared" si="0"/>
        <v>18927427</v>
      </c>
      <c r="L12" s="73">
        <f t="shared" si="0"/>
        <v>32495153</v>
      </c>
      <c r="M12" s="73">
        <f t="shared" si="0"/>
        <v>20934597</v>
      </c>
      <c r="N12" s="73">
        <f t="shared" si="0"/>
        <v>20934597</v>
      </c>
      <c r="O12" s="73">
        <f t="shared" si="0"/>
        <v>28791012</v>
      </c>
      <c r="P12" s="73">
        <f t="shared" si="0"/>
        <v>29944442</v>
      </c>
      <c r="Q12" s="73">
        <f t="shared" si="0"/>
        <v>28015582</v>
      </c>
      <c r="R12" s="73">
        <f t="shared" si="0"/>
        <v>28015582</v>
      </c>
      <c r="S12" s="73">
        <f t="shared" si="0"/>
        <v>28499016</v>
      </c>
      <c r="T12" s="73">
        <f t="shared" si="0"/>
        <v>25929014</v>
      </c>
      <c r="U12" s="73">
        <f t="shared" si="0"/>
        <v>22152582</v>
      </c>
      <c r="V12" s="73">
        <f t="shared" si="0"/>
        <v>22152582</v>
      </c>
      <c r="W12" s="73">
        <f t="shared" si="0"/>
        <v>22152582</v>
      </c>
      <c r="X12" s="73">
        <f t="shared" si="0"/>
        <v>14908609</v>
      </c>
      <c r="Y12" s="73">
        <f t="shared" si="0"/>
        <v>7243973</v>
      </c>
      <c r="Z12" s="170">
        <f>+IF(X12&lt;&gt;0,+(Y12/X12)*100,0)</f>
        <v>48.58919433731209</v>
      </c>
      <c r="AA12" s="74">
        <f>SUM(AA6:AA11)</f>
        <v>14908609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496412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12418148</v>
      </c>
      <c r="D17" s="155"/>
      <c r="E17" s="59">
        <v>12099900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87230996</v>
      </c>
      <c r="D19" s="155"/>
      <c r="E19" s="59">
        <v>108378309</v>
      </c>
      <c r="F19" s="60">
        <v>120643146</v>
      </c>
      <c r="G19" s="60">
        <v>104111381</v>
      </c>
      <c r="H19" s="60">
        <v>100099403</v>
      </c>
      <c r="I19" s="60">
        <v>100311754</v>
      </c>
      <c r="J19" s="60">
        <v>100311754</v>
      </c>
      <c r="K19" s="60">
        <v>102001354</v>
      </c>
      <c r="L19" s="60">
        <v>104077489</v>
      </c>
      <c r="M19" s="60">
        <v>112034296</v>
      </c>
      <c r="N19" s="60">
        <v>112034296</v>
      </c>
      <c r="O19" s="60">
        <v>112632028</v>
      </c>
      <c r="P19" s="60">
        <v>113014309</v>
      </c>
      <c r="Q19" s="60">
        <v>119280992</v>
      </c>
      <c r="R19" s="60">
        <v>119280992</v>
      </c>
      <c r="S19" s="60">
        <v>120913989</v>
      </c>
      <c r="T19" s="60">
        <v>122669346</v>
      </c>
      <c r="U19" s="60">
        <v>115713271</v>
      </c>
      <c r="V19" s="60">
        <v>115713271</v>
      </c>
      <c r="W19" s="60">
        <v>115713271</v>
      </c>
      <c r="X19" s="60">
        <v>120643146</v>
      </c>
      <c r="Y19" s="60">
        <v>-4929875</v>
      </c>
      <c r="Z19" s="140">
        <v>-4.09</v>
      </c>
      <c r="AA19" s="62">
        <v>120643146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67500</v>
      </c>
      <c r="D21" s="155"/>
      <c r="E21" s="59">
        <v>67500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100213056</v>
      </c>
      <c r="D24" s="168">
        <f>SUM(D15:D23)</f>
        <v>0</v>
      </c>
      <c r="E24" s="76">
        <f t="shared" si="1"/>
        <v>120545709</v>
      </c>
      <c r="F24" s="77">
        <f t="shared" si="1"/>
        <v>120643146</v>
      </c>
      <c r="G24" s="77">
        <f t="shared" si="1"/>
        <v>104111381</v>
      </c>
      <c r="H24" s="77">
        <f t="shared" si="1"/>
        <v>100099403</v>
      </c>
      <c r="I24" s="77">
        <f t="shared" si="1"/>
        <v>100311754</v>
      </c>
      <c r="J24" s="77">
        <f t="shared" si="1"/>
        <v>100311754</v>
      </c>
      <c r="K24" s="77">
        <f t="shared" si="1"/>
        <v>102001354</v>
      </c>
      <c r="L24" s="77">
        <f t="shared" si="1"/>
        <v>104077489</v>
      </c>
      <c r="M24" s="77">
        <f t="shared" si="1"/>
        <v>112034296</v>
      </c>
      <c r="N24" s="77">
        <f t="shared" si="1"/>
        <v>112034296</v>
      </c>
      <c r="O24" s="77">
        <f t="shared" si="1"/>
        <v>112632028</v>
      </c>
      <c r="P24" s="77">
        <f t="shared" si="1"/>
        <v>113014309</v>
      </c>
      <c r="Q24" s="77">
        <f t="shared" si="1"/>
        <v>119280992</v>
      </c>
      <c r="R24" s="77">
        <f t="shared" si="1"/>
        <v>119280992</v>
      </c>
      <c r="S24" s="77">
        <f t="shared" si="1"/>
        <v>120913989</v>
      </c>
      <c r="T24" s="77">
        <f t="shared" si="1"/>
        <v>122669346</v>
      </c>
      <c r="U24" s="77">
        <f t="shared" si="1"/>
        <v>115713271</v>
      </c>
      <c r="V24" s="77">
        <f t="shared" si="1"/>
        <v>115713271</v>
      </c>
      <c r="W24" s="77">
        <f t="shared" si="1"/>
        <v>115713271</v>
      </c>
      <c r="X24" s="77">
        <f t="shared" si="1"/>
        <v>120643146</v>
      </c>
      <c r="Y24" s="77">
        <f t="shared" si="1"/>
        <v>-4929875</v>
      </c>
      <c r="Z24" s="212">
        <f>+IF(X24&lt;&gt;0,+(Y24/X24)*100,0)</f>
        <v>-4.086328285901961</v>
      </c>
      <c r="AA24" s="79">
        <f>SUM(AA15:AA23)</f>
        <v>120643146</v>
      </c>
    </row>
    <row r="25" spans="1:27" ht="13.5">
      <c r="A25" s="250" t="s">
        <v>159</v>
      </c>
      <c r="B25" s="251"/>
      <c r="C25" s="168">
        <f aca="true" t="shared" si="2" ref="C25:Y25">+C12+C24</f>
        <v>121666309</v>
      </c>
      <c r="D25" s="168">
        <f>+D12+D24</f>
        <v>0</v>
      </c>
      <c r="E25" s="72">
        <f t="shared" si="2"/>
        <v>135704663</v>
      </c>
      <c r="F25" s="73">
        <f t="shared" si="2"/>
        <v>135551755</v>
      </c>
      <c r="G25" s="73">
        <f t="shared" si="2"/>
        <v>128903821</v>
      </c>
      <c r="H25" s="73">
        <f t="shared" si="2"/>
        <v>130323184</v>
      </c>
      <c r="I25" s="73">
        <f t="shared" si="2"/>
        <v>121779291</v>
      </c>
      <c r="J25" s="73">
        <f t="shared" si="2"/>
        <v>121779291</v>
      </c>
      <c r="K25" s="73">
        <f t="shared" si="2"/>
        <v>120928781</v>
      </c>
      <c r="L25" s="73">
        <f t="shared" si="2"/>
        <v>136572642</v>
      </c>
      <c r="M25" s="73">
        <f t="shared" si="2"/>
        <v>132968893</v>
      </c>
      <c r="N25" s="73">
        <f t="shared" si="2"/>
        <v>132968893</v>
      </c>
      <c r="O25" s="73">
        <f t="shared" si="2"/>
        <v>141423040</v>
      </c>
      <c r="P25" s="73">
        <f t="shared" si="2"/>
        <v>142958751</v>
      </c>
      <c r="Q25" s="73">
        <f t="shared" si="2"/>
        <v>147296574</v>
      </c>
      <c r="R25" s="73">
        <f t="shared" si="2"/>
        <v>147296574</v>
      </c>
      <c r="S25" s="73">
        <f t="shared" si="2"/>
        <v>149413005</v>
      </c>
      <c r="T25" s="73">
        <f t="shared" si="2"/>
        <v>148598360</v>
      </c>
      <c r="U25" s="73">
        <f t="shared" si="2"/>
        <v>137865853</v>
      </c>
      <c r="V25" s="73">
        <f t="shared" si="2"/>
        <v>137865853</v>
      </c>
      <c r="W25" s="73">
        <f t="shared" si="2"/>
        <v>137865853</v>
      </c>
      <c r="X25" s="73">
        <f t="shared" si="2"/>
        <v>135551755</v>
      </c>
      <c r="Y25" s="73">
        <f t="shared" si="2"/>
        <v>2314098</v>
      </c>
      <c r="Z25" s="170">
        <f>+IF(X25&lt;&gt;0,+(Y25/X25)*100,0)</f>
        <v>1.7071693391206924</v>
      </c>
      <c r="AA25" s="74">
        <f>+AA12+AA24</f>
        <v>135551755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989772</v>
      </c>
      <c r="F29" s="60">
        <v>716542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716542</v>
      </c>
      <c r="Y29" s="60">
        <v>-716542</v>
      </c>
      <c r="Z29" s="140">
        <v>-100</v>
      </c>
      <c r="AA29" s="62">
        <v>716542</v>
      </c>
    </row>
    <row r="30" spans="1:27" ht="13.5">
      <c r="A30" s="249" t="s">
        <v>52</v>
      </c>
      <c r="B30" s="182"/>
      <c r="C30" s="155">
        <v>620769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503310</v>
      </c>
      <c r="D31" s="155"/>
      <c r="E31" s="59">
        <v>526502</v>
      </c>
      <c r="F31" s="60">
        <v>573311</v>
      </c>
      <c r="G31" s="60">
        <v>508756</v>
      </c>
      <c r="H31" s="60">
        <v>516595</v>
      </c>
      <c r="I31" s="60">
        <v>523339</v>
      </c>
      <c r="J31" s="60">
        <v>523339</v>
      </c>
      <c r="K31" s="60">
        <v>531199</v>
      </c>
      <c r="L31" s="60">
        <v>537039</v>
      </c>
      <c r="M31" s="60">
        <v>542138</v>
      </c>
      <c r="N31" s="60">
        <v>542138</v>
      </c>
      <c r="O31" s="60">
        <v>547184</v>
      </c>
      <c r="P31" s="60">
        <v>550753</v>
      </c>
      <c r="Q31" s="60">
        <v>559080</v>
      </c>
      <c r="R31" s="60">
        <v>559080</v>
      </c>
      <c r="S31" s="60">
        <v>563315</v>
      </c>
      <c r="T31" s="60">
        <v>572444</v>
      </c>
      <c r="U31" s="60">
        <v>584542</v>
      </c>
      <c r="V31" s="60">
        <v>584542</v>
      </c>
      <c r="W31" s="60">
        <v>584542</v>
      </c>
      <c r="X31" s="60">
        <v>573311</v>
      </c>
      <c r="Y31" s="60">
        <v>11231</v>
      </c>
      <c r="Z31" s="140">
        <v>1.96</v>
      </c>
      <c r="AA31" s="62">
        <v>573311</v>
      </c>
    </row>
    <row r="32" spans="1:27" ht="13.5">
      <c r="A32" s="249" t="s">
        <v>164</v>
      </c>
      <c r="B32" s="182"/>
      <c r="C32" s="155">
        <v>14176485</v>
      </c>
      <c r="D32" s="155"/>
      <c r="E32" s="59"/>
      <c r="F32" s="60">
        <v>6489318</v>
      </c>
      <c r="G32" s="60">
        <v>22767054</v>
      </c>
      <c r="H32" s="60">
        <v>17548988</v>
      </c>
      <c r="I32" s="60">
        <v>11266594</v>
      </c>
      <c r="J32" s="60">
        <v>11266594</v>
      </c>
      <c r="K32" s="60">
        <v>12151960</v>
      </c>
      <c r="L32" s="60">
        <v>16634669</v>
      </c>
      <c r="M32" s="60">
        <v>15792013</v>
      </c>
      <c r="N32" s="60">
        <v>15792013</v>
      </c>
      <c r="O32" s="60">
        <v>25130366</v>
      </c>
      <c r="P32" s="60">
        <v>28083917</v>
      </c>
      <c r="Q32" s="60">
        <v>34107542</v>
      </c>
      <c r="R32" s="60">
        <v>34107542</v>
      </c>
      <c r="S32" s="60">
        <v>35306530</v>
      </c>
      <c r="T32" s="60">
        <v>36666956</v>
      </c>
      <c r="U32" s="60">
        <v>13546064</v>
      </c>
      <c r="V32" s="60">
        <v>13546064</v>
      </c>
      <c r="W32" s="60">
        <v>13546064</v>
      </c>
      <c r="X32" s="60">
        <v>6489318</v>
      </c>
      <c r="Y32" s="60">
        <v>7056746</v>
      </c>
      <c r="Z32" s="140">
        <v>108.74</v>
      </c>
      <c r="AA32" s="62">
        <v>6489318</v>
      </c>
    </row>
    <row r="33" spans="1:27" ht="13.5">
      <c r="A33" s="249" t="s">
        <v>165</v>
      </c>
      <c r="B33" s="182"/>
      <c r="C33" s="155">
        <v>2976440</v>
      </c>
      <c r="D33" s="155"/>
      <c r="E33" s="59"/>
      <c r="F33" s="60"/>
      <c r="G33" s="60">
        <v>2037786</v>
      </c>
      <c r="H33" s="60">
        <v>2037786</v>
      </c>
      <c r="I33" s="60">
        <v>2037786</v>
      </c>
      <c r="J33" s="60">
        <v>2037786</v>
      </c>
      <c r="K33" s="60">
        <v>2037786</v>
      </c>
      <c r="L33" s="60">
        <v>2037786</v>
      </c>
      <c r="M33" s="60">
        <v>2037786</v>
      </c>
      <c r="N33" s="60">
        <v>2037786</v>
      </c>
      <c r="O33" s="60">
        <v>2037786</v>
      </c>
      <c r="P33" s="60">
        <v>1797328</v>
      </c>
      <c r="Q33" s="60">
        <v>1797328</v>
      </c>
      <c r="R33" s="60">
        <v>1797328</v>
      </c>
      <c r="S33" s="60">
        <v>1797328</v>
      </c>
      <c r="T33" s="60">
        <v>1797328</v>
      </c>
      <c r="U33" s="60">
        <v>1797328</v>
      </c>
      <c r="V33" s="60">
        <v>1797328</v>
      </c>
      <c r="W33" s="60">
        <v>1797328</v>
      </c>
      <c r="X33" s="60"/>
      <c r="Y33" s="60">
        <v>1797328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18277004</v>
      </c>
      <c r="D34" s="168">
        <f>SUM(D29:D33)</f>
        <v>0</v>
      </c>
      <c r="E34" s="72">
        <f t="shared" si="3"/>
        <v>1516274</v>
      </c>
      <c r="F34" s="73">
        <f t="shared" si="3"/>
        <v>7779171</v>
      </c>
      <c r="G34" s="73">
        <f t="shared" si="3"/>
        <v>25313596</v>
      </c>
      <c r="H34" s="73">
        <f t="shared" si="3"/>
        <v>20103369</v>
      </c>
      <c r="I34" s="73">
        <f t="shared" si="3"/>
        <v>13827719</v>
      </c>
      <c r="J34" s="73">
        <f t="shared" si="3"/>
        <v>13827719</v>
      </c>
      <c r="K34" s="73">
        <f t="shared" si="3"/>
        <v>14720945</v>
      </c>
      <c r="L34" s="73">
        <f t="shared" si="3"/>
        <v>19209494</v>
      </c>
      <c r="M34" s="73">
        <f t="shared" si="3"/>
        <v>18371937</v>
      </c>
      <c r="N34" s="73">
        <f t="shared" si="3"/>
        <v>18371937</v>
      </c>
      <c r="O34" s="73">
        <f t="shared" si="3"/>
        <v>27715336</v>
      </c>
      <c r="P34" s="73">
        <f t="shared" si="3"/>
        <v>30431998</v>
      </c>
      <c r="Q34" s="73">
        <f t="shared" si="3"/>
        <v>36463950</v>
      </c>
      <c r="R34" s="73">
        <f t="shared" si="3"/>
        <v>36463950</v>
      </c>
      <c r="S34" s="73">
        <f t="shared" si="3"/>
        <v>37667173</v>
      </c>
      <c r="T34" s="73">
        <f t="shared" si="3"/>
        <v>39036728</v>
      </c>
      <c r="U34" s="73">
        <f t="shared" si="3"/>
        <v>15927934</v>
      </c>
      <c r="V34" s="73">
        <f t="shared" si="3"/>
        <v>15927934</v>
      </c>
      <c r="W34" s="73">
        <f t="shared" si="3"/>
        <v>15927934</v>
      </c>
      <c r="X34" s="73">
        <f t="shared" si="3"/>
        <v>7779171</v>
      </c>
      <c r="Y34" s="73">
        <f t="shared" si="3"/>
        <v>8148763</v>
      </c>
      <c r="Z34" s="170">
        <f>+IF(X34&lt;&gt;0,+(Y34/X34)*100,0)</f>
        <v>104.7510460947574</v>
      </c>
      <c r="AA34" s="74">
        <f>SUM(AA29:AA33)</f>
        <v>7779171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955939</v>
      </c>
      <c r="D37" s="155"/>
      <c r="E37" s="59">
        <v>1184135</v>
      </c>
      <c r="F37" s="60">
        <v>2548840</v>
      </c>
      <c r="G37" s="60">
        <v>1533829</v>
      </c>
      <c r="H37" s="60">
        <v>1490762</v>
      </c>
      <c r="I37" s="60">
        <v>1447342</v>
      </c>
      <c r="J37" s="60">
        <v>1447342</v>
      </c>
      <c r="K37" s="60">
        <v>1403908</v>
      </c>
      <c r="L37" s="60">
        <v>1360118</v>
      </c>
      <c r="M37" s="60">
        <v>1316326</v>
      </c>
      <c r="N37" s="60">
        <v>1316326</v>
      </c>
      <c r="O37" s="60">
        <v>1272336</v>
      </c>
      <c r="P37" s="60">
        <v>1227700</v>
      </c>
      <c r="Q37" s="60">
        <v>1183332</v>
      </c>
      <c r="R37" s="60">
        <v>1183332</v>
      </c>
      <c r="S37" s="60">
        <v>1138636</v>
      </c>
      <c r="T37" s="60">
        <v>1093891</v>
      </c>
      <c r="U37" s="60">
        <v>1048840</v>
      </c>
      <c r="V37" s="60">
        <v>1048840</v>
      </c>
      <c r="W37" s="60">
        <v>1048840</v>
      </c>
      <c r="X37" s="60">
        <v>2548840</v>
      </c>
      <c r="Y37" s="60">
        <v>-1500000</v>
      </c>
      <c r="Z37" s="140">
        <v>-58.85</v>
      </c>
      <c r="AA37" s="62">
        <v>2548840</v>
      </c>
    </row>
    <row r="38" spans="1:27" ht="13.5">
      <c r="A38" s="249" t="s">
        <v>165</v>
      </c>
      <c r="B38" s="182"/>
      <c r="C38" s="155">
        <v>13289548</v>
      </c>
      <c r="D38" s="155"/>
      <c r="E38" s="59">
        <v>18362068</v>
      </c>
      <c r="F38" s="60">
        <v>17867355</v>
      </c>
      <c r="G38" s="60">
        <v>14228203</v>
      </c>
      <c r="H38" s="60">
        <v>14228203</v>
      </c>
      <c r="I38" s="60">
        <v>14228203</v>
      </c>
      <c r="J38" s="60">
        <v>14228203</v>
      </c>
      <c r="K38" s="60">
        <v>14228203</v>
      </c>
      <c r="L38" s="60">
        <v>14228203</v>
      </c>
      <c r="M38" s="60">
        <v>14228203</v>
      </c>
      <c r="N38" s="60">
        <v>14228203</v>
      </c>
      <c r="O38" s="60">
        <v>14067009</v>
      </c>
      <c r="P38" s="60">
        <v>14067009</v>
      </c>
      <c r="Q38" s="60">
        <v>14067009</v>
      </c>
      <c r="R38" s="60">
        <v>14067009</v>
      </c>
      <c r="S38" s="60">
        <v>14067009</v>
      </c>
      <c r="T38" s="60">
        <v>14067009</v>
      </c>
      <c r="U38" s="60">
        <v>14067009</v>
      </c>
      <c r="V38" s="60">
        <v>14067009</v>
      </c>
      <c r="W38" s="60">
        <v>14067009</v>
      </c>
      <c r="X38" s="60">
        <v>17867355</v>
      </c>
      <c r="Y38" s="60">
        <v>-3800346</v>
      </c>
      <c r="Z38" s="140">
        <v>-21.27</v>
      </c>
      <c r="AA38" s="62">
        <v>17867355</v>
      </c>
    </row>
    <row r="39" spans="1:27" ht="13.5">
      <c r="A39" s="250" t="s">
        <v>59</v>
      </c>
      <c r="B39" s="253"/>
      <c r="C39" s="168">
        <f aca="true" t="shared" si="4" ref="C39:Y39">SUM(C37:C38)</f>
        <v>14245487</v>
      </c>
      <c r="D39" s="168">
        <f>SUM(D37:D38)</f>
        <v>0</v>
      </c>
      <c r="E39" s="76">
        <f t="shared" si="4"/>
        <v>19546203</v>
      </c>
      <c r="F39" s="77">
        <f t="shared" si="4"/>
        <v>20416195</v>
      </c>
      <c r="G39" s="77">
        <f t="shared" si="4"/>
        <v>15762032</v>
      </c>
      <c r="H39" s="77">
        <f t="shared" si="4"/>
        <v>15718965</v>
      </c>
      <c r="I39" s="77">
        <f t="shared" si="4"/>
        <v>15675545</v>
      </c>
      <c r="J39" s="77">
        <f t="shared" si="4"/>
        <v>15675545</v>
      </c>
      <c r="K39" s="77">
        <f t="shared" si="4"/>
        <v>15632111</v>
      </c>
      <c r="L39" s="77">
        <f t="shared" si="4"/>
        <v>15588321</v>
      </c>
      <c r="M39" s="77">
        <f t="shared" si="4"/>
        <v>15544529</v>
      </c>
      <c r="N39" s="77">
        <f t="shared" si="4"/>
        <v>15544529</v>
      </c>
      <c r="O39" s="77">
        <f t="shared" si="4"/>
        <v>15339345</v>
      </c>
      <c r="P39" s="77">
        <f t="shared" si="4"/>
        <v>15294709</v>
      </c>
      <c r="Q39" s="77">
        <f t="shared" si="4"/>
        <v>15250341</v>
      </c>
      <c r="R39" s="77">
        <f t="shared" si="4"/>
        <v>15250341</v>
      </c>
      <c r="S39" s="77">
        <f t="shared" si="4"/>
        <v>15205645</v>
      </c>
      <c r="T39" s="77">
        <f t="shared" si="4"/>
        <v>15160900</v>
      </c>
      <c r="U39" s="77">
        <f t="shared" si="4"/>
        <v>15115849</v>
      </c>
      <c r="V39" s="77">
        <f t="shared" si="4"/>
        <v>15115849</v>
      </c>
      <c r="W39" s="77">
        <f t="shared" si="4"/>
        <v>15115849</v>
      </c>
      <c r="X39" s="77">
        <f t="shared" si="4"/>
        <v>20416195</v>
      </c>
      <c r="Y39" s="77">
        <f t="shared" si="4"/>
        <v>-5300346</v>
      </c>
      <c r="Z39" s="212">
        <f>+IF(X39&lt;&gt;0,+(Y39/X39)*100,0)</f>
        <v>-25.961478130474365</v>
      </c>
      <c r="AA39" s="79">
        <f>SUM(AA37:AA38)</f>
        <v>20416195</v>
      </c>
    </row>
    <row r="40" spans="1:27" ht="13.5">
      <c r="A40" s="250" t="s">
        <v>167</v>
      </c>
      <c r="B40" s="251"/>
      <c r="C40" s="168">
        <f aca="true" t="shared" si="5" ref="C40:Y40">+C34+C39</f>
        <v>32522491</v>
      </c>
      <c r="D40" s="168">
        <f>+D34+D39</f>
        <v>0</v>
      </c>
      <c r="E40" s="72">
        <f t="shared" si="5"/>
        <v>21062477</v>
      </c>
      <c r="F40" s="73">
        <f t="shared" si="5"/>
        <v>28195366</v>
      </c>
      <c r="G40" s="73">
        <f t="shared" si="5"/>
        <v>41075628</v>
      </c>
      <c r="H40" s="73">
        <f t="shared" si="5"/>
        <v>35822334</v>
      </c>
      <c r="I40" s="73">
        <f t="shared" si="5"/>
        <v>29503264</v>
      </c>
      <c r="J40" s="73">
        <f t="shared" si="5"/>
        <v>29503264</v>
      </c>
      <c r="K40" s="73">
        <f t="shared" si="5"/>
        <v>30353056</v>
      </c>
      <c r="L40" s="73">
        <f t="shared" si="5"/>
        <v>34797815</v>
      </c>
      <c r="M40" s="73">
        <f t="shared" si="5"/>
        <v>33916466</v>
      </c>
      <c r="N40" s="73">
        <f t="shared" si="5"/>
        <v>33916466</v>
      </c>
      <c r="O40" s="73">
        <f t="shared" si="5"/>
        <v>43054681</v>
      </c>
      <c r="P40" s="73">
        <f t="shared" si="5"/>
        <v>45726707</v>
      </c>
      <c r="Q40" s="73">
        <f t="shared" si="5"/>
        <v>51714291</v>
      </c>
      <c r="R40" s="73">
        <f t="shared" si="5"/>
        <v>51714291</v>
      </c>
      <c r="S40" s="73">
        <f t="shared" si="5"/>
        <v>52872818</v>
      </c>
      <c r="T40" s="73">
        <f t="shared" si="5"/>
        <v>54197628</v>
      </c>
      <c r="U40" s="73">
        <f t="shared" si="5"/>
        <v>31043783</v>
      </c>
      <c r="V40" s="73">
        <f t="shared" si="5"/>
        <v>31043783</v>
      </c>
      <c r="W40" s="73">
        <f t="shared" si="5"/>
        <v>31043783</v>
      </c>
      <c r="X40" s="73">
        <f t="shared" si="5"/>
        <v>28195366</v>
      </c>
      <c r="Y40" s="73">
        <f t="shared" si="5"/>
        <v>2848417</v>
      </c>
      <c r="Z40" s="170">
        <f>+IF(X40&lt;&gt;0,+(Y40/X40)*100,0)</f>
        <v>10.10242959782824</v>
      </c>
      <c r="AA40" s="74">
        <f>+AA34+AA39</f>
        <v>28195366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89143818</v>
      </c>
      <c r="D42" s="257">
        <f>+D25-D40</f>
        <v>0</v>
      </c>
      <c r="E42" s="258">
        <f t="shared" si="6"/>
        <v>114642186</v>
      </c>
      <c r="F42" s="259">
        <f t="shared" si="6"/>
        <v>107356389</v>
      </c>
      <c r="G42" s="259">
        <f t="shared" si="6"/>
        <v>87828193</v>
      </c>
      <c r="H42" s="259">
        <f t="shared" si="6"/>
        <v>94500850</v>
      </c>
      <c r="I42" s="259">
        <f t="shared" si="6"/>
        <v>92276027</v>
      </c>
      <c r="J42" s="259">
        <f t="shared" si="6"/>
        <v>92276027</v>
      </c>
      <c r="K42" s="259">
        <f t="shared" si="6"/>
        <v>90575725</v>
      </c>
      <c r="L42" s="259">
        <f t="shared" si="6"/>
        <v>101774827</v>
      </c>
      <c r="M42" s="259">
        <f t="shared" si="6"/>
        <v>99052427</v>
      </c>
      <c r="N42" s="259">
        <f t="shared" si="6"/>
        <v>99052427</v>
      </c>
      <c r="O42" s="259">
        <f t="shared" si="6"/>
        <v>98368359</v>
      </c>
      <c r="P42" s="259">
        <f t="shared" si="6"/>
        <v>97232044</v>
      </c>
      <c r="Q42" s="259">
        <f t="shared" si="6"/>
        <v>95582283</v>
      </c>
      <c r="R42" s="259">
        <f t="shared" si="6"/>
        <v>95582283</v>
      </c>
      <c r="S42" s="259">
        <f t="shared" si="6"/>
        <v>96540187</v>
      </c>
      <c r="T42" s="259">
        <f t="shared" si="6"/>
        <v>94400732</v>
      </c>
      <c r="U42" s="259">
        <f t="shared" si="6"/>
        <v>106822070</v>
      </c>
      <c r="V42" s="259">
        <f t="shared" si="6"/>
        <v>106822070</v>
      </c>
      <c r="W42" s="259">
        <f t="shared" si="6"/>
        <v>106822070</v>
      </c>
      <c r="X42" s="259">
        <f t="shared" si="6"/>
        <v>107356389</v>
      </c>
      <c r="Y42" s="259">
        <f t="shared" si="6"/>
        <v>-534319</v>
      </c>
      <c r="Z42" s="260">
        <f>+IF(X42&lt;&gt;0,+(Y42/X42)*100,0)</f>
        <v>-0.49770582354441895</v>
      </c>
      <c r="AA42" s="261">
        <f>+AA25-AA40</f>
        <v>107356389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71597616</v>
      </c>
      <c r="D45" s="155"/>
      <c r="E45" s="59">
        <v>95247484</v>
      </c>
      <c r="F45" s="60">
        <v>89810187</v>
      </c>
      <c r="G45" s="60">
        <v>68549335</v>
      </c>
      <c r="H45" s="60">
        <v>75106148</v>
      </c>
      <c r="I45" s="60">
        <v>72881325</v>
      </c>
      <c r="J45" s="60">
        <v>72881325</v>
      </c>
      <c r="K45" s="60">
        <v>71181023</v>
      </c>
      <c r="L45" s="60">
        <v>82380125</v>
      </c>
      <c r="M45" s="60">
        <v>81506225</v>
      </c>
      <c r="N45" s="60">
        <v>81506225</v>
      </c>
      <c r="O45" s="60">
        <v>80822157</v>
      </c>
      <c r="P45" s="60">
        <v>79685842</v>
      </c>
      <c r="Q45" s="60">
        <v>78036081</v>
      </c>
      <c r="R45" s="60">
        <v>78036081</v>
      </c>
      <c r="S45" s="60">
        <v>78993985</v>
      </c>
      <c r="T45" s="60">
        <v>76854530</v>
      </c>
      <c r="U45" s="60">
        <v>82563130</v>
      </c>
      <c r="V45" s="60">
        <v>82563130</v>
      </c>
      <c r="W45" s="60">
        <v>82563130</v>
      </c>
      <c r="X45" s="60">
        <v>89810187</v>
      </c>
      <c r="Y45" s="60">
        <v>-7247057</v>
      </c>
      <c r="Z45" s="139">
        <v>-8.07</v>
      </c>
      <c r="AA45" s="62">
        <v>89810187</v>
      </c>
    </row>
    <row r="46" spans="1:27" ht="13.5">
      <c r="A46" s="249" t="s">
        <v>171</v>
      </c>
      <c r="B46" s="182"/>
      <c r="C46" s="155">
        <v>17546202</v>
      </c>
      <c r="D46" s="155"/>
      <c r="E46" s="59">
        <v>19394702</v>
      </c>
      <c r="F46" s="60">
        <v>17546202</v>
      </c>
      <c r="G46" s="60">
        <v>19278858</v>
      </c>
      <c r="H46" s="60">
        <v>19394702</v>
      </c>
      <c r="I46" s="60">
        <v>19394702</v>
      </c>
      <c r="J46" s="60">
        <v>19394702</v>
      </c>
      <c r="K46" s="60">
        <v>19394702</v>
      </c>
      <c r="L46" s="60">
        <v>19394702</v>
      </c>
      <c r="M46" s="60">
        <v>17546202</v>
      </c>
      <c r="N46" s="60">
        <v>17546202</v>
      </c>
      <c r="O46" s="60">
        <v>17546202</v>
      </c>
      <c r="P46" s="60">
        <v>17546202</v>
      </c>
      <c r="Q46" s="60">
        <v>17546202</v>
      </c>
      <c r="R46" s="60">
        <v>17546202</v>
      </c>
      <c r="S46" s="60">
        <v>17546202</v>
      </c>
      <c r="T46" s="60">
        <v>17546202</v>
      </c>
      <c r="U46" s="60">
        <v>24258940</v>
      </c>
      <c r="V46" s="60">
        <v>24258940</v>
      </c>
      <c r="W46" s="60">
        <v>24258940</v>
      </c>
      <c r="X46" s="60">
        <v>17546202</v>
      </c>
      <c r="Y46" s="60">
        <v>6712738</v>
      </c>
      <c r="Z46" s="139">
        <v>38.26</v>
      </c>
      <c r="AA46" s="62">
        <v>17546202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89143818</v>
      </c>
      <c r="D48" s="217">
        <f>SUM(D45:D47)</f>
        <v>0</v>
      </c>
      <c r="E48" s="264">
        <f t="shared" si="7"/>
        <v>114642186</v>
      </c>
      <c r="F48" s="219">
        <f t="shared" si="7"/>
        <v>107356389</v>
      </c>
      <c r="G48" s="219">
        <f t="shared" si="7"/>
        <v>87828193</v>
      </c>
      <c r="H48" s="219">
        <f t="shared" si="7"/>
        <v>94500850</v>
      </c>
      <c r="I48" s="219">
        <f t="shared" si="7"/>
        <v>92276027</v>
      </c>
      <c r="J48" s="219">
        <f t="shared" si="7"/>
        <v>92276027</v>
      </c>
      <c r="K48" s="219">
        <f t="shared" si="7"/>
        <v>90575725</v>
      </c>
      <c r="L48" s="219">
        <f t="shared" si="7"/>
        <v>101774827</v>
      </c>
      <c r="M48" s="219">
        <f t="shared" si="7"/>
        <v>99052427</v>
      </c>
      <c r="N48" s="219">
        <f t="shared" si="7"/>
        <v>99052427</v>
      </c>
      <c r="O48" s="219">
        <f t="shared" si="7"/>
        <v>98368359</v>
      </c>
      <c r="P48" s="219">
        <f t="shared" si="7"/>
        <v>97232044</v>
      </c>
      <c r="Q48" s="219">
        <f t="shared" si="7"/>
        <v>95582283</v>
      </c>
      <c r="R48" s="219">
        <f t="shared" si="7"/>
        <v>95582283</v>
      </c>
      <c r="S48" s="219">
        <f t="shared" si="7"/>
        <v>96540187</v>
      </c>
      <c r="T48" s="219">
        <f t="shared" si="7"/>
        <v>94400732</v>
      </c>
      <c r="U48" s="219">
        <f t="shared" si="7"/>
        <v>106822070</v>
      </c>
      <c r="V48" s="219">
        <f t="shared" si="7"/>
        <v>106822070</v>
      </c>
      <c r="W48" s="219">
        <f t="shared" si="7"/>
        <v>106822070</v>
      </c>
      <c r="X48" s="219">
        <f t="shared" si="7"/>
        <v>107356389</v>
      </c>
      <c r="Y48" s="219">
        <f t="shared" si="7"/>
        <v>-534319</v>
      </c>
      <c r="Z48" s="265">
        <f>+IF(X48&lt;&gt;0,+(Y48/X48)*100,0)</f>
        <v>-0.49770582354441895</v>
      </c>
      <c r="AA48" s="232">
        <f>SUM(AA45:AA47)</f>
        <v>107356389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32345261</v>
      </c>
      <c r="D6" s="155"/>
      <c r="E6" s="59">
        <v>37893709</v>
      </c>
      <c r="F6" s="60">
        <v>38065784</v>
      </c>
      <c r="G6" s="60">
        <v>2208617</v>
      </c>
      <c r="H6" s="60">
        <v>2692555</v>
      </c>
      <c r="I6" s="60">
        <v>3353600</v>
      </c>
      <c r="J6" s="60">
        <v>8254772</v>
      </c>
      <c r="K6" s="60">
        <v>2809379</v>
      </c>
      <c r="L6" s="60">
        <v>2865712</v>
      </c>
      <c r="M6" s="60">
        <v>2373139</v>
      </c>
      <c r="N6" s="60">
        <v>8048230</v>
      </c>
      <c r="O6" s="60">
        <v>2842476</v>
      </c>
      <c r="P6" s="60">
        <v>2579986</v>
      </c>
      <c r="Q6" s="60">
        <v>2761578</v>
      </c>
      <c r="R6" s="60">
        <v>8184040</v>
      </c>
      <c r="S6" s="60">
        <v>2858059</v>
      </c>
      <c r="T6" s="60">
        <v>2383921</v>
      </c>
      <c r="U6" s="60">
        <v>2351350</v>
      </c>
      <c r="V6" s="60">
        <v>7593330</v>
      </c>
      <c r="W6" s="60">
        <v>32080372</v>
      </c>
      <c r="X6" s="60">
        <v>38065784</v>
      </c>
      <c r="Y6" s="60">
        <v>-5985412</v>
      </c>
      <c r="Z6" s="140">
        <v>-15.72</v>
      </c>
      <c r="AA6" s="62">
        <v>38065784</v>
      </c>
    </row>
    <row r="7" spans="1:27" ht="13.5">
      <c r="A7" s="249" t="s">
        <v>178</v>
      </c>
      <c r="B7" s="182"/>
      <c r="C7" s="155">
        <v>23815670</v>
      </c>
      <c r="D7" s="155"/>
      <c r="E7" s="59">
        <v>24411000</v>
      </c>
      <c r="F7" s="60">
        <v>24411000</v>
      </c>
      <c r="G7" s="60">
        <v>10113000</v>
      </c>
      <c r="H7" s="60">
        <v>1290000</v>
      </c>
      <c r="I7" s="60">
        <v>279500</v>
      </c>
      <c r="J7" s="60">
        <v>11682500</v>
      </c>
      <c r="K7" s="60"/>
      <c r="L7" s="60">
        <v>7071000</v>
      </c>
      <c r="M7" s="60"/>
      <c r="N7" s="60">
        <v>7071000</v>
      </c>
      <c r="O7" s="60"/>
      <c r="P7" s="60">
        <v>579500</v>
      </c>
      <c r="Q7" s="60">
        <v>5078000</v>
      </c>
      <c r="R7" s="60">
        <v>5657500</v>
      </c>
      <c r="S7" s="60"/>
      <c r="T7" s="60"/>
      <c r="U7" s="60"/>
      <c r="V7" s="60"/>
      <c r="W7" s="60">
        <v>24411000</v>
      </c>
      <c r="X7" s="60">
        <v>24411000</v>
      </c>
      <c r="Y7" s="60"/>
      <c r="Z7" s="140"/>
      <c r="AA7" s="62">
        <v>24411000</v>
      </c>
    </row>
    <row r="8" spans="1:27" ht="13.5">
      <c r="A8" s="249" t="s">
        <v>179</v>
      </c>
      <c r="B8" s="182"/>
      <c r="C8" s="155">
        <v>12337523</v>
      </c>
      <c r="D8" s="155"/>
      <c r="E8" s="59">
        <v>20085996</v>
      </c>
      <c r="F8" s="60">
        <v>24680347</v>
      </c>
      <c r="G8" s="60">
        <v>4500000</v>
      </c>
      <c r="H8" s="60"/>
      <c r="I8" s="60"/>
      <c r="J8" s="60">
        <v>4500000</v>
      </c>
      <c r="K8" s="60"/>
      <c r="L8" s="60"/>
      <c r="M8" s="60">
        <v>4500000</v>
      </c>
      <c r="N8" s="60">
        <v>4500000</v>
      </c>
      <c r="O8" s="60"/>
      <c r="P8" s="60"/>
      <c r="Q8" s="60">
        <v>3098000</v>
      </c>
      <c r="R8" s="60">
        <v>3098000</v>
      </c>
      <c r="S8" s="60"/>
      <c r="T8" s="60"/>
      <c r="U8" s="60"/>
      <c r="V8" s="60"/>
      <c r="W8" s="60">
        <v>12098000</v>
      </c>
      <c r="X8" s="60">
        <v>24680347</v>
      </c>
      <c r="Y8" s="60">
        <v>-12582347</v>
      </c>
      <c r="Z8" s="140">
        <v>-50.98</v>
      </c>
      <c r="AA8" s="62">
        <v>24680347</v>
      </c>
    </row>
    <row r="9" spans="1:27" ht="13.5">
      <c r="A9" s="249" t="s">
        <v>180</v>
      </c>
      <c r="B9" s="182"/>
      <c r="C9" s="155">
        <v>222356</v>
      </c>
      <c r="D9" s="155"/>
      <c r="E9" s="59">
        <v>150000</v>
      </c>
      <c r="F9" s="60">
        <v>250000</v>
      </c>
      <c r="G9" s="60">
        <v>36719</v>
      </c>
      <c r="H9" s="60">
        <v>48540</v>
      </c>
      <c r="I9" s="60">
        <v>64001</v>
      </c>
      <c r="J9" s="60">
        <v>149260</v>
      </c>
      <c r="K9" s="60">
        <v>72427</v>
      </c>
      <c r="L9" s="60">
        <v>219788</v>
      </c>
      <c r="M9" s="60">
        <v>115709</v>
      </c>
      <c r="N9" s="60">
        <v>407924</v>
      </c>
      <c r="O9" s="60">
        <v>86564</v>
      </c>
      <c r="P9" s="60">
        <v>126726</v>
      </c>
      <c r="Q9" s="60">
        <v>77112</v>
      </c>
      <c r="R9" s="60">
        <v>290402</v>
      </c>
      <c r="S9" s="60">
        <v>63229</v>
      </c>
      <c r="T9" s="60">
        <v>134044</v>
      </c>
      <c r="U9" s="60">
        <v>91427</v>
      </c>
      <c r="V9" s="60">
        <v>288700</v>
      </c>
      <c r="W9" s="60">
        <v>1136286</v>
      </c>
      <c r="X9" s="60">
        <v>250000</v>
      </c>
      <c r="Y9" s="60">
        <v>886286</v>
      </c>
      <c r="Z9" s="140">
        <v>354.51</v>
      </c>
      <c r="AA9" s="62">
        <v>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-52981757</v>
      </c>
      <c r="D12" s="155"/>
      <c r="E12" s="59">
        <v>-60815232</v>
      </c>
      <c r="F12" s="60">
        <v>-67871494</v>
      </c>
      <c r="G12" s="60">
        <v>-20631004</v>
      </c>
      <c r="H12" s="60">
        <v>3525071</v>
      </c>
      <c r="I12" s="60">
        <v>-10302981</v>
      </c>
      <c r="J12" s="60">
        <v>-27408914</v>
      </c>
      <c r="K12" s="60">
        <v>-3709874</v>
      </c>
      <c r="L12" s="60">
        <v>2335402</v>
      </c>
      <c r="M12" s="60">
        <v>-18433626</v>
      </c>
      <c r="N12" s="60">
        <v>-19808098</v>
      </c>
      <c r="O12" s="60">
        <v>9974202</v>
      </c>
      <c r="P12" s="60">
        <v>-5050489</v>
      </c>
      <c r="Q12" s="60">
        <v>-1731251</v>
      </c>
      <c r="R12" s="60">
        <v>3192462</v>
      </c>
      <c r="S12" s="60">
        <v>-2056266</v>
      </c>
      <c r="T12" s="60">
        <v>-1475817</v>
      </c>
      <c r="U12" s="60">
        <v>-184824</v>
      </c>
      <c r="V12" s="60">
        <v>-3716907</v>
      </c>
      <c r="W12" s="60">
        <v>-47741457</v>
      </c>
      <c r="X12" s="60">
        <v>-67871494</v>
      </c>
      <c r="Y12" s="60">
        <v>20130037</v>
      </c>
      <c r="Z12" s="140">
        <v>-29.66</v>
      </c>
      <c r="AA12" s="62">
        <v>-67871494</v>
      </c>
    </row>
    <row r="13" spans="1:27" ht="13.5">
      <c r="A13" s="249" t="s">
        <v>40</v>
      </c>
      <c r="B13" s="182"/>
      <c r="C13" s="155">
        <v>-1249739</v>
      </c>
      <c r="D13" s="155"/>
      <c r="E13" s="59">
        <v>-148488</v>
      </c>
      <c r="F13" s="60">
        <v>-148497</v>
      </c>
      <c r="G13" s="60">
        <v>-6034</v>
      </c>
      <c r="H13" s="60">
        <v>-5846</v>
      </c>
      <c r="I13" s="60">
        <v>-5493</v>
      </c>
      <c r="J13" s="60">
        <v>-17373</v>
      </c>
      <c r="K13" s="60">
        <v>-5478</v>
      </c>
      <c r="L13" s="60">
        <v>-5123</v>
      </c>
      <c r="M13" s="60">
        <v>-5121</v>
      </c>
      <c r="N13" s="60">
        <v>-15722</v>
      </c>
      <c r="O13" s="60">
        <v>-4922</v>
      </c>
      <c r="P13" s="60">
        <v>-4277</v>
      </c>
      <c r="Q13" s="60">
        <v>-4545</v>
      </c>
      <c r="R13" s="60">
        <v>-13744</v>
      </c>
      <c r="S13" s="60">
        <v>-4217</v>
      </c>
      <c r="T13" s="60">
        <v>-4167</v>
      </c>
      <c r="U13" s="60">
        <v>-3862</v>
      </c>
      <c r="V13" s="60">
        <v>-12246</v>
      </c>
      <c r="W13" s="60">
        <v>-59085</v>
      </c>
      <c r="X13" s="60">
        <v>-148497</v>
      </c>
      <c r="Y13" s="60">
        <v>89412</v>
      </c>
      <c r="Z13" s="140">
        <v>-60.21</v>
      </c>
      <c r="AA13" s="62">
        <v>-148497</v>
      </c>
    </row>
    <row r="14" spans="1:27" ht="13.5">
      <c r="A14" s="249" t="s">
        <v>42</v>
      </c>
      <c r="B14" s="182"/>
      <c r="C14" s="155">
        <v>-272913</v>
      </c>
      <c r="D14" s="155"/>
      <c r="E14" s="59">
        <v>-150000</v>
      </c>
      <c r="F14" s="60">
        <v>-187888</v>
      </c>
      <c r="G14" s="60">
        <v>-160788</v>
      </c>
      <c r="H14" s="60"/>
      <c r="I14" s="60">
        <v>-23100</v>
      </c>
      <c r="J14" s="60">
        <v>-183888</v>
      </c>
      <c r="K14" s="60">
        <v>-4000</v>
      </c>
      <c r="L14" s="60"/>
      <c r="M14" s="60"/>
      <c r="N14" s="60">
        <v>-4000</v>
      </c>
      <c r="O14" s="60"/>
      <c r="P14" s="60"/>
      <c r="Q14" s="60"/>
      <c r="R14" s="60"/>
      <c r="S14" s="60"/>
      <c r="T14" s="60"/>
      <c r="U14" s="60"/>
      <c r="V14" s="60"/>
      <c r="W14" s="60">
        <v>-187888</v>
      </c>
      <c r="X14" s="60">
        <v>-187888</v>
      </c>
      <c r="Y14" s="60"/>
      <c r="Z14" s="140"/>
      <c r="AA14" s="62">
        <v>-187888</v>
      </c>
    </row>
    <row r="15" spans="1:27" ht="13.5">
      <c r="A15" s="250" t="s">
        <v>184</v>
      </c>
      <c r="B15" s="251"/>
      <c r="C15" s="168">
        <f aca="true" t="shared" si="0" ref="C15:Y15">SUM(C6:C14)</f>
        <v>14216401</v>
      </c>
      <c r="D15" s="168">
        <f>SUM(D6:D14)</f>
        <v>0</v>
      </c>
      <c r="E15" s="72">
        <f t="shared" si="0"/>
        <v>21426985</v>
      </c>
      <c r="F15" s="73">
        <f t="shared" si="0"/>
        <v>19199252</v>
      </c>
      <c r="G15" s="73">
        <f t="shared" si="0"/>
        <v>-3939490</v>
      </c>
      <c r="H15" s="73">
        <f t="shared" si="0"/>
        <v>7550320</v>
      </c>
      <c r="I15" s="73">
        <f t="shared" si="0"/>
        <v>-6634473</v>
      </c>
      <c r="J15" s="73">
        <f t="shared" si="0"/>
        <v>-3023643</v>
      </c>
      <c r="K15" s="73">
        <f t="shared" si="0"/>
        <v>-837546</v>
      </c>
      <c r="L15" s="73">
        <f t="shared" si="0"/>
        <v>12486779</v>
      </c>
      <c r="M15" s="73">
        <f t="shared" si="0"/>
        <v>-11449899</v>
      </c>
      <c r="N15" s="73">
        <f t="shared" si="0"/>
        <v>199334</v>
      </c>
      <c r="O15" s="73">
        <f t="shared" si="0"/>
        <v>12898320</v>
      </c>
      <c r="P15" s="73">
        <f t="shared" si="0"/>
        <v>-1768554</v>
      </c>
      <c r="Q15" s="73">
        <f t="shared" si="0"/>
        <v>9278894</v>
      </c>
      <c r="R15" s="73">
        <f t="shared" si="0"/>
        <v>20408660</v>
      </c>
      <c r="S15" s="73">
        <f t="shared" si="0"/>
        <v>860805</v>
      </c>
      <c r="T15" s="73">
        <f t="shared" si="0"/>
        <v>1037981</v>
      </c>
      <c r="U15" s="73">
        <f t="shared" si="0"/>
        <v>2254091</v>
      </c>
      <c r="V15" s="73">
        <f t="shared" si="0"/>
        <v>4152877</v>
      </c>
      <c r="W15" s="73">
        <f t="shared" si="0"/>
        <v>21737228</v>
      </c>
      <c r="X15" s="73">
        <f t="shared" si="0"/>
        <v>19199252</v>
      </c>
      <c r="Y15" s="73">
        <f t="shared" si="0"/>
        <v>2537976</v>
      </c>
      <c r="Z15" s="170">
        <f>+IF(X15&lt;&gt;0,+(Y15/X15)*100,0)</f>
        <v>13.219139995662331</v>
      </c>
      <c r="AA15" s="74">
        <f>SUM(AA6:AA14)</f>
        <v>19199252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1530246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1442869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-318248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-12972107</v>
      </c>
      <c r="D24" s="155"/>
      <c r="E24" s="59">
        <v>-21483756</v>
      </c>
      <c r="F24" s="60">
        <v>-25439937</v>
      </c>
      <c r="G24" s="60">
        <v>-38888</v>
      </c>
      <c r="H24" s="60">
        <v>-875673</v>
      </c>
      <c r="I24" s="60">
        <v>-212350</v>
      </c>
      <c r="J24" s="60">
        <v>-1126911</v>
      </c>
      <c r="K24" s="60">
        <v>-1689600</v>
      </c>
      <c r="L24" s="60">
        <v>-2076136</v>
      </c>
      <c r="M24" s="60">
        <v>-7429782</v>
      </c>
      <c r="N24" s="60">
        <v>-11195518</v>
      </c>
      <c r="O24" s="60">
        <v>-597732</v>
      </c>
      <c r="P24" s="60">
        <v>-435800</v>
      </c>
      <c r="Q24" s="60">
        <v>-6266682</v>
      </c>
      <c r="R24" s="60">
        <v>-7300214</v>
      </c>
      <c r="S24" s="60">
        <v>-1632997</v>
      </c>
      <c r="T24" s="60">
        <v>-1755357</v>
      </c>
      <c r="U24" s="60">
        <v>-2276029</v>
      </c>
      <c r="V24" s="60">
        <v>-5664383</v>
      </c>
      <c r="W24" s="60">
        <v>-25287026</v>
      </c>
      <c r="X24" s="60">
        <v>-25439937</v>
      </c>
      <c r="Y24" s="60">
        <v>152911</v>
      </c>
      <c r="Z24" s="140">
        <v>-0.6</v>
      </c>
      <c r="AA24" s="62">
        <v>-25439937</v>
      </c>
    </row>
    <row r="25" spans="1:27" ht="13.5">
      <c r="A25" s="250" t="s">
        <v>191</v>
      </c>
      <c r="B25" s="251"/>
      <c r="C25" s="168">
        <f aca="true" t="shared" si="1" ref="C25:Y25">SUM(C19:C24)</f>
        <v>-10317240</v>
      </c>
      <c r="D25" s="168">
        <f>SUM(D19:D24)</f>
        <v>0</v>
      </c>
      <c r="E25" s="72">
        <f t="shared" si="1"/>
        <v>-21483756</v>
      </c>
      <c r="F25" s="73">
        <f t="shared" si="1"/>
        <v>-25439937</v>
      </c>
      <c r="G25" s="73">
        <f t="shared" si="1"/>
        <v>-38888</v>
      </c>
      <c r="H25" s="73">
        <f t="shared" si="1"/>
        <v>-875673</v>
      </c>
      <c r="I25" s="73">
        <f t="shared" si="1"/>
        <v>-212350</v>
      </c>
      <c r="J25" s="73">
        <f t="shared" si="1"/>
        <v>-1126911</v>
      </c>
      <c r="K25" s="73">
        <f t="shared" si="1"/>
        <v>-1689600</v>
      </c>
      <c r="L25" s="73">
        <f t="shared" si="1"/>
        <v>-2076136</v>
      </c>
      <c r="M25" s="73">
        <f t="shared" si="1"/>
        <v>-7429782</v>
      </c>
      <c r="N25" s="73">
        <f t="shared" si="1"/>
        <v>-11195518</v>
      </c>
      <c r="O25" s="73">
        <f t="shared" si="1"/>
        <v>-597732</v>
      </c>
      <c r="P25" s="73">
        <f t="shared" si="1"/>
        <v>-435800</v>
      </c>
      <c r="Q25" s="73">
        <f t="shared" si="1"/>
        <v>-6266682</v>
      </c>
      <c r="R25" s="73">
        <f t="shared" si="1"/>
        <v>-7300214</v>
      </c>
      <c r="S25" s="73">
        <f t="shared" si="1"/>
        <v>-1632997</v>
      </c>
      <c r="T25" s="73">
        <f t="shared" si="1"/>
        <v>-1755357</v>
      </c>
      <c r="U25" s="73">
        <f t="shared" si="1"/>
        <v>-2276029</v>
      </c>
      <c r="V25" s="73">
        <f t="shared" si="1"/>
        <v>-5664383</v>
      </c>
      <c r="W25" s="73">
        <f t="shared" si="1"/>
        <v>-25287026</v>
      </c>
      <c r="X25" s="73">
        <f t="shared" si="1"/>
        <v>-25439937</v>
      </c>
      <c r="Y25" s="73">
        <f t="shared" si="1"/>
        <v>152911</v>
      </c>
      <c r="Z25" s="170">
        <f>+IF(X25&lt;&gt;0,+(Y25/X25)*100,0)</f>
        <v>-0.6010667400630748</v>
      </c>
      <c r="AA25" s="74">
        <f>SUM(AA19:AA24)</f>
        <v>-25439937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1500000</v>
      </c>
      <c r="F30" s="60">
        <v>1500000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1500000</v>
      </c>
      <c r="Y30" s="60">
        <v>-1500000</v>
      </c>
      <c r="Z30" s="140">
        <v>-100</v>
      </c>
      <c r="AA30" s="62">
        <v>1500000</v>
      </c>
    </row>
    <row r="31" spans="1:27" ht="13.5">
      <c r="A31" s="249" t="s">
        <v>195</v>
      </c>
      <c r="B31" s="182"/>
      <c r="C31" s="155">
        <v>20808</v>
      </c>
      <c r="D31" s="155"/>
      <c r="E31" s="59">
        <v>24000</v>
      </c>
      <c r="F31" s="60">
        <v>70000</v>
      </c>
      <c r="G31" s="60">
        <v>5445</v>
      </c>
      <c r="H31" s="159">
        <v>7840</v>
      </c>
      <c r="I31" s="159">
        <v>6743</v>
      </c>
      <c r="J31" s="159">
        <v>20028</v>
      </c>
      <c r="K31" s="60">
        <v>7860</v>
      </c>
      <c r="L31" s="60">
        <v>5840</v>
      </c>
      <c r="M31" s="60">
        <v>5099</v>
      </c>
      <c r="N31" s="60">
        <v>18799</v>
      </c>
      <c r="O31" s="159">
        <v>5047</v>
      </c>
      <c r="P31" s="159">
        <v>4800</v>
      </c>
      <c r="Q31" s="159">
        <v>8327</v>
      </c>
      <c r="R31" s="60">
        <v>18174</v>
      </c>
      <c r="S31" s="60">
        <v>4235</v>
      </c>
      <c r="T31" s="60">
        <v>9129</v>
      </c>
      <c r="U31" s="60">
        <v>12098</v>
      </c>
      <c r="V31" s="159">
        <v>25462</v>
      </c>
      <c r="W31" s="159">
        <v>82463</v>
      </c>
      <c r="X31" s="159">
        <v>70000</v>
      </c>
      <c r="Y31" s="60">
        <v>12463</v>
      </c>
      <c r="Z31" s="140">
        <v>17.8</v>
      </c>
      <c r="AA31" s="62">
        <v>70000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-637483</v>
      </c>
      <c r="D33" s="155"/>
      <c r="E33" s="59">
        <v>-765180</v>
      </c>
      <c r="F33" s="60">
        <v>-527867</v>
      </c>
      <c r="G33" s="60">
        <v>-42878</v>
      </c>
      <c r="H33" s="60">
        <v>-43067</v>
      </c>
      <c r="I33" s="60">
        <v>-43419</v>
      </c>
      <c r="J33" s="60">
        <v>-129364</v>
      </c>
      <c r="K33" s="60">
        <v>-43435</v>
      </c>
      <c r="L33" s="60">
        <v>-43790</v>
      </c>
      <c r="M33" s="60">
        <v>-43791</v>
      </c>
      <c r="N33" s="60">
        <v>-131016</v>
      </c>
      <c r="O33" s="60">
        <v>-43991</v>
      </c>
      <c r="P33" s="60">
        <v>-44636</v>
      </c>
      <c r="Q33" s="60">
        <v>-44367</v>
      </c>
      <c r="R33" s="60">
        <v>-132994</v>
      </c>
      <c r="S33" s="60">
        <v>-44696</v>
      </c>
      <c r="T33" s="60">
        <v>-44745</v>
      </c>
      <c r="U33" s="60">
        <v>-45050</v>
      </c>
      <c r="V33" s="60">
        <v>-134491</v>
      </c>
      <c r="W33" s="60">
        <v>-527865</v>
      </c>
      <c r="X33" s="60">
        <v>-527867</v>
      </c>
      <c r="Y33" s="60">
        <v>2</v>
      </c>
      <c r="Z33" s="140"/>
      <c r="AA33" s="62">
        <v>-527867</v>
      </c>
    </row>
    <row r="34" spans="1:27" ht="13.5">
      <c r="A34" s="250" t="s">
        <v>197</v>
      </c>
      <c r="B34" s="251"/>
      <c r="C34" s="168">
        <f aca="true" t="shared" si="2" ref="C34:Y34">SUM(C29:C33)</f>
        <v>-616675</v>
      </c>
      <c r="D34" s="168">
        <f>SUM(D29:D33)</f>
        <v>0</v>
      </c>
      <c r="E34" s="72">
        <f t="shared" si="2"/>
        <v>758820</v>
      </c>
      <c r="F34" s="73">
        <f t="shared" si="2"/>
        <v>1042133</v>
      </c>
      <c r="G34" s="73">
        <f t="shared" si="2"/>
        <v>-37433</v>
      </c>
      <c r="H34" s="73">
        <f t="shared" si="2"/>
        <v>-35227</v>
      </c>
      <c r="I34" s="73">
        <f t="shared" si="2"/>
        <v>-36676</v>
      </c>
      <c r="J34" s="73">
        <f t="shared" si="2"/>
        <v>-109336</v>
      </c>
      <c r="K34" s="73">
        <f t="shared" si="2"/>
        <v>-35575</v>
      </c>
      <c r="L34" s="73">
        <f t="shared" si="2"/>
        <v>-37950</v>
      </c>
      <c r="M34" s="73">
        <f t="shared" si="2"/>
        <v>-38692</v>
      </c>
      <c r="N34" s="73">
        <f t="shared" si="2"/>
        <v>-112217</v>
      </c>
      <c r="O34" s="73">
        <f t="shared" si="2"/>
        <v>-38944</v>
      </c>
      <c r="P34" s="73">
        <f t="shared" si="2"/>
        <v>-39836</v>
      </c>
      <c r="Q34" s="73">
        <f t="shared" si="2"/>
        <v>-36040</v>
      </c>
      <c r="R34" s="73">
        <f t="shared" si="2"/>
        <v>-114820</v>
      </c>
      <c r="S34" s="73">
        <f t="shared" si="2"/>
        <v>-40461</v>
      </c>
      <c r="T34" s="73">
        <f t="shared" si="2"/>
        <v>-35616</v>
      </c>
      <c r="U34" s="73">
        <f t="shared" si="2"/>
        <v>-32952</v>
      </c>
      <c r="V34" s="73">
        <f t="shared" si="2"/>
        <v>-109029</v>
      </c>
      <c r="W34" s="73">
        <f t="shared" si="2"/>
        <v>-445402</v>
      </c>
      <c r="X34" s="73">
        <f t="shared" si="2"/>
        <v>1042133</v>
      </c>
      <c r="Y34" s="73">
        <f t="shared" si="2"/>
        <v>-1487535</v>
      </c>
      <c r="Z34" s="170">
        <f>+IF(X34&lt;&gt;0,+(Y34/X34)*100,0)</f>
        <v>-142.7394583992638</v>
      </c>
      <c r="AA34" s="74">
        <f>SUM(AA29:AA33)</f>
        <v>1042133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3282486</v>
      </c>
      <c r="D36" s="153">
        <f>+D15+D25+D34</f>
        <v>0</v>
      </c>
      <c r="E36" s="99">
        <f t="shared" si="3"/>
        <v>702049</v>
      </c>
      <c r="F36" s="100">
        <f t="shared" si="3"/>
        <v>-5198552</v>
      </c>
      <c r="G36" s="100">
        <f t="shared" si="3"/>
        <v>-4015811</v>
      </c>
      <c r="H36" s="100">
        <f t="shared" si="3"/>
        <v>6639420</v>
      </c>
      <c r="I36" s="100">
        <f t="shared" si="3"/>
        <v>-6883499</v>
      </c>
      <c r="J36" s="100">
        <f t="shared" si="3"/>
        <v>-4259890</v>
      </c>
      <c r="K36" s="100">
        <f t="shared" si="3"/>
        <v>-2562721</v>
      </c>
      <c r="L36" s="100">
        <f t="shared" si="3"/>
        <v>10372693</v>
      </c>
      <c r="M36" s="100">
        <f t="shared" si="3"/>
        <v>-18918373</v>
      </c>
      <c r="N36" s="100">
        <f t="shared" si="3"/>
        <v>-11108401</v>
      </c>
      <c r="O36" s="100">
        <f t="shared" si="3"/>
        <v>12261644</v>
      </c>
      <c r="P36" s="100">
        <f t="shared" si="3"/>
        <v>-2244190</v>
      </c>
      <c r="Q36" s="100">
        <f t="shared" si="3"/>
        <v>2976172</v>
      </c>
      <c r="R36" s="100">
        <f t="shared" si="3"/>
        <v>12993626</v>
      </c>
      <c r="S36" s="100">
        <f t="shared" si="3"/>
        <v>-812653</v>
      </c>
      <c r="T36" s="100">
        <f t="shared" si="3"/>
        <v>-752992</v>
      </c>
      <c r="U36" s="100">
        <f t="shared" si="3"/>
        <v>-54890</v>
      </c>
      <c r="V36" s="100">
        <f t="shared" si="3"/>
        <v>-1620535</v>
      </c>
      <c r="W36" s="100">
        <f t="shared" si="3"/>
        <v>-3995200</v>
      </c>
      <c r="X36" s="100">
        <f t="shared" si="3"/>
        <v>-5198552</v>
      </c>
      <c r="Y36" s="100">
        <f t="shared" si="3"/>
        <v>1203352</v>
      </c>
      <c r="Z36" s="137">
        <f>+IF(X36&lt;&gt;0,+(Y36/X36)*100,0)</f>
        <v>-23.14783039584869</v>
      </c>
      <c r="AA36" s="102">
        <f>+AA15+AA25+AA34</f>
        <v>-5198552</v>
      </c>
    </row>
    <row r="37" spans="1:27" ht="13.5">
      <c r="A37" s="249" t="s">
        <v>199</v>
      </c>
      <c r="B37" s="182"/>
      <c r="C37" s="153">
        <v>1706796</v>
      </c>
      <c r="D37" s="153"/>
      <c r="E37" s="99">
        <v>-1159990</v>
      </c>
      <c r="F37" s="100">
        <v>4482011</v>
      </c>
      <c r="G37" s="100">
        <v>4482011</v>
      </c>
      <c r="H37" s="100">
        <v>466200</v>
      </c>
      <c r="I37" s="100">
        <v>7105620</v>
      </c>
      <c r="J37" s="100">
        <v>4482011</v>
      </c>
      <c r="K37" s="100">
        <v>222121</v>
      </c>
      <c r="L37" s="100">
        <v>-2340600</v>
      </c>
      <c r="M37" s="100">
        <v>8032093</v>
      </c>
      <c r="N37" s="100">
        <v>222121</v>
      </c>
      <c r="O37" s="100">
        <v>-10886280</v>
      </c>
      <c r="P37" s="100">
        <v>1375364</v>
      </c>
      <c r="Q37" s="100">
        <v>-868826</v>
      </c>
      <c r="R37" s="100">
        <v>-10886280</v>
      </c>
      <c r="S37" s="100">
        <v>2107346</v>
      </c>
      <c r="T37" s="100">
        <v>1294693</v>
      </c>
      <c r="U37" s="100">
        <v>541701</v>
      </c>
      <c r="V37" s="100">
        <v>2107346</v>
      </c>
      <c r="W37" s="100">
        <v>4482011</v>
      </c>
      <c r="X37" s="100">
        <v>4482011</v>
      </c>
      <c r="Y37" s="100"/>
      <c r="Z37" s="137"/>
      <c r="AA37" s="102">
        <v>4482011</v>
      </c>
    </row>
    <row r="38" spans="1:27" ht="13.5">
      <c r="A38" s="269" t="s">
        <v>200</v>
      </c>
      <c r="B38" s="256"/>
      <c r="C38" s="257">
        <v>4989282</v>
      </c>
      <c r="D38" s="257"/>
      <c r="E38" s="258">
        <v>-457941</v>
      </c>
      <c r="F38" s="259">
        <v>-716541</v>
      </c>
      <c r="G38" s="259">
        <v>466200</v>
      </c>
      <c r="H38" s="259">
        <v>7105620</v>
      </c>
      <c r="I38" s="259">
        <v>222121</v>
      </c>
      <c r="J38" s="259">
        <v>222121</v>
      </c>
      <c r="K38" s="259">
        <v>-2340600</v>
      </c>
      <c r="L38" s="259">
        <v>8032093</v>
      </c>
      <c r="M38" s="259">
        <v>-10886280</v>
      </c>
      <c r="N38" s="259">
        <v>-10886280</v>
      </c>
      <c r="O38" s="259">
        <v>1375364</v>
      </c>
      <c r="P38" s="259">
        <v>-868826</v>
      </c>
      <c r="Q38" s="259">
        <v>2107346</v>
      </c>
      <c r="R38" s="259">
        <v>1375364</v>
      </c>
      <c r="S38" s="259">
        <v>1294693</v>
      </c>
      <c r="T38" s="259">
        <v>541701</v>
      </c>
      <c r="U38" s="259">
        <v>486811</v>
      </c>
      <c r="V38" s="259">
        <v>486811</v>
      </c>
      <c r="W38" s="259">
        <v>486811</v>
      </c>
      <c r="X38" s="259">
        <v>-716541</v>
      </c>
      <c r="Y38" s="259">
        <v>1203352</v>
      </c>
      <c r="Z38" s="260">
        <v>-167.94</v>
      </c>
      <c r="AA38" s="261">
        <v>-716541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13120561</v>
      </c>
      <c r="D5" s="200">
        <f t="shared" si="0"/>
        <v>0</v>
      </c>
      <c r="E5" s="106">
        <f t="shared" si="0"/>
        <v>23544070</v>
      </c>
      <c r="F5" s="106">
        <f t="shared" si="0"/>
        <v>28138417</v>
      </c>
      <c r="G5" s="106">
        <f t="shared" si="0"/>
        <v>38888</v>
      </c>
      <c r="H5" s="106">
        <f t="shared" si="0"/>
        <v>997961</v>
      </c>
      <c r="I5" s="106">
        <f t="shared" si="0"/>
        <v>242079</v>
      </c>
      <c r="J5" s="106">
        <f t="shared" si="0"/>
        <v>1278928</v>
      </c>
      <c r="K5" s="106">
        <f t="shared" si="0"/>
        <v>1924821</v>
      </c>
      <c r="L5" s="106">
        <f t="shared" si="0"/>
        <v>2366795</v>
      </c>
      <c r="M5" s="106">
        <f t="shared" si="0"/>
        <v>7847599</v>
      </c>
      <c r="N5" s="106">
        <f t="shared" si="0"/>
        <v>12139215</v>
      </c>
      <c r="O5" s="106">
        <f t="shared" si="0"/>
        <v>597732</v>
      </c>
      <c r="P5" s="106">
        <f t="shared" si="0"/>
        <v>435800</v>
      </c>
      <c r="Q5" s="106">
        <f t="shared" si="0"/>
        <v>7144018</v>
      </c>
      <c r="R5" s="106">
        <f t="shared" si="0"/>
        <v>8177550</v>
      </c>
      <c r="S5" s="106">
        <f t="shared" si="0"/>
        <v>1861617</v>
      </c>
      <c r="T5" s="106">
        <f t="shared" si="0"/>
        <v>2000852</v>
      </c>
      <c r="U5" s="106">
        <f t="shared" si="0"/>
        <v>2366112</v>
      </c>
      <c r="V5" s="106">
        <f t="shared" si="0"/>
        <v>6228581</v>
      </c>
      <c r="W5" s="106">
        <f t="shared" si="0"/>
        <v>27824274</v>
      </c>
      <c r="X5" s="106">
        <f t="shared" si="0"/>
        <v>28138417</v>
      </c>
      <c r="Y5" s="106">
        <f t="shared" si="0"/>
        <v>-314143</v>
      </c>
      <c r="Z5" s="201">
        <f>+IF(X5&lt;&gt;0,+(Y5/X5)*100,0)</f>
        <v>-1.1164203018243706</v>
      </c>
      <c r="AA5" s="199">
        <f>SUM(AA11:AA18)</f>
        <v>28138417</v>
      </c>
    </row>
    <row r="6" spans="1:27" ht="13.5">
      <c r="A6" s="291" t="s">
        <v>204</v>
      </c>
      <c r="B6" s="142"/>
      <c r="C6" s="62">
        <v>3793745</v>
      </c>
      <c r="D6" s="156"/>
      <c r="E6" s="60">
        <v>5000000</v>
      </c>
      <c r="F6" s="60">
        <v>5000000</v>
      </c>
      <c r="G6" s="60">
        <v>26791</v>
      </c>
      <c r="H6" s="60">
        <v>985336</v>
      </c>
      <c r="I6" s="60">
        <v>117819</v>
      </c>
      <c r="J6" s="60">
        <v>1129946</v>
      </c>
      <c r="K6" s="60">
        <v>523613</v>
      </c>
      <c r="L6" s="60"/>
      <c r="M6" s="60">
        <v>2288080</v>
      </c>
      <c r="N6" s="60">
        <v>2811693</v>
      </c>
      <c r="O6" s="60"/>
      <c r="P6" s="60">
        <v>435800</v>
      </c>
      <c r="Q6" s="60">
        <v>1265673</v>
      </c>
      <c r="R6" s="60">
        <v>1701473</v>
      </c>
      <c r="S6" s="60">
        <v>1001287</v>
      </c>
      <c r="T6" s="60"/>
      <c r="U6" s="60"/>
      <c r="V6" s="60">
        <v>1001287</v>
      </c>
      <c r="W6" s="60">
        <v>6644399</v>
      </c>
      <c r="X6" s="60">
        <v>5000000</v>
      </c>
      <c r="Y6" s="60">
        <v>1644399</v>
      </c>
      <c r="Z6" s="140">
        <v>32.89</v>
      </c>
      <c r="AA6" s="155">
        <v>5000000</v>
      </c>
    </row>
    <row r="7" spans="1:27" ht="13.5">
      <c r="A7" s="291" t="s">
        <v>205</v>
      </c>
      <c r="B7" s="142"/>
      <c r="C7" s="62">
        <v>1113097</v>
      </c>
      <c r="D7" s="156"/>
      <c r="E7" s="60">
        <v>1728070</v>
      </c>
      <c r="F7" s="60">
        <v>1728070</v>
      </c>
      <c r="G7" s="60"/>
      <c r="H7" s="60">
        <v>10435</v>
      </c>
      <c r="I7" s="60">
        <v>124260</v>
      </c>
      <c r="J7" s="60">
        <v>134695</v>
      </c>
      <c r="K7" s="60">
        <v>514412</v>
      </c>
      <c r="L7" s="60">
        <v>402900</v>
      </c>
      <c r="M7" s="60">
        <v>20349</v>
      </c>
      <c r="N7" s="60">
        <v>937661</v>
      </c>
      <c r="O7" s="60"/>
      <c r="P7" s="60"/>
      <c r="Q7" s="60"/>
      <c r="R7" s="60"/>
      <c r="S7" s="60">
        <v>63526</v>
      </c>
      <c r="T7" s="60"/>
      <c r="U7" s="60">
        <v>697474</v>
      </c>
      <c r="V7" s="60">
        <v>761000</v>
      </c>
      <c r="W7" s="60">
        <v>1833356</v>
      </c>
      <c r="X7" s="60">
        <v>1728070</v>
      </c>
      <c r="Y7" s="60">
        <v>105286</v>
      </c>
      <c r="Z7" s="140">
        <v>6.09</v>
      </c>
      <c r="AA7" s="155">
        <v>1728070</v>
      </c>
    </row>
    <row r="8" spans="1:27" ht="13.5">
      <c r="A8" s="291" t="s">
        <v>206</v>
      </c>
      <c r="B8" s="142"/>
      <c r="C8" s="62">
        <v>6772164</v>
      </c>
      <c r="D8" s="156"/>
      <c r="E8" s="60">
        <v>2002632</v>
      </c>
      <c r="F8" s="60">
        <v>3246180</v>
      </c>
      <c r="G8" s="60">
        <v>12097</v>
      </c>
      <c r="H8" s="60"/>
      <c r="I8" s="60"/>
      <c r="J8" s="60">
        <v>12097</v>
      </c>
      <c r="K8" s="60">
        <v>142725</v>
      </c>
      <c r="L8" s="60">
        <v>131910</v>
      </c>
      <c r="M8" s="60">
        <v>1618698</v>
      </c>
      <c r="N8" s="60">
        <v>1893333</v>
      </c>
      <c r="O8" s="60"/>
      <c r="P8" s="60"/>
      <c r="Q8" s="60">
        <v>1515138</v>
      </c>
      <c r="R8" s="60">
        <v>1515138</v>
      </c>
      <c r="S8" s="60"/>
      <c r="T8" s="60"/>
      <c r="U8" s="60"/>
      <c r="V8" s="60"/>
      <c r="W8" s="60">
        <v>3420568</v>
      </c>
      <c r="X8" s="60">
        <v>3246180</v>
      </c>
      <c r="Y8" s="60">
        <v>174388</v>
      </c>
      <c r="Z8" s="140">
        <v>5.37</v>
      </c>
      <c r="AA8" s="155">
        <v>3246180</v>
      </c>
    </row>
    <row r="9" spans="1:27" ht="13.5">
      <c r="A9" s="291" t="s">
        <v>207</v>
      </c>
      <c r="B9" s="142"/>
      <c r="C9" s="62">
        <v>1244621</v>
      </c>
      <c r="D9" s="156"/>
      <c r="E9" s="60">
        <v>11111158</v>
      </c>
      <c r="F9" s="60">
        <v>16434167</v>
      </c>
      <c r="G9" s="60"/>
      <c r="H9" s="60"/>
      <c r="I9" s="60"/>
      <c r="J9" s="60"/>
      <c r="K9" s="60">
        <v>735343</v>
      </c>
      <c r="L9" s="60">
        <v>1831985</v>
      </c>
      <c r="M9" s="60">
        <v>3912722</v>
      </c>
      <c r="N9" s="60">
        <v>6480050</v>
      </c>
      <c r="O9" s="60">
        <v>597732</v>
      </c>
      <c r="P9" s="60"/>
      <c r="Q9" s="60">
        <v>4363207</v>
      </c>
      <c r="R9" s="60">
        <v>4960939</v>
      </c>
      <c r="S9" s="60">
        <v>796804</v>
      </c>
      <c r="T9" s="60">
        <v>1999027</v>
      </c>
      <c r="U9" s="60">
        <v>1551882</v>
      </c>
      <c r="V9" s="60">
        <v>4347713</v>
      </c>
      <c r="W9" s="60">
        <v>15788702</v>
      </c>
      <c r="X9" s="60">
        <v>16434167</v>
      </c>
      <c r="Y9" s="60">
        <v>-645465</v>
      </c>
      <c r="Z9" s="140">
        <v>-3.93</v>
      </c>
      <c r="AA9" s="155">
        <v>16434167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12923627</v>
      </c>
      <c r="D11" s="294">
        <f t="shared" si="1"/>
        <v>0</v>
      </c>
      <c r="E11" s="295">
        <f t="shared" si="1"/>
        <v>19841860</v>
      </c>
      <c r="F11" s="295">
        <f t="shared" si="1"/>
        <v>26408417</v>
      </c>
      <c r="G11" s="295">
        <f t="shared" si="1"/>
        <v>38888</v>
      </c>
      <c r="H11" s="295">
        <f t="shared" si="1"/>
        <v>995771</v>
      </c>
      <c r="I11" s="295">
        <f t="shared" si="1"/>
        <v>242079</v>
      </c>
      <c r="J11" s="295">
        <f t="shared" si="1"/>
        <v>1276738</v>
      </c>
      <c r="K11" s="295">
        <f t="shared" si="1"/>
        <v>1916093</v>
      </c>
      <c r="L11" s="295">
        <f t="shared" si="1"/>
        <v>2366795</v>
      </c>
      <c r="M11" s="295">
        <f t="shared" si="1"/>
        <v>7839849</v>
      </c>
      <c r="N11" s="295">
        <f t="shared" si="1"/>
        <v>12122737</v>
      </c>
      <c r="O11" s="295">
        <f t="shared" si="1"/>
        <v>597732</v>
      </c>
      <c r="P11" s="295">
        <f t="shared" si="1"/>
        <v>435800</v>
      </c>
      <c r="Q11" s="295">
        <f t="shared" si="1"/>
        <v>7144018</v>
      </c>
      <c r="R11" s="295">
        <f t="shared" si="1"/>
        <v>8177550</v>
      </c>
      <c r="S11" s="295">
        <f t="shared" si="1"/>
        <v>1861617</v>
      </c>
      <c r="T11" s="295">
        <f t="shared" si="1"/>
        <v>1999027</v>
      </c>
      <c r="U11" s="295">
        <f t="shared" si="1"/>
        <v>2249356</v>
      </c>
      <c r="V11" s="295">
        <f t="shared" si="1"/>
        <v>6110000</v>
      </c>
      <c r="W11" s="295">
        <f t="shared" si="1"/>
        <v>27687025</v>
      </c>
      <c r="X11" s="295">
        <f t="shared" si="1"/>
        <v>26408417</v>
      </c>
      <c r="Y11" s="295">
        <f t="shared" si="1"/>
        <v>1278608</v>
      </c>
      <c r="Z11" s="296">
        <f>+IF(X11&lt;&gt;0,+(Y11/X11)*100,0)</f>
        <v>4.841668472593416</v>
      </c>
      <c r="AA11" s="297">
        <f>SUM(AA6:AA10)</f>
        <v>26408417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196934</v>
      </c>
      <c r="D15" s="156"/>
      <c r="E15" s="60">
        <v>3702210</v>
      </c>
      <c r="F15" s="60">
        <v>1730000</v>
      </c>
      <c r="G15" s="60"/>
      <c r="H15" s="60">
        <v>2190</v>
      </c>
      <c r="I15" s="60"/>
      <c r="J15" s="60">
        <v>2190</v>
      </c>
      <c r="K15" s="60">
        <v>8728</v>
      </c>
      <c r="L15" s="60"/>
      <c r="M15" s="60">
        <v>7750</v>
      </c>
      <c r="N15" s="60">
        <v>16478</v>
      </c>
      <c r="O15" s="60"/>
      <c r="P15" s="60"/>
      <c r="Q15" s="60"/>
      <c r="R15" s="60"/>
      <c r="S15" s="60"/>
      <c r="T15" s="60">
        <v>1825</v>
      </c>
      <c r="U15" s="60">
        <v>116756</v>
      </c>
      <c r="V15" s="60">
        <v>118581</v>
      </c>
      <c r="W15" s="60">
        <v>137249</v>
      </c>
      <c r="X15" s="60">
        <v>1730000</v>
      </c>
      <c r="Y15" s="60">
        <v>-1592751</v>
      </c>
      <c r="Z15" s="140">
        <v>-92.07</v>
      </c>
      <c r="AA15" s="155">
        <v>1730000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3793745</v>
      </c>
      <c r="D36" s="156">
        <f t="shared" si="4"/>
        <v>0</v>
      </c>
      <c r="E36" s="60">
        <f t="shared" si="4"/>
        <v>5000000</v>
      </c>
      <c r="F36" s="60">
        <f t="shared" si="4"/>
        <v>5000000</v>
      </c>
      <c r="G36" s="60">
        <f t="shared" si="4"/>
        <v>26791</v>
      </c>
      <c r="H36" s="60">
        <f t="shared" si="4"/>
        <v>985336</v>
      </c>
      <c r="I36" s="60">
        <f t="shared" si="4"/>
        <v>117819</v>
      </c>
      <c r="J36" s="60">
        <f t="shared" si="4"/>
        <v>1129946</v>
      </c>
      <c r="K36" s="60">
        <f t="shared" si="4"/>
        <v>523613</v>
      </c>
      <c r="L36" s="60">
        <f t="shared" si="4"/>
        <v>0</v>
      </c>
      <c r="M36" s="60">
        <f t="shared" si="4"/>
        <v>2288080</v>
      </c>
      <c r="N36" s="60">
        <f t="shared" si="4"/>
        <v>2811693</v>
      </c>
      <c r="O36" s="60">
        <f t="shared" si="4"/>
        <v>0</v>
      </c>
      <c r="P36" s="60">
        <f t="shared" si="4"/>
        <v>435800</v>
      </c>
      <c r="Q36" s="60">
        <f t="shared" si="4"/>
        <v>1265673</v>
      </c>
      <c r="R36" s="60">
        <f t="shared" si="4"/>
        <v>1701473</v>
      </c>
      <c r="S36" s="60">
        <f t="shared" si="4"/>
        <v>1001287</v>
      </c>
      <c r="T36" s="60">
        <f t="shared" si="4"/>
        <v>0</v>
      </c>
      <c r="U36" s="60">
        <f t="shared" si="4"/>
        <v>0</v>
      </c>
      <c r="V36" s="60">
        <f t="shared" si="4"/>
        <v>1001287</v>
      </c>
      <c r="W36" s="60">
        <f t="shared" si="4"/>
        <v>6644399</v>
      </c>
      <c r="X36" s="60">
        <f t="shared" si="4"/>
        <v>5000000</v>
      </c>
      <c r="Y36" s="60">
        <f t="shared" si="4"/>
        <v>1644399</v>
      </c>
      <c r="Z36" s="140">
        <f aca="true" t="shared" si="5" ref="Z36:Z49">+IF(X36&lt;&gt;0,+(Y36/X36)*100,0)</f>
        <v>32.88798</v>
      </c>
      <c r="AA36" s="155">
        <f>AA6+AA21</f>
        <v>5000000</v>
      </c>
    </row>
    <row r="37" spans="1:27" ht="13.5">
      <c r="A37" s="291" t="s">
        <v>205</v>
      </c>
      <c r="B37" s="142"/>
      <c r="C37" s="62">
        <f t="shared" si="4"/>
        <v>1113097</v>
      </c>
      <c r="D37" s="156">
        <f t="shared" si="4"/>
        <v>0</v>
      </c>
      <c r="E37" s="60">
        <f t="shared" si="4"/>
        <v>1728070</v>
      </c>
      <c r="F37" s="60">
        <f t="shared" si="4"/>
        <v>1728070</v>
      </c>
      <c r="G37" s="60">
        <f t="shared" si="4"/>
        <v>0</v>
      </c>
      <c r="H37" s="60">
        <f t="shared" si="4"/>
        <v>10435</v>
      </c>
      <c r="I37" s="60">
        <f t="shared" si="4"/>
        <v>124260</v>
      </c>
      <c r="J37" s="60">
        <f t="shared" si="4"/>
        <v>134695</v>
      </c>
      <c r="K37" s="60">
        <f t="shared" si="4"/>
        <v>514412</v>
      </c>
      <c r="L37" s="60">
        <f t="shared" si="4"/>
        <v>402900</v>
      </c>
      <c r="M37" s="60">
        <f t="shared" si="4"/>
        <v>20349</v>
      </c>
      <c r="N37" s="60">
        <f t="shared" si="4"/>
        <v>937661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63526</v>
      </c>
      <c r="T37" s="60">
        <f t="shared" si="4"/>
        <v>0</v>
      </c>
      <c r="U37" s="60">
        <f t="shared" si="4"/>
        <v>697474</v>
      </c>
      <c r="V37" s="60">
        <f t="shared" si="4"/>
        <v>761000</v>
      </c>
      <c r="W37" s="60">
        <f t="shared" si="4"/>
        <v>1833356</v>
      </c>
      <c r="X37" s="60">
        <f t="shared" si="4"/>
        <v>1728070</v>
      </c>
      <c r="Y37" s="60">
        <f t="shared" si="4"/>
        <v>105286</v>
      </c>
      <c r="Z37" s="140">
        <f t="shared" si="5"/>
        <v>6.092693004334315</v>
      </c>
      <c r="AA37" s="155">
        <f>AA7+AA22</f>
        <v>1728070</v>
      </c>
    </row>
    <row r="38" spans="1:27" ht="13.5">
      <c r="A38" s="291" t="s">
        <v>206</v>
      </c>
      <c r="B38" s="142"/>
      <c r="C38" s="62">
        <f t="shared" si="4"/>
        <v>6772164</v>
      </c>
      <c r="D38" s="156">
        <f t="shared" si="4"/>
        <v>0</v>
      </c>
      <c r="E38" s="60">
        <f t="shared" si="4"/>
        <v>2002632</v>
      </c>
      <c r="F38" s="60">
        <f t="shared" si="4"/>
        <v>3246180</v>
      </c>
      <c r="G38" s="60">
        <f t="shared" si="4"/>
        <v>12097</v>
      </c>
      <c r="H38" s="60">
        <f t="shared" si="4"/>
        <v>0</v>
      </c>
      <c r="I38" s="60">
        <f t="shared" si="4"/>
        <v>0</v>
      </c>
      <c r="J38" s="60">
        <f t="shared" si="4"/>
        <v>12097</v>
      </c>
      <c r="K38" s="60">
        <f t="shared" si="4"/>
        <v>142725</v>
      </c>
      <c r="L38" s="60">
        <f t="shared" si="4"/>
        <v>131910</v>
      </c>
      <c r="M38" s="60">
        <f t="shared" si="4"/>
        <v>1618698</v>
      </c>
      <c r="N38" s="60">
        <f t="shared" si="4"/>
        <v>1893333</v>
      </c>
      <c r="O38" s="60">
        <f t="shared" si="4"/>
        <v>0</v>
      </c>
      <c r="P38" s="60">
        <f t="shared" si="4"/>
        <v>0</v>
      </c>
      <c r="Q38" s="60">
        <f t="shared" si="4"/>
        <v>1515138</v>
      </c>
      <c r="R38" s="60">
        <f t="shared" si="4"/>
        <v>1515138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3420568</v>
      </c>
      <c r="X38" s="60">
        <f t="shared" si="4"/>
        <v>3246180</v>
      </c>
      <c r="Y38" s="60">
        <f t="shared" si="4"/>
        <v>174388</v>
      </c>
      <c r="Z38" s="140">
        <f t="shared" si="5"/>
        <v>5.372098897781393</v>
      </c>
      <c r="AA38" s="155">
        <f>AA8+AA23</f>
        <v>3246180</v>
      </c>
    </row>
    <row r="39" spans="1:27" ht="13.5">
      <c r="A39" s="291" t="s">
        <v>207</v>
      </c>
      <c r="B39" s="142"/>
      <c r="C39" s="62">
        <f t="shared" si="4"/>
        <v>1244621</v>
      </c>
      <c r="D39" s="156">
        <f t="shared" si="4"/>
        <v>0</v>
      </c>
      <c r="E39" s="60">
        <f t="shared" si="4"/>
        <v>11111158</v>
      </c>
      <c r="F39" s="60">
        <f t="shared" si="4"/>
        <v>16434167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735343</v>
      </c>
      <c r="L39" s="60">
        <f t="shared" si="4"/>
        <v>1831985</v>
      </c>
      <c r="M39" s="60">
        <f t="shared" si="4"/>
        <v>3912722</v>
      </c>
      <c r="N39" s="60">
        <f t="shared" si="4"/>
        <v>6480050</v>
      </c>
      <c r="O39" s="60">
        <f t="shared" si="4"/>
        <v>597732</v>
      </c>
      <c r="P39" s="60">
        <f t="shared" si="4"/>
        <v>0</v>
      </c>
      <c r="Q39" s="60">
        <f t="shared" si="4"/>
        <v>4363207</v>
      </c>
      <c r="R39" s="60">
        <f t="shared" si="4"/>
        <v>4960939</v>
      </c>
      <c r="S39" s="60">
        <f t="shared" si="4"/>
        <v>796804</v>
      </c>
      <c r="T39" s="60">
        <f t="shared" si="4"/>
        <v>1999027</v>
      </c>
      <c r="U39" s="60">
        <f t="shared" si="4"/>
        <v>1551882</v>
      </c>
      <c r="V39" s="60">
        <f t="shared" si="4"/>
        <v>4347713</v>
      </c>
      <c r="W39" s="60">
        <f t="shared" si="4"/>
        <v>15788702</v>
      </c>
      <c r="X39" s="60">
        <f t="shared" si="4"/>
        <v>16434167</v>
      </c>
      <c r="Y39" s="60">
        <f t="shared" si="4"/>
        <v>-645465</v>
      </c>
      <c r="Z39" s="140">
        <f t="shared" si="5"/>
        <v>-3.9275796576729443</v>
      </c>
      <c r="AA39" s="155">
        <f>AA9+AA24</f>
        <v>16434167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12923627</v>
      </c>
      <c r="D41" s="294">
        <f t="shared" si="6"/>
        <v>0</v>
      </c>
      <c r="E41" s="295">
        <f t="shared" si="6"/>
        <v>19841860</v>
      </c>
      <c r="F41" s="295">
        <f t="shared" si="6"/>
        <v>26408417</v>
      </c>
      <c r="G41" s="295">
        <f t="shared" si="6"/>
        <v>38888</v>
      </c>
      <c r="H41" s="295">
        <f t="shared" si="6"/>
        <v>995771</v>
      </c>
      <c r="I41" s="295">
        <f t="shared" si="6"/>
        <v>242079</v>
      </c>
      <c r="J41" s="295">
        <f t="shared" si="6"/>
        <v>1276738</v>
      </c>
      <c r="K41" s="295">
        <f t="shared" si="6"/>
        <v>1916093</v>
      </c>
      <c r="L41" s="295">
        <f t="shared" si="6"/>
        <v>2366795</v>
      </c>
      <c r="M41" s="295">
        <f t="shared" si="6"/>
        <v>7839849</v>
      </c>
      <c r="N41" s="295">
        <f t="shared" si="6"/>
        <v>12122737</v>
      </c>
      <c r="O41" s="295">
        <f t="shared" si="6"/>
        <v>597732</v>
      </c>
      <c r="P41" s="295">
        <f t="shared" si="6"/>
        <v>435800</v>
      </c>
      <c r="Q41" s="295">
        <f t="shared" si="6"/>
        <v>7144018</v>
      </c>
      <c r="R41" s="295">
        <f t="shared" si="6"/>
        <v>8177550</v>
      </c>
      <c r="S41" s="295">
        <f t="shared" si="6"/>
        <v>1861617</v>
      </c>
      <c r="T41" s="295">
        <f t="shared" si="6"/>
        <v>1999027</v>
      </c>
      <c r="U41" s="295">
        <f t="shared" si="6"/>
        <v>2249356</v>
      </c>
      <c r="V41" s="295">
        <f t="shared" si="6"/>
        <v>6110000</v>
      </c>
      <c r="W41" s="295">
        <f t="shared" si="6"/>
        <v>27687025</v>
      </c>
      <c r="X41" s="295">
        <f t="shared" si="6"/>
        <v>26408417</v>
      </c>
      <c r="Y41" s="295">
        <f t="shared" si="6"/>
        <v>1278608</v>
      </c>
      <c r="Z41" s="296">
        <f t="shared" si="5"/>
        <v>4.841668472593416</v>
      </c>
      <c r="AA41" s="297">
        <f>SUM(AA36:AA40)</f>
        <v>26408417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196934</v>
      </c>
      <c r="D45" s="129">
        <f t="shared" si="7"/>
        <v>0</v>
      </c>
      <c r="E45" s="54">
        <f t="shared" si="7"/>
        <v>3702210</v>
      </c>
      <c r="F45" s="54">
        <f t="shared" si="7"/>
        <v>1730000</v>
      </c>
      <c r="G45" s="54">
        <f t="shared" si="7"/>
        <v>0</v>
      </c>
      <c r="H45" s="54">
        <f t="shared" si="7"/>
        <v>2190</v>
      </c>
      <c r="I45" s="54">
        <f t="shared" si="7"/>
        <v>0</v>
      </c>
      <c r="J45" s="54">
        <f t="shared" si="7"/>
        <v>2190</v>
      </c>
      <c r="K45" s="54">
        <f t="shared" si="7"/>
        <v>8728</v>
      </c>
      <c r="L45" s="54">
        <f t="shared" si="7"/>
        <v>0</v>
      </c>
      <c r="M45" s="54">
        <f t="shared" si="7"/>
        <v>7750</v>
      </c>
      <c r="N45" s="54">
        <f t="shared" si="7"/>
        <v>16478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1825</v>
      </c>
      <c r="U45" s="54">
        <f t="shared" si="7"/>
        <v>116756</v>
      </c>
      <c r="V45" s="54">
        <f t="shared" si="7"/>
        <v>118581</v>
      </c>
      <c r="W45" s="54">
        <f t="shared" si="7"/>
        <v>137249</v>
      </c>
      <c r="X45" s="54">
        <f t="shared" si="7"/>
        <v>1730000</v>
      </c>
      <c r="Y45" s="54">
        <f t="shared" si="7"/>
        <v>-1592751</v>
      </c>
      <c r="Z45" s="184">
        <f t="shared" si="5"/>
        <v>-92.06653179190751</v>
      </c>
      <c r="AA45" s="130">
        <f t="shared" si="8"/>
        <v>1730000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13120561</v>
      </c>
      <c r="D49" s="218">
        <f t="shared" si="9"/>
        <v>0</v>
      </c>
      <c r="E49" s="220">
        <f t="shared" si="9"/>
        <v>23544070</v>
      </c>
      <c r="F49" s="220">
        <f t="shared" si="9"/>
        <v>28138417</v>
      </c>
      <c r="G49" s="220">
        <f t="shared" si="9"/>
        <v>38888</v>
      </c>
      <c r="H49" s="220">
        <f t="shared" si="9"/>
        <v>997961</v>
      </c>
      <c r="I49" s="220">
        <f t="shared" si="9"/>
        <v>242079</v>
      </c>
      <c r="J49" s="220">
        <f t="shared" si="9"/>
        <v>1278928</v>
      </c>
      <c r="K49" s="220">
        <f t="shared" si="9"/>
        <v>1924821</v>
      </c>
      <c r="L49" s="220">
        <f t="shared" si="9"/>
        <v>2366795</v>
      </c>
      <c r="M49" s="220">
        <f t="shared" si="9"/>
        <v>7847599</v>
      </c>
      <c r="N49" s="220">
        <f t="shared" si="9"/>
        <v>12139215</v>
      </c>
      <c r="O49" s="220">
        <f t="shared" si="9"/>
        <v>597732</v>
      </c>
      <c r="P49" s="220">
        <f t="shared" si="9"/>
        <v>435800</v>
      </c>
      <c r="Q49" s="220">
        <f t="shared" si="9"/>
        <v>7144018</v>
      </c>
      <c r="R49" s="220">
        <f t="shared" si="9"/>
        <v>8177550</v>
      </c>
      <c r="S49" s="220">
        <f t="shared" si="9"/>
        <v>1861617</v>
      </c>
      <c r="T49" s="220">
        <f t="shared" si="9"/>
        <v>2000852</v>
      </c>
      <c r="U49" s="220">
        <f t="shared" si="9"/>
        <v>2366112</v>
      </c>
      <c r="V49" s="220">
        <f t="shared" si="9"/>
        <v>6228581</v>
      </c>
      <c r="W49" s="220">
        <f t="shared" si="9"/>
        <v>27824274</v>
      </c>
      <c r="X49" s="220">
        <f t="shared" si="9"/>
        <v>28138417</v>
      </c>
      <c r="Y49" s="220">
        <f t="shared" si="9"/>
        <v>-314143</v>
      </c>
      <c r="Z49" s="221">
        <f t="shared" si="5"/>
        <v>-1.1164203018243706</v>
      </c>
      <c r="AA49" s="222">
        <f>SUM(AA41:AA48)</f>
        <v>28138417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2907715</v>
      </c>
      <c r="D51" s="129">
        <f t="shared" si="10"/>
        <v>0</v>
      </c>
      <c r="E51" s="54">
        <f t="shared" si="10"/>
        <v>4164900</v>
      </c>
      <c r="F51" s="54">
        <f t="shared" si="10"/>
        <v>3868000</v>
      </c>
      <c r="G51" s="54">
        <f t="shared" si="10"/>
        <v>75955</v>
      </c>
      <c r="H51" s="54">
        <f t="shared" si="10"/>
        <v>187192</v>
      </c>
      <c r="I51" s="54">
        <f t="shared" si="10"/>
        <v>453405</v>
      </c>
      <c r="J51" s="54">
        <f t="shared" si="10"/>
        <v>716552</v>
      </c>
      <c r="K51" s="54">
        <f t="shared" si="10"/>
        <v>306352</v>
      </c>
      <c r="L51" s="54">
        <f t="shared" si="10"/>
        <v>356716</v>
      </c>
      <c r="M51" s="54">
        <f t="shared" si="10"/>
        <v>313484</v>
      </c>
      <c r="N51" s="54">
        <f t="shared" si="10"/>
        <v>976552</v>
      </c>
      <c r="O51" s="54">
        <f t="shared" si="10"/>
        <v>120029</v>
      </c>
      <c r="P51" s="54">
        <f t="shared" si="10"/>
        <v>227839</v>
      </c>
      <c r="Q51" s="54">
        <f t="shared" si="10"/>
        <v>591581</v>
      </c>
      <c r="R51" s="54">
        <f t="shared" si="10"/>
        <v>939449</v>
      </c>
      <c r="S51" s="54">
        <f t="shared" si="10"/>
        <v>145757</v>
      </c>
      <c r="T51" s="54">
        <f t="shared" si="10"/>
        <v>138365</v>
      </c>
      <c r="U51" s="54">
        <f t="shared" si="10"/>
        <v>211705</v>
      </c>
      <c r="V51" s="54">
        <f t="shared" si="10"/>
        <v>495827</v>
      </c>
      <c r="W51" s="54">
        <f t="shared" si="10"/>
        <v>3128380</v>
      </c>
      <c r="X51" s="54">
        <f t="shared" si="10"/>
        <v>3868000</v>
      </c>
      <c r="Y51" s="54">
        <f t="shared" si="10"/>
        <v>-739620</v>
      </c>
      <c r="Z51" s="184">
        <f>+IF(X51&lt;&gt;0,+(Y51/X51)*100,0)</f>
        <v>-19.12150982419855</v>
      </c>
      <c r="AA51" s="130">
        <f>SUM(AA57:AA61)</f>
        <v>3868000</v>
      </c>
    </row>
    <row r="52" spans="1:27" ht="13.5">
      <c r="A52" s="310" t="s">
        <v>204</v>
      </c>
      <c r="B52" s="142"/>
      <c r="C52" s="62">
        <v>156880</v>
      </c>
      <c r="D52" s="156"/>
      <c r="E52" s="60">
        <v>830000</v>
      </c>
      <c r="F52" s="60">
        <v>680000</v>
      </c>
      <c r="G52" s="60"/>
      <c r="H52" s="60">
        <v>2171</v>
      </c>
      <c r="I52" s="60">
        <v>1941</v>
      </c>
      <c r="J52" s="60">
        <v>4112</v>
      </c>
      <c r="K52" s="60">
        <v>5330</v>
      </c>
      <c r="L52" s="60">
        <v>3769</v>
      </c>
      <c r="M52" s="60">
        <v>32962</v>
      </c>
      <c r="N52" s="60">
        <v>42061</v>
      </c>
      <c r="O52" s="60">
        <v>32579</v>
      </c>
      <c r="P52" s="60">
        <v>49760</v>
      </c>
      <c r="Q52" s="60">
        <v>5129</v>
      </c>
      <c r="R52" s="60">
        <v>87468</v>
      </c>
      <c r="S52" s="60">
        <v>1902</v>
      </c>
      <c r="T52" s="60">
        <v>23884</v>
      </c>
      <c r="U52" s="60">
        <v>20513</v>
      </c>
      <c r="V52" s="60">
        <v>46299</v>
      </c>
      <c r="W52" s="60">
        <v>179940</v>
      </c>
      <c r="X52" s="60">
        <v>680000</v>
      </c>
      <c r="Y52" s="60">
        <v>-500060</v>
      </c>
      <c r="Z52" s="140">
        <v>-73.54</v>
      </c>
      <c r="AA52" s="155">
        <v>680000</v>
      </c>
    </row>
    <row r="53" spans="1:27" ht="13.5">
      <c r="A53" s="310" t="s">
        <v>205</v>
      </c>
      <c r="B53" s="142"/>
      <c r="C53" s="62">
        <v>728487</v>
      </c>
      <c r="D53" s="156"/>
      <c r="E53" s="60">
        <v>790000</v>
      </c>
      <c r="F53" s="60">
        <v>730000</v>
      </c>
      <c r="G53" s="60">
        <v>2301</v>
      </c>
      <c r="H53" s="60">
        <v>11495</v>
      </c>
      <c r="I53" s="60">
        <v>3114</v>
      </c>
      <c r="J53" s="60">
        <v>16910</v>
      </c>
      <c r="K53" s="60">
        <v>56926</v>
      </c>
      <c r="L53" s="60">
        <v>510</v>
      </c>
      <c r="M53" s="60">
        <v>10480</v>
      </c>
      <c r="N53" s="60">
        <v>67916</v>
      </c>
      <c r="O53" s="60">
        <v>830</v>
      </c>
      <c r="P53" s="60">
        <v>1199</v>
      </c>
      <c r="Q53" s="60">
        <v>388973</v>
      </c>
      <c r="R53" s="60">
        <v>391002</v>
      </c>
      <c r="S53" s="60">
        <v>27094</v>
      </c>
      <c r="T53" s="60">
        <v>29374</v>
      </c>
      <c r="U53" s="60">
        <v>31800</v>
      </c>
      <c r="V53" s="60">
        <v>88268</v>
      </c>
      <c r="W53" s="60">
        <v>564096</v>
      </c>
      <c r="X53" s="60">
        <v>730000</v>
      </c>
      <c r="Y53" s="60">
        <v>-165904</v>
      </c>
      <c r="Z53" s="140">
        <v>-22.73</v>
      </c>
      <c r="AA53" s="155">
        <v>730000</v>
      </c>
    </row>
    <row r="54" spans="1:27" ht="13.5">
      <c r="A54" s="310" t="s">
        <v>206</v>
      </c>
      <c r="B54" s="142"/>
      <c r="C54" s="62">
        <v>535782</v>
      </c>
      <c r="D54" s="156"/>
      <c r="E54" s="60">
        <v>850000</v>
      </c>
      <c r="F54" s="60">
        <v>850000</v>
      </c>
      <c r="G54" s="60">
        <v>7481</v>
      </c>
      <c r="H54" s="60">
        <v>21949</v>
      </c>
      <c r="I54" s="60">
        <v>14821</v>
      </c>
      <c r="J54" s="60">
        <v>44251</v>
      </c>
      <c r="K54" s="60">
        <v>36927</v>
      </c>
      <c r="L54" s="60">
        <v>69773</v>
      </c>
      <c r="M54" s="60">
        <v>62422</v>
      </c>
      <c r="N54" s="60">
        <v>169122</v>
      </c>
      <c r="O54" s="60">
        <v>24171</v>
      </c>
      <c r="P54" s="60">
        <v>35294</v>
      </c>
      <c r="Q54" s="60">
        <v>38236</v>
      </c>
      <c r="R54" s="60">
        <v>97701</v>
      </c>
      <c r="S54" s="60">
        <v>19867</v>
      </c>
      <c r="T54" s="60">
        <v>31786</v>
      </c>
      <c r="U54" s="60">
        <v>93066</v>
      </c>
      <c r="V54" s="60">
        <v>144719</v>
      </c>
      <c r="W54" s="60">
        <v>455793</v>
      </c>
      <c r="X54" s="60">
        <v>850000</v>
      </c>
      <c r="Y54" s="60">
        <v>-394207</v>
      </c>
      <c r="Z54" s="140">
        <v>-46.38</v>
      </c>
      <c r="AA54" s="155">
        <v>850000</v>
      </c>
    </row>
    <row r="55" spans="1:27" ht="13.5">
      <c r="A55" s="310" t="s">
        <v>207</v>
      </c>
      <c r="B55" s="142"/>
      <c r="C55" s="62">
        <v>38275</v>
      </c>
      <c r="D55" s="156"/>
      <c r="E55" s="60">
        <v>125000</v>
      </c>
      <c r="F55" s="60">
        <v>75000</v>
      </c>
      <c r="G55" s="60"/>
      <c r="H55" s="60">
        <v>1959</v>
      </c>
      <c r="I55" s="60">
        <v>160</v>
      </c>
      <c r="J55" s="60">
        <v>2119</v>
      </c>
      <c r="K55" s="60">
        <v>1563</v>
      </c>
      <c r="L55" s="60">
        <v>18</v>
      </c>
      <c r="M55" s="60">
        <v>11595</v>
      </c>
      <c r="N55" s="60">
        <v>13176</v>
      </c>
      <c r="O55" s="60">
        <v>559</v>
      </c>
      <c r="P55" s="60">
        <v>1514</v>
      </c>
      <c r="Q55" s="60">
        <v>122</v>
      </c>
      <c r="R55" s="60">
        <v>2195</v>
      </c>
      <c r="S55" s="60"/>
      <c r="T55" s="60">
        <v>1978</v>
      </c>
      <c r="U55" s="60">
        <v>103</v>
      </c>
      <c r="V55" s="60">
        <v>2081</v>
      </c>
      <c r="W55" s="60">
        <v>19571</v>
      </c>
      <c r="X55" s="60">
        <v>75000</v>
      </c>
      <c r="Y55" s="60">
        <v>-55429</v>
      </c>
      <c r="Z55" s="140">
        <v>-73.91</v>
      </c>
      <c r="AA55" s="155">
        <v>75000</v>
      </c>
    </row>
    <row r="56" spans="1:27" ht="13.5">
      <c r="A56" s="310" t="s">
        <v>208</v>
      </c>
      <c r="B56" s="142"/>
      <c r="C56" s="62"/>
      <c r="D56" s="156"/>
      <c r="E56" s="60">
        <v>14500</v>
      </c>
      <c r="F56" s="60">
        <v>17000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17000</v>
      </c>
      <c r="Y56" s="60">
        <v>-17000</v>
      </c>
      <c r="Z56" s="140">
        <v>-100</v>
      </c>
      <c r="AA56" s="155">
        <v>17000</v>
      </c>
    </row>
    <row r="57" spans="1:27" ht="13.5">
      <c r="A57" s="138" t="s">
        <v>209</v>
      </c>
      <c r="B57" s="142"/>
      <c r="C57" s="293">
        <f aca="true" t="shared" si="11" ref="C57:Y57">SUM(C52:C56)</f>
        <v>1459424</v>
      </c>
      <c r="D57" s="294">
        <f t="shared" si="11"/>
        <v>0</v>
      </c>
      <c r="E57" s="295">
        <f t="shared" si="11"/>
        <v>2609500</v>
      </c>
      <c r="F57" s="295">
        <f t="shared" si="11"/>
        <v>2352000</v>
      </c>
      <c r="G57" s="295">
        <f t="shared" si="11"/>
        <v>9782</v>
      </c>
      <c r="H57" s="295">
        <f t="shared" si="11"/>
        <v>37574</v>
      </c>
      <c r="I57" s="295">
        <f t="shared" si="11"/>
        <v>20036</v>
      </c>
      <c r="J57" s="295">
        <f t="shared" si="11"/>
        <v>67392</v>
      </c>
      <c r="K57" s="295">
        <f t="shared" si="11"/>
        <v>100746</v>
      </c>
      <c r="L57" s="295">
        <f t="shared" si="11"/>
        <v>74070</v>
      </c>
      <c r="M57" s="295">
        <f t="shared" si="11"/>
        <v>117459</v>
      </c>
      <c r="N57" s="295">
        <f t="shared" si="11"/>
        <v>292275</v>
      </c>
      <c r="O57" s="295">
        <f t="shared" si="11"/>
        <v>58139</v>
      </c>
      <c r="P57" s="295">
        <f t="shared" si="11"/>
        <v>87767</v>
      </c>
      <c r="Q57" s="295">
        <f t="shared" si="11"/>
        <v>432460</v>
      </c>
      <c r="R57" s="295">
        <f t="shared" si="11"/>
        <v>578366</v>
      </c>
      <c r="S57" s="295">
        <f t="shared" si="11"/>
        <v>48863</v>
      </c>
      <c r="T57" s="295">
        <f t="shared" si="11"/>
        <v>87022</v>
      </c>
      <c r="U57" s="295">
        <f t="shared" si="11"/>
        <v>145482</v>
      </c>
      <c r="V57" s="295">
        <f t="shared" si="11"/>
        <v>281367</v>
      </c>
      <c r="W57" s="295">
        <f t="shared" si="11"/>
        <v>1219400</v>
      </c>
      <c r="X57" s="295">
        <f t="shared" si="11"/>
        <v>2352000</v>
      </c>
      <c r="Y57" s="295">
        <f t="shared" si="11"/>
        <v>-1132600</v>
      </c>
      <c r="Z57" s="296">
        <f>+IF(X57&lt;&gt;0,+(Y57/X57)*100,0)</f>
        <v>-48.154761904761905</v>
      </c>
      <c r="AA57" s="297">
        <f>SUM(AA52:AA56)</f>
        <v>2352000</v>
      </c>
    </row>
    <row r="58" spans="1:27" ht="13.5">
      <c r="A58" s="311" t="s">
        <v>210</v>
      </c>
      <c r="B58" s="136"/>
      <c r="C58" s="62">
        <v>41677</v>
      </c>
      <c r="D58" s="156"/>
      <c r="E58" s="60">
        <v>988400</v>
      </c>
      <c r="F58" s="60">
        <v>867000</v>
      </c>
      <c r="G58" s="60"/>
      <c r="H58" s="60">
        <v>1179</v>
      </c>
      <c r="I58" s="60">
        <v>1108</v>
      </c>
      <c r="J58" s="60">
        <v>2287</v>
      </c>
      <c r="K58" s="60">
        <v>1542</v>
      </c>
      <c r="L58" s="60">
        <v>857</v>
      </c>
      <c r="M58" s="60">
        <v>768</v>
      </c>
      <c r="N58" s="60">
        <v>3167</v>
      </c>
      <c r="O58" s="60">
        <v>2571</v>
      </c>
      <c r="P58" s="60">
        <v>8074</v>
      </c>
      <c r="Q58" s="60">
        <v>4739</v>
      </c>
      <c r="R58" s="60">
        <v>15384</v>
      </c>
      <c r="S58" s="60">
        <v>5972</v>
      </c>
      <c r="T58" s="60">
        <v>11271</v>
      </c>
      <c r="U58" s="60">
        <v>6165</v>
      </c>
      <c r="V58" s="60">
        <v>23408</v>
      </c>
      <c r="W58" s="60">
        <v>44246</v>
      </c>
      <c r="X58" s="60">
        <v>867000</v>
      </c>
      <c r="Y58" s="60">
        <v>-822754</v>
      </c>
      <c r="Z58" s="140">
        <v>-94.9</v>
      </c>
      <c r="AA58" s="155">
        <v>867000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1406614</v>
      </c>
      <c r="D61" s="156"/>
      <c r="E61" s="60">
        <v>567000</v>
      </c>
      <c r="F61" s="60">
        <v>649000</v>
      </c>
      <c r="G61" s="60">
        <v>66173</v>
      </c>
      <c r="H61" s="60">
        <v>148439</v>
      </c>
      <c r="I61" s="60">
        <v>432261</v>
      </c>
      <c r="J61" s="60">
        <v>646873</v>
      </c>
      <c r="K61" s="60">
        <v>204064</v>
      </c>
      <c r="L61" s="60">
        <v>281789</v>
      </c>
      <c r="M61" s="60">
        <v>195257</v>
      </c>
      <c r="N61" s="60">
        <v>681110</v>
      </c>
      <c r="O61" s="60">
        <v>59319</v>
      </c>
      <c r="P61" s="60">
        <v>131998</v>
      </c>
      <c r="Q61" s="60">
        <v>154382</v>
      </c>
      <c r="R61" s="60">
        <v>345699</v>
      </c>
      <c r="S61" s="60">
        <v>90922</v>
      </c>
      <c r="T61" s="60">
        <v>40072</v>
      </c>
      <c r="U61" s="60">
        <v>60058</v>
      </c>
      <c r="V61" s="60">
        <v>191052</v>
      </c>
      <c r="W61" s="60">
        <v>1864734</v>
      </c>
      <c r="X61" s="60">
        <v>649000</v>
      </c>
      <c r="Y61" s="60">
        <v>1215734</v>
      </c>
      <c r="Z61" s="140">
        <v>187.32</v>
      </c>
      <c r="AA61" s="155">
        <v>649000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2731024</v>
      </c>
      <c r="D66" s="274"/>
      <c r="E66" s="275">
        <v>4165218</v>
      </c>
      <c r="F66" s="275">
        <v>3868000</v>
      </c>
      <c r="G66" s="275">
        <v>75954</v>
      </c>
      <c r="H66" s="275">
        <v>187189</v>
      </c>
      <c r="I66" s="275">
        <v>453406</v>
      </c>
      <c r="J66" s="275">
        <v>716549</v>
      </c>
      <c r="K66" s="275">
        <v>306349</v>
      </c>
      <c r="L66" s="275">
        <v>356714</v>
      </c>
      <c r="M66" s="275">
        <v>313484</v>
      </c>
      <c r="N66" s="275">
        <v>976547</v>
      </c>
      <c r="O66" s="275">
        <v>120028</v>
      </c>
      <c r="P66" s="275">
        <v>227838</v>
      </c>
      <c r="Q66" s="275">
        <v>591582</v>
      </c>
      <c r="R66" s="275">
        <v>939448</v>
      </c>
      <c r="S66" s="275">
        <v>145756</v>
      </c>
      <c r="T66" s="275">
        <v>138364</v>
      </c>
      <c r="U66" s="275">
        <v>211795</v>
      </c>
      <c r="V66" s="275">
        <v>495915</v>
      </c>
      <c r="W66" s="275">
        <v>3128459</v>
      </c>
      <c r="X66" s="275">
        <v>3868000</v>
      </c>
      <c r="Y66" s="275">
        <v>-739541</v>
      </c>
      <c r="Z66" s="140">
        <v>-19.12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39795</v>
      </c>
      <c r="H67" s="60">
        <v>39675</v>
      </c>
      <c r="I67" s="60">
        <v>47869</v>
      </c>
      <c r="J67" s="60">
        <v>127339</v>
      </c>
      <c r="K67" s="60">
        <v>48229</v>
      </c>
      <c r="L67" s="60">
        <v>59212</v>
      </c>
      <c r="M67" s="60">
        <v>15820</v>
      </c>
      <c r="N67" s="60">
        <v>123261</v>
      </c>
      <c r="O67" s="60">
        <v>63992</v>
      </c>
      <c r="P67" s="60">
        <v>42922</v>
      </c>
      <c r="Q67" s="60">
        <v>46366</v>
      </c>
      <c r="R67" s="60">
        <v>153280</v>
      </c>
      <c r="S67" s="60">
        <v>39226</v>
      </c>
      <c r="T67" s="60">
        <v>44889</v>
      </c>
      <c r="U67" s="60">
        <v>41167</v>
      </c>
      <c r="V67" s="60">
        <v>125282</v>
      </c>
      <c r="W67" s="60">
        <v>529162</v>
      </c>
      <c r="X67" s="60"/>
      <c r="Y67" s="60">
        <v>529162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13259</v>
      </c>
      <c r="I68" s="60">
        <v>36199</v>
      </c>
      <c r="J68" s="60">
        <v>49458</v>
      </c>
      <c r="K68" s="60">
        <v>550</v>
      </c>
      <c r="L68" s="60">
        <v>5404</v>
      </c>
      <c r="M68" s="60">
        <v>22154</v>
      </c>
      <c r="N68" s="60">
        <v>28108</v>
      </c>
      <c r="O68" s="60">
        <v>1386</v>
      </c>
      <c r="P68" s="60">
        <v>26129</v>
      </c>
      <c r="Q68" s="60">
        <v>25622</v>
      </c>
      <c r="R68" s="60">
        <v>53137</v>
      </c>
      <c r="S68" s="60">
        <v>31449</v>
      </c>
      <c r="T68" s="60">
        <v>11422</v>
      </c>
      <c r="U68" s="60">
        <v>25483</v>
      </c>
      <c r="V68" s="60">
        <v>68354</v>
      </c>
      <c r="W68" s="60">
        <v>199057</v>
      </c>
      <c r="X68" s="60"/>
      <c r="Y68" s="60">
        <v>199057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2731024</v>
      </c>
      <c r="D69" s="218">
        <f t="shared" si="12"/>
        <v>0</v>
      </c>
      <c r="E69" s="220">
        <f t="shared" si="12"/>
        <v>4165218</v>
      </c>
      <c r="F69" s="220">
        <f t="shared" si="12"/>
        <v>3868000</v>
      </c>
      <c r="G69" s="220">
        <f t="shared" si="12"/>
        <v>115749</v>
      </c>
      <c r="H69" s="220">
        <f t="shared" si="12"/>
        <v>240123</v>
      </c>
      <c r="I69" s="220">
        <f t="shared" si="12"/>
        <v>537474</v>
      </c>
      <c r="J69" s="220">
        <f t="shared" si="12"/>
        <v>893346</v>
      </c>
      <c r="K69" s="220">
        <f t="shared" si="12"/>
        <v>355128</v>
      </c>
      <c r="L69" s="220">
        <f t="shared" si="12"/>
        <v>421330</v>
      </c>
      <c r="M69" s="220">
        <f t="shared" si="12"/>
        <v>351458</v>
      </c>
      <c r="N69" s="220">
        <f t="shared" si="12"/>
        <v>1127916</v>
      </c>
      <c r="O69" s="220">
        <f t="shared" si="12"/>
        <v>185406</v>
      </c>
      <c r="P69" s="220">
        <f t="shared" si="12"/>
        <v>296889</v>
      </c>
      <c r="Q69" s="220">
        <f t="shared" si="12"/>
        <v>663570</v>
      </c>
      <c r="R69" s="220">
        <f t="shared" si="12"/>
        <v>1145865</v>
      </c>
      <c r="S69" s="220">
        <f t="shared" si="12"/>
        <v>216431</v>
      </c>
      <c r="T69" s="220">
        <f t="shared" si="12"/>
        <v>194675</v>
      </c>
      <c r="U69" s="220">
        <f t="shared" si="12"/>
        <v>278445</v>
      </c>
      <c r="V69" s="220">
        <f t="shared" si="12"/>
        <v>689551</v>
      </c>
      <c r="W69" s="220">
        <f t="shared" si="12"/>
        <v>3856678</v>
      </c>
      <c r="X69" s="220">
        <f t="shared" si="12"/>
        <v>3868000</v>
      </c>
      <c r="Y69" s="220">
        <f t="shared" si="12"/>
        <v>-11322</v>
      </c>
      <c r="Z69" s="221">
        <f>+IF(X69&lt;&gt;0,+(Y69/X69)*100,0)</f>
        <v>-0.29270941054808686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12923627</v>
      </c>
      <c r="D5" s="357">
        <f t="shared" si="0"/>
        <v>0</v>
      </c>
      <c r="E5" s="356">
        <f t="shared" si="0"/>
        <v>19841860</v>
      </c>
      <c r="F5" s="358">
        <f t="shared" si="0"/>
        <v>26408417</v>
      </c>
      <c r="G5" s="358">
        <f t="shared" si="0"/>
        <v>38888</v>
      </c>
      <c r="H5" s="356">
        <f t="shared" si="0"/>
        <v>995771</v>
      </c>
      <c r="I5" s="356">
        <f t="shared" si="0"/>
        <v>242079</v>
      </c>
      <c r="J5" s="358">
        <f t="shared" si="0"/>
        <v>1276738</v>
      </c>
      <c r="K5" s="358">
        <f t="shared" si="0"/>
        <v>1916093</v>
      </c>
      <c r="L5" s="356">
        <f t="shared" si="0"/>
        <v>2366795</v>
      </c>
      <c r="M5" s="356">
        <f t="shared" si="0"/>
        <v>7839849</v>
      </c>
      <c r="N5" s="358">
        <f t="shared" si="0"/>
        <v>12122737</v>
      </c>
      <c r="O5" s="358">
        <f t="shared" si="0"/>
        <v>597732</v>
      </c>
      <c r="P5" s="356">
        <f t="shared" si="0"/>
        <v>435800</v>
      </c>
      <c r="Q5" s="356">
        <f t="shared" si="0"/>
        <v>7144018</v>
      </c>
      <c r="R5" s="358">
        <f t="shared" si="0"/>
        <v>8177550</v>
      </c>
      <c r="S5" s="358">
        <f t="shared" si="0"/>
        <v>1861617</v>
      </c>
      <c r="T5" s="356">
        <f t="shared" si="0"/>
        <v>1999027</v>
      </c>
      <c r="U5" s="356">
        <f t="shared" si="0"/>
        <v>2249356</v>
      </c>
      <c r="V5" s="358">
        <f t="shared" si="0"/>
        <v>6110000</v>
      </c>
      <c r="W5" s="358">
        <f t="shared" si="0"/>
        <v>27687025</v>
      </c>
      <c r="X5" s="356">
        <f t="shared" si="0"/>
        <v>26408417</v>
      </c>
      <c r="Y5" s="358">
        <f t="shared" si="0"/>
        <v>1278608</v>
      </c>
      <c r="Z5" s="359">
        <f>+IF(X5&lt;&gt;0,+(Y5/X5)*100,0)</f>
        <v>4.841668472593416</v>
      </c>
      <c r="AA5" s="360">
        <f>+AA6+AA8+AA11+AA13+AA15</f>
        <v>26408417</v>
      </c>
    </row>
    <row r="6" spans="1:27" ht="13.5">
      <c r="A6" s="361" t="s">
        <v>204</v>
      </c>
      <c r="B6" s="142"/>
      <c r="C6" s="60">
        <f>+C7</f>
        <v>3793745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26791</v>
      </c>
      <c r="H6" s="60">
        <f t="shared" si="1"/>
        <v>985336</v>
      </c>
      <c r="I6" s="60">
        <f t="shared" si="1"/>
        <v>117819</v>
      </c>
      <c r="J6" s="59">
        <f t="shared" si="1"/>
        <v>1129946</v>
      </c>
      <c r="K6" s="59">
        <f t="shared" si="1"/>
        <v>523613</v>
      </c>
      <c r="L6" s="60">
        <f t="shared" si="1"/>
        <v>0</v>
      </c>
      <c r="M6" s="60">
        <f t="shared" si="1"/>
        <v>2288080</v>
      </c>
      <c r="N6" s="59">
        <f t="shared" si="1"/>
        <v>2811693</v>
      </c>
      <c r="O6" s="59">
        <f t="shared" si="1"/>
        <v>0</v>
      </c>
      <c r="P6" s="60">
        <f t="shared" si="1"/>
        <v>435800</v>
      </c>
      <c r="Q6" s="60">
        <f t="shared" si="1"/>
        <v>1265673</v>
      </c>
      <c r="R6" s="59">
        <f t="shared" si="1"/>
        <v>1701473</v>
      </c>
      <c r="S6" s="59">
        <f t="shared" si="1"/>
        <v>1001287</v>
      </c>
      <c r="T6" s="60">
        <f t="shared" si="1"/>
        <v>0</v>
      </c>
      <c r="U6" s="60">
        <f t="shared" si="1"/>
        <v>0</v>
      </c>
      <c r="V6" s="59">
        <f t="shared" si="1"/>
        <v>1001287</v>
      </c>
      <c r="W6" s="59">
        <f t="shared" si="1"/>
        <v>6644399</v>
      </c>
      <c r="X6" s="60">
        <f t="shared" si="1"/>
        <v>5000000</v>
      </c>
      <c r="Y6" s="59">
        <f t="shared" si="1"/>
        <v>1644399</v>
      </c>
      <c r="Z6" s="61">
        <f>+IF(X6&lt;&gt;0,+(Y6/X6)*100,0)</f>
        <v>32.88798</v>
      </c>
      <c r="AA6" s="62">
        <f t="shared" si="1"/>
        <v>5000000</v>
      </c>
    </row>
    <row r="7" spans="1:27" ht="13.5">
      <c r="A7" s="291" t="s">
        <v>228</v>
      </c>
      <c r="B7" s="142"/>
      <c r="C7" s="60">
        <v>3793745</v>
      </c>
      <c r="D7" s="340"/>
      <c r="E7" s="60">
        <v>5000000</v>
      </c>
      <c r="F7" s="59">
        <v>5000000</v>
      </c>
      <c r="G7" s="59">
        <v>26791</v>
      </c>
      <c r="H7" s="60">
        <v>985336</v>
      </c>
      <c r="I7" s="60">
        <v>117819</v>
      </c>
      <c r="J7" s="59">
        <v>1129946</v>
      </c>
      <c r="K7" s="59">
        <v>523613</v>
      </c>
      <c r="L7" s="60"/>
      <c r="M7" s="60">
        <v>2288080</v>
      </c>
      <c r="N7" s="59">
        <v>2811693</v>
      </c>
      <c r="O7" s="59"/>
      <c r="P7" s="60">
        <v>435800</v>
      </c>
      <c r="Q7" s="60">
        <v>1265673</v>
      </c>
      <c r="R7" s="59">
        <v>1701473</v>
      </c>
      <c r="S7" s="59">
        <v>1001287</v>
      </c>
      <c r="T7" s="60"/>
      <c r="U7" s="60"/>
      <c r="V7" s="59">
        <v>1001287</v>
      </c>
      <c r="W7" s="59">
        <v>6644399</v>
      </c>
      <c r="X7" s="60">
        <v>5000000</v>
      </c>
      <c r="Y7" s="59">
        <v>1644399</v>
      </c>
      <c r="Z7" s="61">
        <v>32.89</v>
      </c>
      <c r="AA7" s="62">
        <v>5000000</v>
      </c>
    </row>
    <row r="8" spans="1:27" ht="13.5">
      <c r="A8" s="361" t="s">
        <v>205</v>
      </c>
      <c r="B8" s="142"/>
      <c r="C8" s="60">
        <f aca="true" t="shared" si="2" ref="C8:Y8">SUM(C9:C10)</f>
        <v>1113097</v>
      </c>
      <c r="D8" s="340">
        <f t="shared" si="2"/>
        <v>0</v>
      </c>
      <c r="E8" s="60">
        <f t="shared" si="2"/>
        <v>1728070</v>
      </c>
      <c r="F8" s="59">
        <f t="shared" si="2"/>
        <v>1728070</v>
      </c>
      <c r="G8" s="59">
        <f t="shared" si="2"/>
        <v>0</v>
      </c>
      <c r="H8" s="60">
        <f t="shared" si="2"/>
        <v>10435</v>
      </c>
      <c r="I8" s="60">
        <f t="shared" si="2"/>
        <v>124260</v>
      </c>
      <c r="J8" s="59">
        <f t="shared" si="2"/>
        <v>134695</v>
      </c>
      <c r="K8" s="59">
        <f t="shared" si="2"/>
        <v>514412</v>
      </c>
      <c r="L8" s="60">
        <f t="shared" si="2"/>
        <v>402900</v>
      </c>
      <c r="M8" s="60">
        <f t="shared" si="2"/>
        <v>20349</v>
      </c>
      <c r="N8" s="59">
        <f t="shared" si="2"/>
        <v>937661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63526</v>
      </c>
      <c r="T8" s="60">
        <f t="shared" si="2"/>
        <v>0</v>
      </c>
      <c r="U8" s="60">
        <f t="shared" si="2"/>
        <v>697474</v>
      </c>
      <c r="V8" s="59">
        <f t="shared" si="2"/>
        <v>761000</v>
      </c>
      <c r="W8" s="59">
        <f t="shared" si="2"/>
        <v>1833356</v>
      </c>
      <c r="X8" s="60">
        <f t="shared" si="2"/>
        <v>1728070</v>
      </c>
      <c r="Y8" s="59">
        <f t="shared" si="2"/>
        <v>105286</v>
      </c>
      <c r="Z8" s="61">
        <f>+IF(X8&lt;&gt;0,+(Y8/X8)*100,0)</f>
        <v>6.092693004334315</v>
      </c>
      <c r="AA8" s="62">
        <f>SUM(AA9:AA10)</f>
        <v>1728070</v>
      </c>
    </row>
    <row r="9" spans="1:27" ht="13.5">
      <c r="A9" s="291" t="s">
        <v>229</v>
      </c>
      <c r="B9" s="142"/>
      <c r="C9" s="60">
        <v>1113097</v>
      </c>
      <c r="D9" s="340"/>
      <c r="E9" s="60">
        <v>1728070</v>
      </c>
      <c r="F9" s="59">
        <v>1728070</v>
      </c>
      <c r="G9" s="59"/>
      <c r="H9" s="60">
        <v>10435</v>
      </c>
      <c r="I9" s="60">
        <v>124260</v>
      </c>
      <c r="J9" s="59">
        <v>134695</v>
      </c>
      <c r="K9" s="59">
        <v>514412</v>
      </c>
      <c r="L9" s="60">
        <v>402900</v>
      </c>
      <c r="M9" s="60">
        <v>20349</v>
      </c>
      <c r="N9" s="59">
        <v>937661</v>
      </c>
      <c r="O9" s="59"/>
      <c r="P9" s="60"/>
      <c r="Q9" s="60"/>
      <c r="R9" s="59"/>
      <c r="S9" s="59">
        <v>63526</v>
      </c>
      <c r="T9" s="60"/>
      <c r="U9" s="60">
        <v>697474</v>
      </c>
      <c r="V9" s="59">
        <v>761000</v>
      </c>
      <c r="W9" s="59">
        <v>1833356</v>
      </c>
      <c r="X9" s="60">
        <v>1728070</v>
      </c>
      <c r="Y9" s="59">
        <v>105286</v>
      </c>
      <c r="Z9" s="61">
        <v>6.09</v>
      </c>
      <c r="AA9" s="62">
        <v>1728070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6772164</v>
      </c>
      <c r="D11" s="363">
        <f aca="true" t="shared" si="3" ref="D11:AA11">+D12</f>
        <v>0</v>
      </c>
      <c r="E11" s="362">
        <f t="shared" si="3"/>
        <v>2002632</v>
      </c>
      <c r="F11" s="364">
        <f t="shared" si="3"/>
        <v>3246180</v>
      </c>
      <c r="G11" s="364">
        <f t="shared" si="3"/>
        <v>12097</v>
      </c>
      <c r="H11" s="362">
        <f t="shared" si="3"/>
        <v>0</v>
      </c>
      <c r="I11" s="362">
        <f t="shared" si="3"/>
        <v>0</v>
      </c>
      <c r="J11" s="364">
        <f t="shared" si="3"/>
        <v>12097</v>
      </c>
      <c r="K11" s="364">
        <f t="shared" si="3"/>
        <v>142725</v>
      </c>
      <c r="L11" s="362">
        <f t="shared" si="3"/>
        <v>131910</v>
      </c>
      <c r="M11" s="362">
        <f t="shared" si="3"/>
        <v>1618698</v>
      </c>
      <c r="N11" s="364">
        <f t="shared" si="3"/>
        <v>1893333</v>
      </c>
      <c r="O11" s="364">
        <f t="shared" si="3"/>
        <v>0</v>
      </c>
      <c r="P11" s="362">
        <f t="shared" si="3"/>
        <v>0</v>
      </c>
      <c r="Q11" s="362">
        <f t="shared" si="3"/>
        <v>1515138</v>
      </c>
      <c r="R11" s="364">
        <f t="shared" si="3"/>
        <v>1515138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3420568</v>
      </c>
      <c r="X11" s="362">
        <f t="shared" si="3"/>
        <v>3246180</v>
      </c>
      <c r="Y11" s="364">
        <f t="shared" si="3"/>
        <v>174388</v>
      </c>
      <c r="Z11" s="365">
        <f>+IF(X11&lt;&gt;0,+(Y11/X11)*100,0)</f>
        <v>5.372098897781393</v>
      </c>
      <c r="AA11" s="366">
        <f t="shared" si="3"/>
        <v>3246180</v>
      </c>
    </row>
    <row r="12" spans="1:27" ht="13.5">
      <c r="A12" s="291" t="s">
        <v>231</v>
      </c>
      <c r="B12" s="136"/>
      <c r="C12" s="60">
        <v>6772164</v>
      </c>
      <c r="D12" s="340"/>
      <c r="E12" s="60">
        <v>2002632</v>
      </c>
      <c r="F12" s="59">
        <v>3246180</v>
      </c>
      <c r="G12" s="59">
        <v>12097</v>
      </c>
      <c r="H12" s="60"/>
      <c r="I12" s="60"/>
      <c r="J12" s="59">
        <v>12097</v>
      </c>
      <c r="K12" s="59">
        <v>142725</v>
      </c>
      <c r="L12" s="60">
        <v>131910</v>
      </c>
      <c r="M12" s="60">
        <v>1618698</v>
      </c>
      <c r="N12" s="59">
        <v>1893333</v>
      </c>
      <c r="O12" s="59"/>
      <c r="P12" s="60"/>
      <c r="Q12" s="60">
        <v>1515138</v>
      </c>
      <c r="R12" s="59">
        <v>1515138</v>
      </c>
      <c r="S12" s="59"/>
      <c r="T12" s="60"/>
      <c r="U12" s="60"/>
      <c r="V12" s="59"/>
      <c r="W12" s="59">
        <v>3420568</v>
      </c>
      <c r="X12" s="60">
        <v>3246180</v>
      </c>
      <c r="Y12" s="59">
        <v>174388</v>
      </c>
      <c r="Z12" s="61">
        <v>5.37</v>
      </c>
      <c r="AA12" s="62">
        <v>3246180</v>
      </c>
    </row>
    <row r="13" spans="1:27" ht="13.5">
      <c r="A13" s="361" t="s">
        <v>207</v>
      </c>
      <c r="B13" s="136"/>
      <c r="C13" s="275">
        <f>+C14</f>
        <v>1244621</v>
      </c>
      <c r="D13" s="341">
        <f aca="true" t="shared" si="4" ref="D13:AA13">+D14</f>
        <v>0</v>
      </c>
      <c r="E13" s="275">
        <f t="shared" si="4"/>
        <v>11111158</v>
      </c>
      <c r="F13" s="342">
        <f t="shared" si="4"/>
        <v>16434167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735343</v>
      </c>
      <c r="L13" s="275">
        <f t="shared" si="4"/>
        <v>1831985</v>
      </c>
      <c r="M13" s="275">
        <f t="shared" si="4"/>
        <v>3912722</v>
      </c>
      <c r="N13" s="342">
        <f t="shared" si="4"/>
        <v>6480050</v>
      </c>
      <c r="O13" s="342">
        <f t="shared" si="4"/>
        <v>597732</v>
      </c>
      <c r="P13" s="275">
        <f t="shared" si="4"/>
        <v>0</v>
      </c>
      <c r="Q13" s="275">
        <f t="shared" si="4"/>
        <v>4363207</v>
      </c>
      <c r="R13" s="342">
        <f t="shared" si="4"/>
        <v>4960939</v>
      </c>
      <c r="S13" s="342">
        <f t="shared" si="4"/>
        <v>796804</v>
      </c>
      <c r="T13" s="275">
        <f t="shared" si="4"/>
        <v>1999027</v>
      </c>
      <c r="U13" s="275">
        <f t="shared" si="4"/>
        <v>1551882</v>
      </c>
      <c r="V13" s="342">
        <f t="shared" si="4"/>
        <v>4347713</v>
      </c>
      <c r="W13" s="342">
        <f t="shared" si="4"/>
        <v>15788702</v>
      </c>
      <c r="X13" s="275">
        <f t="shared" si="4"/>
        <v>16434167</v>
      </c>
      <c r="Y13" s="342">
        <f t="shared" si="4"/>
        <v>-645465</v>
      </c>
      <c r="Z13" s="335">
        <f>+IF(X13&lt;&gt;0,+(Y13/X13)*100,0)</f>
        <v>-3.9275796576729443</v>
      </c>
      <c r="AA13" s="273">
        <f t="shared" si="4"/>
        <v>16434167</v>
      </c>
    </row>
    <row r="14" spans="1:27" ht="13.5">
      <c r="A14" s="291" t="s">
        <v>232</v>
      </c>
      <c r="B14" s="136"/>
      <c r="C14" s="60">
        <v>1244621</v>
      </c>
      <c r="D14" s="340"/>
      <c r="E14" s="60">
        <v>11111158</v>
      </c>
      <c r="F14" s="59">
        <v>16434167</v>
      </c>
      <c r="G14" s="59"/>
      <c r="H14" s="60"/>
      <c r="I14" s="60"/>
      <c r="J14" s="59"/>
      <c r="K14" s="59">
        <v>735343</v>
      </c>
      <c r="L14" s="60">
        <v>1831985</v>
      </c>
      <c r="M14" s="60">
        <v>3912722</v>
      </c>
      <c r="N14" s="59">
        <v>6480050</v>
      </c>
      <c r="O14" s="59">
        <v>597732</v>
      </c>
      <c r="P14" s="60"/>
      <c r="Q14" s="60">
        <v>4363207</v>
      </c>
      <c r="R14" s="59">
        <v>4960939</v>
      </c>
      <c r="S14" s="59">
        <v>796804</v>
      </c>
      <c r="T14" s="60">
        <v>1999027</v>
      </c>
      <c r="U14" s="60">
        <v>1551882</v>
      </c>
      <c r="V14" s="59">
        <v>4347713</v>
      </c>
      <c r="W14" s="59">
        <v>15788702</v>
      </c>
      <c r="X14" s="60">
        <v>16434167</v>
      </c>
      <c r="Y14" s="59">
        <v>-645465</v>
      </c>
      <c r="Z14" s="61">
        <v>-3.93</v>
      </c>
      <c r="AA14" s="62">
        <v>16434167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196934</v>
      </c>
      <c r="D40" s="344">
        <f t="shared" si="9"/>
        <v>0</v>
      </c>
      <c r="E40" s="343">
        <f t="shared" si="9"/>
        <v>3702210</v>
      </c>
      <c r="F40" s="345">
        <f t="shared" si="9"/>
        <v>1730000</v>
      </c>
      <c r="G40" s="345">
        <f t="shared" si="9"/>
        <v>0</v>
      </c>
      <c r="H40" s="343">
        <f t="shared" si="9"/>
        <v>2190</v>
      </c>
      <c r="I40" s="343">
        <f t="shared" si="9"/>
        <v>0</v>
      </c>
      <c r="J40" s="345">
        <f t="shared" si="9"/>
        <v>2190</v>
      </c>
      <c r="K40" s="345">
        <f t="shared" si="9"/>
        <v>8728</v>
      </c>
      <c r="L40" s="343">
        <f t="shared" si="9"/>
        <v>0</v>
      </c>
      <c r="M40" s="343">
        <f t="shared" si="9"/>
        <v>7750</v>
      </c>
      <c r="N40" s="345">
        <f t="shared" si="9"/>
        <v>16478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1825</v>
      </c>
      <c r="U40" s="343">
        <f t="shared" si="9"/>
        <v>116756</v>
      </c>
      <c r="V40" s="345">
        <f t="shared" si="9"/>
        <v>118581</v>
      </c>
      <c r="W40" s="345">
        <f t="shared" si="9"/>
        <v>137249</v>
      </c>
      <c r="X40" s="343">
        <f t="shared" si="9"/>
        <v>1730000</v>
      </c>
      <c r="Y40" s="345">
        <f t="shared" si="9"/>
        <v>-1592751</v>
      </c>
      <c r="Z40" s="336">
        <f>+IF(X40&lt;&gt;0,+(Y40/X40)*100,0)</f>
        <v>-92.06653179190751</v>
      </c>
      <c r="AA40" s="350">
        <f>SUM(AA41:AA49)</f>
        <v>1730000</v>
      </c>
    </row>
    <row r="41" spans="1:27" ht="13.5">
      <c r="A41" s="361" t="s">
        <v>247</v>
      </c>
      <c r="B41" s="142"/>
      <c r="C41" s="362">
        <v>30750</v>
      </c>
      <c r="D41" s="363"/>
      <c r="E41" s="362">
        <v>3602035</v>
      </c>
      <c r="F41" s="364">
        <v>1700000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1700000</v>
      </c>
      <c r="Y41" s="364">
        <v>-1700000</v>
      </c>
      <c r="Z41" s="365">
        <v>-100</v>
      </c>
      <c r="AA41" s="366">
        <v>1700000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100275</v>
      </c>
      <c r="D43" s="369"/>
      <c r="E43" s="305"/>
      <c r="F43" s="370">
        <v>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</v>
      </c>
      <c r="Y43" s="370">
        <v>-30000</v>
      </c>
      <c r="Z43" s="371">
        <v>-100</v>
      </c>
      <c r="AA43" s="303">
        <v>30000</v>
      </c>
    </row>
    <row r="44" spans="1:27" ht="13.5">
      <c r="A44" s="361" t="s">
        <v>250</v>
      </c>
      <c r="B44" s="136"/>
      <c r="C44" s="60">
        <v>65909</v>
      </c>
      <c r="D44" s="368"/>
      <c r="E44" s="54">
        <v>100175</v>
      </c>
      <c r="F44" s="53"/>
      <c r="G44" s="53"/>
      <c r="H44" s="54">
        <v>2190</v>
      </c>
      <c r="I44" s="54"/>
      <c r="J44" s="53">
        <v>2190</v>
      </c>
      <c r="K44" s="53">
        <v>8728</v>
      </c>
      <c r="L44" s="54"/>
      <c r="M44" s="54">
        <v>7750</v>
      </c>
      <c r="N44" s="53">
        <v>16478</v>
      </c>
      <c r="O44" s="53"/>
      <c r="P44" s="54"/>
      <c r="Q44" s="54"/>
      <c r="R44" s="53"/>
      <c r="S44" s="53"/>
      <c r="T44" s="54">
        <v>1825</v>
      </c>
      <c r="U44" s="54">
        <v>116756</v>
      </c>
      <c r="V44" s="53">
        <v>118581</v>
      </c>
      <c r="W44" s="53">
        <v>137249</v>
      </c>
      <c r="X44" s="54"/>
      <c r="Y44" s="53">
        <v>137249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13120561</v>
      </c>
      <c r="D60" s="346">
        <f t="shared" si="14"/>
        <v>0</v>
      </c>
      <c r="E60" s="219">
        <f t="shared" si="14"/>
        <v>23544070</v>
      </c>
      <c r="F60" s="264">
        <f t="shared" si="14"/>
        <v>28138417</v>
      </c>
      <c r="G60" s="264">
        <f t="shared" si="14"/>
        <v>38888</v>
      </c>
      <c r="H60" s="219">
        <f t="shared" si="14"/>
        <v>997961</v>
      </c>
      <c r="I60" s="219">
        <f t="shared" si="14"/>
        <v>242079</v>
      </c>
      <c r="J60" s="264">
        <f t="shared" si="14"/>
        <v>1278928</v>
      </c>
      <c r="K60" s="264">
        <f t="shared" si="14"/>
        <v>1924821</v>
      </c>
      <c r="L60" s="219">
        <f t="shared" si="14"/>
        <v>2366795</v>
      </c>
      <c r="M60" s="219">
        <f t="shared" si="14"/>
        <v>7847599</v>
      </c>
      <c r="N60" s="264">
        <f t="shared" si="14"/>
        <v>12139215</v>
      </c>
      <c r="O60" s="264">
        <f t="shared" si="14"/>
        <v>597732</v>
      </c>
      <c r="P60" s="219">
        <f t="shared" si="14"/>
        <v>435800</v>
      </c>
      <c r="Q60" s="219">
        <f t="shared" si="14"/>
        <v>7144018</v>
      </c>
      <c r="R60" s="264">
        <f t="shared" si="14"/>
        <v>8177550</v>
      </c>
      <c r="S60" s="264">
        <f t="shared" si="14"/>
        <v>1861617</v>
      </c>
      <c r="T60" s="219">
        <f t="shared" si="14"/>
        <v>2000852</v>
      </c>
      <c r="U60" s="219">
        <f t="shared" si="14"/>
        <v>2366112</v>
      </c>
      <c r="V60" s="264">
        <f t="shared" si="14"/>
        <v>6228581</v>
      </c>
      <c r="W60" s="264">
        <f t="shared" si="14"/>
        <v>27824274</v>
      </c>
      <c r="X60" s="219">
        <f t="shared" si="14"/>
        <v>28138417</v>
      </c>
      <c r="Y60" s="264">
        <f t="shared" si="14"/>
        <v>-314143</v>
      </c>
      <c r="Z60" s="337">
        <f>+IF(X60&lt;&gt;0,+(Y60/X60)*100,0)</f>
        <v>-1.1164203018243706</v>
      </c>
      <c r="AA60" s="232">
        <f>+AA57+AA54+AA51+AA40+AA37+AA34+AA22+AA5</f>
        <v>28138417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2014-08-06T09:54:22Z</dcterms:created>
  <dcterms:modified xsi:type="dcterms:W3CDTF">2014-08-06T09:54:25Z</dcterms:modified>
  <cp:category/>
  <cp:version/>
  <cp:contentType/>
  <cp:contentStatus/>
</cp:coreProperties>
</file>