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<sst xmlns="http://schemas.openxmlformats.org/spreadsheetml/2006/main" count="855" uniqueCount="302">
  <si>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Ubuntu(NC071)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</si>
  <si>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</si>
  <si>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</si>
  <si>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</si>
  <si>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</si>
  <si>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</si>
  <si>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</si>
  <si>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</si>
  <si>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</si>
  <si>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</si>
  <si>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</si>
  <si>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</si>
  <si>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</si>
  <si>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</si>
  <si>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</si>
  <si>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</si>
  <si>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</si>
  <si>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</si>
  <si>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</si>
  <si>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</si>
  <si>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</si>
  <si>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</si>
  <si>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</si>
  <si>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</si>
  <si>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</si>
  <si>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</si>
  <si>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</si>
  <si>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</si>
  <si>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</si>
  <si>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</si>
  <si>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</si>
  <si>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</si>
  <si>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</si>
  <si>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</si>
  <si>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</si>
  <si>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</si>
  <si>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</si>
  <si>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</si>
  <si>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</si>
  <si>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</si>
  <si>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</si>
  <si>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</si>
  <si>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</si>
  <si>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</si>
  <si>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</si>
  <si>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</si>
  <si>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</si>
  <si>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</si>
  <si>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</si>
  <si>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</si>
  <si>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</si>
  <si>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</si>
  <si>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</si>
  <si>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</si>
  <si>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</si>
  <si>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</si>
  <si>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</si>
  <si>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</si>
  <si>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</si>
  <si>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</si>
  <si>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</si>
  <si>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</si>
  <si>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</si>
  <si>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</si>
  <si>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</si>
  <si>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</si>
  <si>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</si>
  <si>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</si>
  <si>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</si>
  <si>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</si>
  <si>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Ubuntu(NC071)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</si>
  <si>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</si>
  <si>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</si>
  <si>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</si>
  <si>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</si>
  <si>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</si>
  <si>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</si>
  <si>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</si>
  <si>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</si>
  <si>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</si>
  <si>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</si>
  <si>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</si>
  <si>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</si>
  <si>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</si>
  <si>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</si>
  <si>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</si>
  <si>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</si>
  <si>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</si>
  <si>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</si>
  <si>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</si>
  <si>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</si>
  <si>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</si>
  <si>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</si>
  <si>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</si>
  <si>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</si>
  <si>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</si>
  <si>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</si>
  <si>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</si>
  <si>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</si>
  <si>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</si>
  <si>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Ubuntu(NC071)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</si>
  <si>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</si>
  <si>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</si>
  <si>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</si>
  <si>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</si>
  <si>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</si>
  <si>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</si>
  <si>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</si>
  <si>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</si>
  <si>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</si>
  <si>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</si>
  <si>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</si>
  <si>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</si>
  <si>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</si>
  <si>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</si>
  <si>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</si>
  <si>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</si>
  <si>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</si>
  <si>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</si>
  <si>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</si>
  <si>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</si>
  <si>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</si>
  <si>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</si>
  <si>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</si>
  <si>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</si>
  <si>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</si>
  <si>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</si>
  <si>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</si>
  <si>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</si>
  <si>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Ubuntu(NC071)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</si>
  <si>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</si>
  <si>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</si>
  <si>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</si>
  <si>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</si>
  <si>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</si>
  <si>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</si>
  <si>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</si>
  <si>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</si>
  <si>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</si>
  <si>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</si>
  <si>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Ubuntu(NC071)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</si>
  <si>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</si>
  <si>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</si>
  <si>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</si>
  <si>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</si>
  <si>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</si>
  <si>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</si>
  <si>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</si>
  <si>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</si>
  <si>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</si>
  <si>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</si>
  <si>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</si>
  <si>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</si>
  <si>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</si>
  <si>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</si>
  <si>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</si>
  <si>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</si>
  <si>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</si>
  <si>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</si>
  <si>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</si>
  <si>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</si>
  <si>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</si>
  <si>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</si>
  <si>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</si>
  <si>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</si>
  <si>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</si>
  <si>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</si>
  <si>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</si>
  <si>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</si>
  <si>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</si>
  <si>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</si>
  <si>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</si>
  <si>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</si>
  <si>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</si>
  <si>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Ubuntu(NC071)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</si>
  <si>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</si>
  <si>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</si>
  <si>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</si>
  <si>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</si>
  <si>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</si>
  <si>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</si>
  <si>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</si>
  <si>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</si>
  <si>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</si>
  <si>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</si>
  <si>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</si>
  <si>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</si>
  <si>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</si>
  <si>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</si>
  <si>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</si>
  <si>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</si>
  <si>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</si>
  <si>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</si>
  <si>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</si>
  <si>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</si>
  <si>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</si>
  <si>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</si>
  <si>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</si>
  <si>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</si>
  <si>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</si>
  <si>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</si>
  <si>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Ubuntu(NC071)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</si>
  <si>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</si>
  <si>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</si>
  <si>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</si>
  <si>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</si>
  <si>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</si>
  <si>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</si>
  <si>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</si>
  <si>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</si>
  <si>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</si>
  <si>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</si>
  <si>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</si>
  <si>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</si>
  <si>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</si>
  <si>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</si>
  <si>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</si>
  <si>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</si>
  <si>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</si>
  <si>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</si>
  <si>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</si>
  <si>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</si>
  <si>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</si>
  <si>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</si>
  <si>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</si>
  <si>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</si>
  <si>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Ubuntu(NC071)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</si>
  <si>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</si>
  <si>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</si>
  <si>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</si>
  <si>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</si>
  <si>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</si>
  <si>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</si>
  <si>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</si>
  <si>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</si>
  <si>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</si>
  <si>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</si>
  <si>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</si>
  <si>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</si>
  <si>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</si>
  <si>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</si>
  <si>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</si>
  <si>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</si>
  <si>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</si>
  <si>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</si>
  <si>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</si>
  <si>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</si>
  <si>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</si>
  <si>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</si>
  <si>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</si>
  <si>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</si>
  <si>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</si>
  <si>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</si>
  <si>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</si>
  <si>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</si>
  <si>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</si>
  <si>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</si>
  <si>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</si>
  <si>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</si>
  <si>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</si>
  <si>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</si>
  <si>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</si>
  <si>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Ubuntu(NC071)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</si>
  <si>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</si>
  <si>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</si>
  <si>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Northern Cape: Ubuntu(NC071)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</si>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</sst>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6007352</v>
      </c>
      <c r="C5" s="19">
        <v>0</v>
      </c>
      <c r="D5" s="59">
        <v>6457011</v>
      </c>
      <c r="E5" s="60">
        <v>6457011</v>
      </c>
      <c r="F5" s="60">
        <v>168570</v>
      </c>
      <c r="G5" s="60">
        <v>499616</v>
      </c>
      <c r="H5" s="60">
        <v>366858</v>
      </c>
      <c r="I5" s="60">
        <v>1035044</v>
      </c>
      <c r="J5" s="60">
        <v>382252</v>
      </c>
      <c r="K5" s="60">
        <v>363220</v>
      </c>
      <c r="L5" s="60">
        <v>812465</v>
      </c>
      <c r="M5" s="60">
        <v>1557937</v>
      </c>
      <c r="N5" s="60">
        <v>137223</v>
      </c>
      <c r="O5" s="60">
        <v>192930</v>
      </c>
      <c r="P5" s="60">
        <v>184701</v>
      </c>
      <c r="Q5" s="60">
        <v>514854</v>
      </c>
      <c r="R5" s="60">
        <v>214436</v>
      </c>
      <c r="S5" s="60">
        <v>195186</v>
      </c>
      <c r="T5" s="60">
        <v>390078</v>
      </c>
      <c r="U5" s="60">
        <v>799700</v>
      </c>
      <c r="V5" s="60">
        <v>3907535</v>
      </c>
      <c r="W5" s="60">
        <v>6457011</v>
      </c>
      <c r="X5" s="60">
        <v>-2549476</v>
      </c>
      <c r="Y5" s="61">
        <v>-39.48</v>
      </c>
      <c r="Z5" s="62">
        <v>6457011</v>
      </c>
    </row>
    <row r="6" spans="1:26" ht="13.5">
      <c r="A6" s="58" t="s">
        <v>32</v>
      </c>
      <c r="B6" s="19">
        <v>15861336</v>
      </c>
      <c r="C6" s="19">
        <v>0</v>
      </c>
      <c r="D6" s="59">
        <v>20841772</v>
      </c>
      <c r="E6" s="60">
        <v>20841772</v>
      </c>
      <c r="F6" s="60">
        <v>524398</v>
      </c>
      <c r="G6" s="60">
        <v>730330</v>
      </c>
      <c r="H6" s="60">
        <v>991329</v>
      </c>
      <c r="I6" s="60">
        <v>2246057</v>
      </c>
      <c r="J6" s="60">
        <v>803303</v>
      </c>
      <c r="K6" s="60">
        <v>932692</v>
      </c>
      <c r="L6" s="60">
        <v>852031</v>
      </c>
      <c r="M6" s="60">
        <v>2588026</v>
      </c>
      <c r="N6" s="60">
        <v>544077</v>
      </c>
      <c r="O6" s="60">
        <v>908164</v>
      </c>
      <c r="P6" s="60">
        <v>866023</v>
      </c>
      <c r="Q6" s="60">
        <v>2318264</v>
      </c>
      <c r="R6" s="60">
        <v>884604</v>
      </c>
      <c r="S6" s="60">
        <v>931553</v>
      </c>
      <c r="T6" s="60">
        <v>1716254</v>
      </c>
      <c r="U6" s="60">
        <v>3532411</v>
      </c>
      <c r="V6" s="60">
        <v>10684758</v>
      </c>
      <c r="W6" s="60">
        <v>20841772</v>
      </c>
      <c r="X6" s="60">
        <v>-10157014</v>
      </c>
      <c r="Y6" s="61">
        <v>-48.73</v>
      </c>
      <c r="Z6" s="62">
        <v>20841772</v>
      </c>
    </row>
    <row r="7" spans="1:26" ht="13.5">
      <c r="A7" s="58" t="s">
        <v>33</v>
      </c>
      <c r="B7" s="19">
        <v>228417</v>
      </c>
      <c r="C7" s="19">
        <v>0</v>
      </c>
      <c r="D7" s="59">
        <v>380000</v>
      </c>
      <c r="E7" s="60">
        <v>380000</v>
      </c>
      <c r="F7" s="60">
        <v>92148</v>
      </c>
      <c r="G7" s="60">
        <v>13590</v>
      </c>
      <c r="H7" s="60">
        <v>11774</v>
      </c>
      <c r="I7" s="60">
        <v>117512</v>
      </c>
      <c r="J7" s="60">
        <v>8634</v>
      </c>
      <c r="K7" s="60">
        <v>11109</v>
      </c>
      <c r="L7" s="60">
        <v>1915</v>
      </c>
      <c r="M7" s="60">
        <v>21658</v>
      </c>
      <c r="N7" s="60">
        <v>11496</v>
      </c>
      <c r="O7" s="60">
        <v>2229</v>
      </c>
      <c r="P7" s="60">
        <v>48</v>
      </c>
      <c r="Q7" s="60">
        <v>13773</v>
      </c>
      <c r="R7" s="60">
        <v>116</v>
      </c>
      <c r="S7" s="60">
        <v>5757</v>
      </c>
      <c r="T7" s="60">
        <v>213</v>
      </c>
      <c r="U7" s="60">
        <v>6086</v>
      </c>
      <c r="V7" s="60">
        <v>159029</v>
      </c>
      <c r="W7" s="60">
        <v>380000</v>
      </c>
      <c r="X7" s="60">
        <v>-220971</v>
      </c>
      <c r="Y7" s="61">
        <v>-58.15</v>
      </c>
      <c r="Z7" s="62">
        <v>380000</v>
      </c>
    </row>
    <row r="8" spans="1:26" ht="13.5">
      <c r="A8" s="58" t="s">
        <v>34</v>
      </c>
      <c r="B8" s="19">
        <v>21969951</v>
      </c>
      <c r="C8" s="19">
        <v>0</v>
      </c>
      <c r="D8" s="59">
        <v>23785000</v>
      </c>
      <c r="E8" s="60">
        <v>23785000</v>
      </c>
      <c r="F8" s="60">
        <v>5755000</v>
      </c>
      <c r="G8" s="60">
        <v>0</v>
      </c>
      <c r="H8" s="60">
        <v>0</v>
      </c>
      <c r="I8" s="60">
        <v>5755000</v>
      </c>
      <c r="J8" s="60">
        <v>0</v>
      </c>
      <c r="K8" s="60">
        <v>0</v>
      </c>
      <c r="L8" s="60">
        <v>3159000</v>
      </c>
      <c r="M8" s="60">
        <v>3159000</v>
      </c>
      <c r="N8" s="60">
        <v>0</v>
      </c>
      <c r="O8" s="60">
        <v>0</v>
      </c>
      <c r="P8" s="60">
        <v>5616000</v>
      </c>
      <c r="Q8" s="60">
        <v>5616000</v>
      </c>
      <c r="R8" s="60">
        <v>253000</v>
      </c>
      <c r="S8" s="60">
        <v>0</v>
      </c>
      <c r="T8" s="60">
        <v>0</v>
      </c>
      <c r="U8" s="60">
        <v>253000</v>
      </c>
      <c r="V8" s="60">
        <v>14783000</v>
      </c>
      <c r="W8" s="60">
        <v>23785000</v>
      </c>
      <c r="X8" s="60">
        <v>-9002000</v>
      </c>
      <c r="Y8" s="61">
        <v>-37.85</v>
      </c>
      <c r="Z8" s="62">
        <v>23785000</v>
      </c>
    </row>
    <row r="9" spans="1:26" ht="13.5">
      <c r="A9" s="58" t="s">
        <v>35</v>
      </c>
      <c r="B9" s="19">
        <v>21971013</v>
      </c>
      <c r="C9" s="19">
        <v>0</v>
      </c>
      <c r="D9" s="59">
        <v>23378305</v>
      </c>
      <c r="E9" s="60">
        <v>23378305</v>
      </c>
      <c r="F9" s="60">
        <v>1392289</v>
      </c>
      <c r="G9" s="60">
        <v>2155332</v>
      </c>
      <c r="H9" s="60">
        <v>2094524</v>
      </c>
      <c r="I9" s="60">
        <v>5642145</v>
      </c>
      <c r="J9" s="60">
        <v>2093769</v>
      </c>
      <c r="K9" s="60">
        <v>1840802</v>
      </c>
      <c r="L9" s="60">
        <v>1401436</v>
      </c>
      <c r="M9" s="60">
        <v>5336007</v>
      </c>
      <c r="N9" s="60">
        <v>1774456</v>
      </c>
      <c r="O9" s="60">
        <v>5554809</v>
      </c>
      <c r="P9" s="60">
        <v>785311</v>
      </c>
      <c r="Q9" s="60">
        <v>8114576</v>
      </c>
      <c r="R9" s="60">
        <v>6333524</v>
      </c>
      <c r="S9" s="60">
        <v>3889554</v>
      </c>
      <c r="T9" s="60">
        <v>3240973</v>
      </c>
      <c r="U9" s="60">
        <v>13464051</v>
      </c>
      <c r="V9" s="60">
        <v>32556779</v>
      </c>
      <c r="W9" s="60">
        <v>23378305</v>
      </c>
      <c r="X9" s="60">
        <v>9178474</v>
      </c>
      <c r="Y9" s="61">
        <v>39.26</v>
      </c>
      <c r="Z9" s="62">
        <v>23378305</v>
      </c>
    </row>
    <row r="10" spans="1:26" ht="25.5">
      <c r="A10" s="63" t="s">
        <v>277</v>
      </c>
      <c r="B10" s="64">
        <f>SUM(B5:B9)</f>
        <v>66038069</v>
      </c>
      <c r="C10" s="64">
        <f>SUM(C5:C9)</f>
        <v>0</v>
      </c>
      <c r="D10" s="65">
        <f aca="true" t="shared" si="0" ref="D10:Z10">SUM(D5:D9)</f>
        <v>74842088</v>
      </c>
      <c r="E10" s="66">
        <f t="shared" si="0"/>
        <v>74842088</v>
      </c>
      <c r="F10" s="66">
        <f t="shared" si="0"/>
        <v>7932405</v>
      </c>
      <c r="G10" s="66">
        <f t="shared" si="0"/>
        <v>3398868</v>
      </c>
      <c r="H10" s="66">
        <f t="shared" si="0"/>
        <v>3464485</v>
      </c>
      <c r="I10" s="66">
        <f t="shared" si="0"/>
        <v>14795758</v>
      </c>
      <c r="J10" s="66">
        <f t="shared" si="0"/>
        <v>3287958</v>
      </c>
      <c r="K10" s="66">
        <f t="shared" si="0"/>
        <v>3147823</v>
      </c>
      <c r="L10" s="66">
        <f t="shared" si="0"/>
        <v>6226847</v>
      </c>
      <c r="M10" s="66">
        <f t="shared" si="0"/>
        <v>12662628</v>
      </c>
      <c r="N10" s="66">
        <f t="shared" si="0"/>
        <v>2467252</v>
      </c>
      <c r="O10" s="66">
        <f t="shared" si="0"/>
        <v>6658132</v>
      </c>
      <c r="P10" s="66">
        <f t="shared" si="0"/>
        <v>7452083</v>
      </c>
      <c r="Q10" s="66">
        <f t="shared" si="0"/>
        <v>16577467</v>
      </c>
      <c r="R10" s="66">
        <f t="shared" si="0"/>
        <v>7685680</v>
      </c>
      <c r="S10" s="66">
        <f t="shared" si="0"/>
        <v>5022050</v>
      </c>
      <c r="T10" s="66">
        <f t="shared" si="0"/>
        <v>5347518</v>
      </c>
      <c r="U10" s="66">
        <f t="shared" si="0"/>
        <v>18055248</v>
      </c>
      <c r="V10" s="66">
        <f t="shared" si="0"/>
        <v>62091101</v>
      </c>
      <c r="W10" s="66">
        <f t="shared" si="0"/>
        <v>74842088</v>
      </c>
      <c r="X10" s="66">
        <f t="shared" si="0"/>
        <v>-12750987</v>
      </c>
      <c r="Y10" s="67">
        <f>+IF(W10&lt;&gt;0,(X10/W10)*100,0)</f>
        <v>-17.037187685089705</v>
      </c>
      <c r="Z10" s="68">
        <f t="shared" si="0"/>
        <v>74842088</v>
      </c>
    </row>
    <row r="11" spans="1:26" ht="13.5">
      <c r="A11" s="58" t="s">
        <v>37</v>
      </c>
      <c r="B11" s="19">
        <v>23347266</v>
      </c>
      <c r="C11" s="19">
        <v>0</v>
      </c>
      <c r="D11" s="59">
        <v>30796640</v>
      </c>
      <c r="E11" s="60">
        <v>30796640</v>
      </c>
      <c r="F11" s="60">
        <v>2101102</v>
      </c>
      <c r="G11" s="60">
        <v>2128581</v>
      </c>
      <c r="H11" s="60">
        <v>1386679</v>
      </c>
      <c r="I11" s="60">
        <v>5616362</v>
      </c>
      <c r="J11" s="60">
        <v>2332190</v>
      </c>
      <c r="K11" s="60">
        <v>2491147</v>
      </c>
      <c r="L11" s="60">
        <v>1945809</v>
      </c>
      <c r="M11" s="60">
        <v>6769146</v>
      </c>
      <c r="N11" s="60">
        <v>2460091</v>
      </c>
      <c r="O11" s="60">
        <v>2101141</v>
      </c>
      <c r="P11" s="60">
        <v>2314980</v>
      </c>
      <c r="Q11" s="60">
        <v>6876212</v>
      </c>
      <c r="R11" s="60">
        <v>3139783</v>
      </c>
      <c r="S11" s="60">
        <v>3784731</v>
      </c>
      <c r="T11" s="60">
        <v>2245300</v>
      </c>
      <c r="U11" s="60">
        <v>9169814</v>
      </c>
      <c r="V11" s="60">
        <v>28431534</v>
      </c>
      <c r="W11" s="60">
        <v>30796640</v>
      </c>
      <c r="X11" s="60">
        <v>-2365106</v>
      </c>
      <c r="Y11" s="61">
        <v>-7.68</v>
      </c>
      <c r="Z11" s="62">
        <v>30796640</v>
      </c>
    </row>
    <row r="12" spans="1:26" ht="13.5">
      <c r="A12" s="58" t="s">
        <v>38</v>
      </c>
      <c r="B12" s="19">
        <v>2194166</v>
      </c>
      <c r="C12" s="19">
        <v>0</v>
      </c>
      <c r="D12" s="59">
        <v>2586940</v>
      </c>
      <c r="E12" s="60">
        <v>2586940</v>
      </c>
      <c r="F12" s="60">
        <v>166655</v>
      </c>
      <c r="G12" s="60">
        <v>166655</v>
      </c>
      <c r="H12" s="60">
        <v>166655</v>
      </c>
      <c r="I12" s="60">
        <v>499965</v>
      </c>
      <c r="J12" s="60">
        <v>166655</v>
      </c>
      <c r="K12" s="60">
        <v>166655</v>
      </c>
      <c r="L12" s="60">
        <v>166655</v>
      </c>
      <c r="M12" s="60">
        <v>499965</v>
      </c>
      <c r="N12" s="60">
        <v>166655</v>
      </c>
      <c r="O12" s="60">
        <v>231483</v>
      </c>
      <c r="P12" s="60">
        <v>194551</v>
      </c>
      <c r="Q12" s="60">
        <v>592689</v>
      </c>
      <c r="R12" s="60">
        <v>223223</v>
      </c>
      <c r="S12" s="60">
        <v>180005</v>
      </c>
      <c r="T12" s="60">
        <v>180005</v>
      </c>
      <c r="U12" s="60">
        <v>583233</v>
      </c>
      <c r="V12" s="60">
        <v>2175852</v>
      </c>
      <c r="W12" s="60">
        <v>2586940</v>
      </c>
      <c r="X12" s="60">
        <v>-411088</v>
      </c>
      <c r="Y12" s="61">
        <v>-15.89</v>
      </c>
      <c r="Z12" s="62">
        <v>2586940</v>
      </c>
    </row>
    <row r="13" spans="1:26" ht="13.5">
      <c r="A13" s="58" t="s">
        <v>278</v>
      </c>
      <c r="B13" s="19">
        <v>5845953</v>
      </c>
      <c r="C13" s="19">
        <v>0</v>
      </c>
      <c r="D13" s="59">
        <v>6263072</v>
      </c>
      <c r="E13" s="60">
        <v>6263072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6263072</v>
      </c>
      <c r="X13" s="60">
        <v>-6263072</v>
      </c>
      <c r="Y13" s="61">
        <v>-100</v>
      </c>
      <c r="Z13" s="62">
        <v>6263072</v>
      </c>
    </row>
    <row r="14" spans="1:26" ht="13.5">
      <c r="A14" s="58" t="s">
        <v>40</v>
      </c>
      <c r="B14" s="19">
        <v>1110817</v>
      </c>
      <c r="C14" s="19">
        <v>0</v>
      </c>
      <c r="D14" s="59">
        <v>648662</v>
      </c>
      <c r="E14" s="60">
        <v>648662</v>
      </c>
      <c r="F14" s="60">
        <v>22630</v>
      </c>
      <c r="G14" s="60">
        <v>22630</v>
      </c>
      <c r="H14" s="60">
        <v>22630</v>
      </c>
      <c r="I14" s="60">
        <v>67890</v>
      </c>
      <c r="J14" s="60">
        <v>22630</v>
      </c>
      <c r="K14" s="60">
        <v>22630</v>
      </c>
      <c r="L14" s="60">
        <v>22630</v>
      </c>
      <c r="M14" s="60">
        <v>67890</v>
      </c>
      <c r="N14" s="60">
        <v>22630</v>
      </c>
      <c r="O14" s="60">
        <v>4925</v>
      </c>
      <c r="P14" s="60">
        <v>12962</v>
      </c>
      <c r="Q14" s="60">
        <v>40517</v>
      </c>
      <c r="R14" s="60">
        <v>26371</v>
      </c>
      <c r="S14" s="60">
        <v>0</v>
      </c>
      <c r="T14" s="60">
        <v>0</v>
      </c>
      <c r="U14" s="60">
        <v>26371</v>
      </c>
      <c r="V14" s="60">
        <v>202668</v>
      </c>
      <c r="W14" s="60">
        <v>648662</v>
      </c>
      <c r="X14" s="60">
        <v>-445994</v>
      </c>
      <c r="Y14" s="61">
        <v>-68.76</v>
      </c>
      <c r="Z14" s="62">
        <v>648662</v>
      </c>
    </row>
    <row r="15" spans="1:26" ht="13.5">
      <c r="A15" s="58" t="s">
        <v>41</v>
      </c>
      <c r="B15" s="19">
        <v>12273240</v>
      </c>
      <c r="C15" s="19">
        <v>0</v>
      </c>
      <c r="D15" s="59">
        <v>9847510</v>
      </c>
      <c r="E15" s="60">
        <v>9847510</v>
      </c>
      <c r="F15" s="60">
        <v>1784215</v>
      </c>
      <c r="G15" s="60">
        <v>1119005</v>
      </c>
      <c r="H15" s="60">
        <v>1274822</v>
      </c>
      <c r="I15" s="60">
        <v>4178042</v>
      </c>
      <c r="J15" s="60">
        <v>1314485</v>
      </c>
      <c r="K15" s="60">
        <v>1930553</v>
      </c>
      <c r="L15" s="60">
        <v>1007400</v>
      </c>
      <c r="M15" s="60">
        <v>4252438</v>
      </c>
      <c r="N15" s="60">
        <v>956945</v>
      </c>
      <c r="O15" s="60">
        <v>979688</v>
      </c>
      <c r="P15" s="60">
        <v>1799952</v>
      </c>
      <c r="Q15" s="60">
        <v>3736585</v>
      </c>
      <c r="R15" s="60">
        <v>273574</v>
      </c>
      <c r="S15" s="60">
        <v>721062</v>
      </c>
      <c r="T15" s="60">
        <v>189691</v>
      </c>
      <c r="U15" s="60">
        <v>1184327</v>
      </c>
      <c r="V15" s="60">
        <v>13351392</v>
      </c>
      <c r="W15" s="60">
        <v>9847510</v>
      </c>
      <c r="X15" s="60">
        <v>3503882</v>
      </c>
      <c r="Y15" s="61">
        <v>35.58</v>
      </c>
      <c r="Z15" s="62">
        <v>9847510</v>
      </c>
    </row>
    <row r="16" spans="1:26" ht="13.5">
      <c r="A16" s="69" t="s">
        <v>42</v>
      </c>
      <c r="B16" s="19">
        <v>1317211</v>
      </c>
      <c r="C16" s="19">
        <v>0</v>
      </c>
      <c r="D16" s="59">
        <v>4490196</v>
      </c>
      <c r="E16" s="60">
        <v>4490196</v>
      </c>
      <c r="F16" s="60">
        <v>34174</v>
      </c>
      <c r="G16" s="60">
        <v>11700</v>
      </c>
      <c r="H16" s="60">
        <v>36655</v>
      </c>
      <c r="I16" s="60">
        <v>82529</v>
      </c>
      <c r="J16" s="60">
        <v>187914</v>
      </c>
      <c r="K16" s="60">
        <v>307765</v>
      </c>
      <c r="L16" s="60">
        <v>972474</v>
      </c>
      <c r="M16" s="60">
        <v>1468153</v>
      </c>
      <c r="N16" s="60">
        <v>1855867</v>
      </c>
      <c r="O16" s="60">
        <v>805419</v>
      </c>
      <c r="P16" s="60">
        <v>358466</v>
      </c>
      <c r="Q16" s="60">
        <v>3019752</v>
      </c>
      <c r="R16" s="60">
        <v>309590</v>
      </c>
      <c r="S16" s="60">
        <v>303548</v>
      </c>
      <c r="T16" s="60">
        <v>0</v>
      </c>
      <c r="U16" s="60">
        <v>613138</v>
      </c>
      <c r="V16" s="60">
        <v>5183572</v>
      </c>
      <c r="W16" s="60">
        <v>4490196</v>
      </c>
      <c r="X16" s="60">
        <v>693376</v>
      </c>
      <c r="Y16" s="61">
        <v>15.44</v>
      </c>
      <c r="Z16" s="62">
        <v>4490196</v>
      </c>
    </row>
    <row r="17" spans="1:26" ht="13.5">
      <c r="A17" s="58" t="s">
        <v>43</v>
      </c>
      <c r="B17" s="19">
        <v>30013644</v>
      </c>
      <c r="C17" s="19">
        <v>0</v>
      </c>
      <c r="D17" s="59">
        <v>35550750</v>
      </c>
      <c r="E17" s="60">
        <v>35550750</v>
      </c>
      <c r="F17" s="60">
        <v>1131026</v>
      </c>
      <c r="G17" s="60">
        <v>1358278</v>
      </c>
      <c r="H17" s="60">
        <v>1772904</v>
      </c>
      <c r="I17" s="60">
        <v>4262208</v>
      </c>
      <c r="J17" s="60">
        <v>1351085</v>
      </c>
      <c r="K17" s="60">
        <v>1405470</v>
      </c>
      <c r="L17" s="60">
        <v>1118864</v>
      </c>
      <c r="M17" s="60">
        <v>3875419</v>
      </c>
      <c r="N17" s="60">
        <v>1150444</v>
      </c>
      <c r="O17" s="60">
        <v>935400</v>
      </c>
      <c r="P17" s="60">
        <v>2463231</v>
      </c>
      <c r="Q17" s="60">
        <v>4549075</v>
      </c>
      <c r="R17" s="60">
        <v>5352304</v>
      </c>
      <c r="S17" s="60">
        <v>1747360</v>
      </c>
      <c r="T17" s="60">
        <v>1949390</v>
      </c>
      <c r="U17" s="60">
        <v>9049054</v>
      </c>
      <c r="V17" s="60">
        <v>21735756</v>
      </c>
      <c r="W17" s="60">
        <v>35550750</v>
      </c>
      <c r="X17" s="60">
        <v>-13814994</v>
      </c>
      <c r="Y17" s="61">
        <v>-38.86</v>
      </c>
      <c r="Z17" s="62">
        <v>35550750</v>
      </c>
    </row>
    <row r="18" spans="1:26" ht="13.5">
      <c r="A18" s="70" t="s">
        <v>44</v>
      </c>
      <c r="B18" s="71">
        <f>SUM(B11:B17)</f>
        <v>76102297</v>
      </c>
      <c r="C18" s="71">
        <f>SUM(C11:C17)</f>
        <v>0</v>
      </c>
      <c r="D18" s="72">
        <f aca="true" t="shared" si="1" ref="D18:Z18">SUM(D11:D17)</f>
        <v>90183770</v>
      </c>
      <c r="E18" s="73">
        <f t="shared" si="1"/>
        <v>90183770</v>
      </c>
      <c r="F18" s="73">
        <f t="shared" si="1"/>
        <v>5239802</v>
      </c>
      <c r="G18" s="73">
        <f t="shared" si="1"/>
        <v>4806849</v>
      </c>
      <c r="H18" s="73">
        <f t="shared" si="1"/>
        <v>4660345</v>
      </c>
      <c r="I18" s="73">
        <f t="shared" si="1"/>
        <v>14706996</v>
      </c>
      <c r="J18" s="73">
        <f t="shared" si="1"/>
        <v>5374959</v>
      </c>
      <c r="K18" s="73">
        <f t="shared" si="1"/>
        <v>6324220</v>
      </c>
      <c r="L18" s="73">
        <f t="shared" si="1"/>
        <v>5233832</v>
      </c>
      <c r="M18" s="73">
        <f t="shared" si="1"/>
        <v>16933011</v>
      </c>
      <c r="N18" s="73">
        <f t="shared" si="1"/>
        <v>6612632</v>
      </c>
      <c r="O18" s="73">
        <f t="shared" si="1"/>
        <v>5058056</v>
      </c>
      <c r="P18" s="73">
        <f t="shared" si="1"/>
        <v>7144142</v>
      </c>
      <c r="Q18" s="73">
        <f t="shared" si="1"/>
        <v>18814830</v>
      </c>
      <c r="R18" s="73">
        <f t="shared" si="1"/>
        <v>9324845</v>
      </c>
      <c r="S18" s="73">
        <f t="shared" si="1"/>
        <v>6736706</v>
      </c>
      <c r="T18" s="73">
        <f t="shared" si="1"/>
        <v>4564386</v>
      </c>
      <c r="U18" s="73">
        <f t="shared" si="1"/>
        <v>20625937</v>
      </c>
      <c r="V18" s="73">
        <f t="shared" si="1"/>
        <v>71080774</v>
      </c>
      <c r="W18" s="73">
        <f t="shared" si="1"/>
        <v>90183770</v>
      </c>
      <c r="X18" s="73">
        <f t="shared" si="1"/>
        <v>-19102996</v>
      </c>
      <c r="Y18" s="67">
        <f>+IF(W18&lt;&gt;0,(X18/W18)*100,0)</f>
        <v>-21.182299209713676</v>
      </c>
      <c r="Z18" s="74">
        <f t="shared" si="1"/>
        <v>90183770</v>
      </c>
    </row>
    <row r="19" spans="1:26" ht="13.5">
      <c r="A19" s="70" t="s">
        <v>45</v>
      </c>
      <c r="B19" s="75">
        <f>+B10-B18</f>
        <v>-10064228</v>
      </c>
      <c r="C19" s="75">
        <f>+C10-C18</f>
        <v>0</v>
      </c>
      <c r="D19" s="76">
        <f aca="true" t="shared" si="2" ref="D19:Z19">+D10-D18</f>
        <v>-15341682</v>
      </c>
      <c r="E19" s="77">
        <f t="shared" si="2"/>
        <v>-15341682</v>
      </c>
      <c r="F19" s="77">
        <f t="shared" si="2"/>
        <v>2692603</v>
      </c>
      <c r="G19" s="77">
        <f t="shared" si="2"/>
        <v>-1407981</v>
      </c>
      <c r="H19" s="77">
        <f t="shared" si="2"/>
        <v>-1195860</v>
      </c>
      <c r="I19" s="77">
        <f t="shared" si="2"/>
        <v>88762</v>
      </c>
      <c r="J19" s="77">
        <f t="shared" si="2"/>
        <v>-2087001</v>
      </c>
      <c r="K19" s="77">
        <f t="shared" si="2"/>
        <v>-3176397</v>
      </c>
      <c r="L19" s="77">
        <f t="shared" si="2"/>
        <v>993015</v>
      </c>
      <c r="M19" s="77">
        <f t="shared" si="2"/>
        <v>-4270383</v>
      </c>
      <c r="N19" s="77">
        <f t="shared" si="2"/>
        <v>-4145380</v>
      </c>
      <c r="O19" s="77">
        <f t="shared" si="2"/>
        <v>1600076</v>
      </c>
      <c r="P19" s="77">
        <f t="shared" si="2"/>
        <v>307941</v>
      </c>
      <c r="Q19" s="77">
        <f t="shared" si="2"/>
        <v>-2237363</v>
      </c>
      <c r="R19" s="77">
        <f t="shared" si="2"/>
        <v>-1639165</v>
      </c>
      <c r="S19" s="77">
        <f t="shared" si="2"/>
        <v>-1714656</v>
      </c>
      <c r="T19" s="77">
        <f t="shared" si="2"/>
        <v>783132</v>
      </c>
      <c r="U19" s="77">
        <f t="shared" si="2"/>
        <v>-2570689</v>
      </c>
      <c r="V19" s="77">
        <f t="shared" si="2"/>
        <v>-8989673</v>
      </c>
      <c r="W19" s="77">
        <f>IF(E10=E18,0,W10-W18)</f>
        <v>-15341682</v>
      </c>
      <c r="X19" s="77">
        <f t="shared" si="2"/>
        <v>6352009</v>
      </c>
      <c r="Y19" s="78">
        <f>+IF(W19&lt;&gt;0,(X19/W19)*100,0)</f>
        <v>-41.40360229080488</v>
      </c>
      <c r="Z19" s="79">
        <f t="shared" si="2"/>
        <v>-15341682</v>
      </c>
    </row>
    <row r="20" spans="1:26" ht="13.5">
      <c r="A20" s="58" t="s">
        <v>46</v>
      </c>
      <c r="B20" s="19">
        <v>8718417</v>
      </c>
      <c r="C20" s="19">
        <v>0</v>
      </c>
      <c r="D20" s="59">
        <v>14127000</v>
      </c>
      <c r="E20" s="60">
        <v>14127000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7474000</v>
      </c>
      <c r="Q20" s="60">
        <v>7474000</v>
      </c>
      <c r="R20" s="60">
        <v>2764531</v>
      </c>
      <c r="S20" s="60">
        <v>0</v>
      </c>
      <c r="T20" s="60">
        <v>0</v>
      </c>
      <c r="U20" s="60">
        <v>2764531</v>
      </c>
      <c r="V20" s="60">
        <v>10238531</v>
      </c>
      <c r="W20" s="60">
        <v>14127000</v>
      </c>
      <c r="X20" s="60">
        <v>-3888469</v>
      </c>
      <c r="Y20" s="61">
        <v>-27.53</v>
      </c>
      <c r="Z20" s="62">
        <v>14127000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-5508</v>
      </c>
      <c r="T21" s="82">
        <v>0</v>
      </c>
      <c r="U21" s="82">
        <v>-5508</v>
      </c>
      <c r="V21" s="82">
        <v>-5508</v>
      </c>
      <c r="W21" s="82">
        <v>0</v>
      </c>
      <c r="X21" s="82">
        <v>-5508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-1345811</v>
      </c>
      <c r="C22" s="86">
        <f>SUM(C19:C21)</f>
        <v>0</v>
      </c>
      <c r="D22" s="87">
        <f aca="true" t="shared" si="3" ref="D22:Z22">SUM(D19:D21)</f>
        <v>-1214682</v>
      </c>
      <c r="E22" s="88">
        <f t="shared" si="3"/>
        <v>-1214682</v>
      </c>
      <c r="F22" s="88">
        <f t="shared" si="3"/>
        <v>2692603</v>
      </c>
      <c r="G22" s="88">
        <f t="shared" si="3"/>
        <v>-1407981</v>
      </c>
      <c r="H22" s="88">
        <f t="shared" si="3"/>
        <v>-1195860</v>
      </c>
      <c r="I22" s="88">
        <f t="shared" si="3"/>
        <v>88762</v>
      </c>
      <c r="J22" s="88">
        <f t="shared" si="3"/>
        <v>-2087001</v>
      </c>
      <c r="K22" s="88">
        <f t="shared" si="3"/>
        <v>-3176397</v>
      </c>
      <c r="L22" s="88">
        <f t="shared" si="3"/>
        <v>993015</v>
      </c>
      <c r="M22" s="88">
        <f t="shared" si="3"/>
        <v>-4270383</v>
      </c>
      <c r="N22" s="88">
        <f t="shared" si="3"/>
        <v>-4145380</v>
      </c>
      <c r="O22" s="88">
        <f t="shared" si="3"/>
        <v>1600076</v>
      </c>
      <c r="P22" s="88">
        <f t="shared" si="3"/>
        <v>7781941</v>
      </c>
      <c r="Q22" s="88">
        <f t="shared" si="3"/>
        <v>5236637</v>
      </c>
      <c r="R22" s="88">
        <f t="shared" si="3"/>
        <v>1125366</v>
      </c>
      <c r="S22" s="88">
        <f t="shared" si="3"/>
        <v>-1720164</v>
      </c>
      <c r="T22" s="88">
        <f t="shared" si="3"/>
        <v>783132</v>
      </c>
      <c r="U22" s="88">
        <f t="shared" si="3"/>
        <v>188334</v>
      </c>
      <c r="V22" s="88">
        <f t="shared" si="3"/>
        <v>1243350</v>
      </c>
      <c r="W22" s="88">
        <f t="shared" si="3"/>
        <v>-1214682</v>
      </c>
      <c r="X22" s="88">
        <f t="shared" si="3"/>
        <v>2458032</v>
      </c>
      <c r="Y22" s="89">
        <f>+IF(W22&lt;&gt;0,(X22/W22)*100,0)</f>
        <v>-202.36012388427588</v>
      </c>
      <c r="Z22" s="90">
        <f t="shared" si="3"/>
        <v>-1214682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-1345811</v>
      </c>
      <c r="C24" s="75">
        <f>SUM(C22:C23)</f>
        <v>0</v>
      </c>
      <c r="D24" s="76">
        <f aca="true" t="shared" si="4" ref="D24:Z24">SUM(D22:D23)</f>
        <v>-1214682</v>
      </c>
      <c r="E24" s="77">
        <f t="shared" si="4"/>
        <v>-1214682</v>
      </c>
      <c r="F24" s="77">
        <f t="shared" si="4"/>
        <v>2692603</v>
      </c>
      <c r="G24" s="77">
        <f t="shared" si="4"/>
        <v>-1407981</v>
      </c>
      <c r="H24" s="77">
        <f t="shared" si="4"/>
        <v>-1195860</v>
      </c>
      <c r="I24" s="77">
        <f t="shared" si="4"/>
        <v>88762</v>
      </c>
      <c r="J24" s="77">
        <f t="shared" si="4"/>
        <v>-2087001</v>
      </c>
      <c r="K24" s="77">
        <f t="shared" si="4"/>
        <v>-3176397</v>
      </c>
      <c r="L24" s="77">
        <f t="shared" si="4"/>
        <v>993015</v>
      </c>
      <c r="M24" s="77">
        <f t="shared" si="4"/>
        <v>-4270383</v>
      </c>
      <c r="N24" s="77">
        <f t="shared" si="4"/>
        <v>-4145380</v>
      </c>
      <c r="O24" s="77">
        <f t="shared" si="4"/>
        <v>1600076</v>
      </c>
      <c r="P24" s="77">
        <f t="shared" si="4"/>
        <v>7781941</v>
      </c>
      <c r="Q24" s="77">
        <f t="shared" si="4"/>
        <v>5236637</v>
      </c>
      <c r="R24" s="77">
        <f t="shared" si="4"/>
        <v>1125366</v>
      </c>
      <c r="S24" s="77">
        <f t="shared" si="4"/>
        <v>-1720164</v>
      </c>
      <c r="T24" s="77">
        <f t="shared" si="4"/>
        <v>783132</v>
      </c>
      <c r="U24" s="77">
        <f t="shared" si="4"/>
        <v>188334</v>
      </c>
      <c r="V24" s="77">
        <f t="shared" si="4"/>
        <v>1243350</v>
      </c>
      <c r="W24" s="77">
        <f t="shared" si="4"/>
        <v>-1214682</v>
      </c>
      <c r="X24" s="77">
        <f t="shared" si="4"/>
        <v>2458032</v>
      </c>
      <c r="Y24" s="78">
        <f>+IF(W24&lt;&gt;0,(X24/W24)*100,0)</f>
        <v>-202.36012388427588</v>
      </c>
      <c r="Z24" s="79">
        <f t="shared" si="4"/>
        <v>-1214682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9049365</v>
      </c>
      <c r="C27" s="22">
        <v>0</v>
      </c>
      <c r="D27" s="99">
        <v>10927000</v>
      </c>
      <c r="E27" s="100">
        <v>10927000</v>
      </c>
      <c r="F27" s="100">
        <v>136</v>
      </c>
      <c r="G27" s="100">
        <v>0</v>
      </c>
      <c r="H27" s="100">
        <v>0</v>
      </c>
      <c r="I27" s="100">
        <v>136</v>
      </c>
      <c r="J27" s="100">
        <v>0</v>
      </c>
      <c r="K27" s="100">
        <v>0</v>
      </c>
      <c r="L27" s="100">
        <v>42000</v>
      </c>
      <c r="M27" s="100">
        <v>42000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42136</v>
      </c>
      <c r="W27" s="100">
        <v>10927000</v>
      </c>
      <c r="X27" s="100">
        <v>-10884864</v>
      </c>
      <c r="Y27" s="101">
        <v>-99.61</v>
      </c>
      <c r="Z27" s="102">
        <v>10927000</v>
      </c>
    </row>
    <row r="28" spans="1:26" ht="13.5">
      <c r="A28" s="103" t="s">
        <v>46</v>
      </c>
      <c r="B28" s="19">
        <v>7888896</v>
      </c>
      <c r="C28" s="19">
        <v>0</v>
      </c>
      <c r="D28" s="59">
        <v>10927000</v>
      </c>
      <c r="E28" s="60">
        <v>10927000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10927000</v>
      </c>
      <c r="X28" s="60">
        <v>-10927000</v>
      </c>
      <c r="Y28" s="61">
        <v>-100</v>
      </c>
      <c r="Z28" s="62">
        <v>10927000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1160469</v>
      </c>
      <c r="C31" s="19">
        <v>0</v>
      </c>
      <c r="D31" s="59">
        <v>0</v>
      </c>
      <c r="E31" s="60">
        <v>0</v>
      </c>
      <c r="F31" s="60">
        <v>136</v>
      </c>
      <c r="G31" s="60">
        <v>0</v>
      </c>
      <c r="H31" s="60">
        <v>0</v>
      </c>
      <c r="I31" s="60">
        <v>136</v>
      </c>
      <c r="J31" s="60">
        <v>0</v>
      </c>
      <c r="K31" s="60">
        <v>0</v>
      </c>
      <c r="L31" s="60">
        <v>42000</v>
      </c>
      <c r="M31" s="60">
        <v>42000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42136</v>
      </c>
      <c r="W31" s="60">
        <v>0</v>
      </c>
      <c r="X31" s="60">
        <v>42136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9049365</v>
      </c>
      <c r="C32" s="22">
        <f>SUM(C28:C31)</f>
        <v>0</v>
      </c>
      <c r="D32" s="99">
        <f aca="true" t="shared" si="5" ref="D32:Z32">SUM(D28:D31)</f>
        <v>10927000</v>
      </c>
      <c r="E32" s="100">
        <f t="shared" si="5"/>
        <v>10927000</v>
      </c>
      <c r="F32" s="100">
        <f t="shared" si="5"/>
        <v>136</v>
      </c>
      <c r="G32" s="100">
        <f t="shared" si="5"/>
        <v>0</v>
      </c>
      <c r="H32" s="100">
        <f t="shared" si="5"/>
        <v>0</v>
      </c>
      <c r="I32" s="100">
        <f t="shared" si="5"/>
        <v>136</v>
      </c>
      <c r="J32" s="100">
        <f t="shared" si="5"/>
        <v>0</v>
      </c>
      <c r="K32" s="100">
        <f t="shared" si="5"/>
        <v>0</v>
      </c>
      <c r="L32" s="100">
        <f t="shared" si="5"/>
        <v>42000</v>
      </c>
      <c r="M32" s="100">
        <f t="shared" si="5"/>
        <v>42000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42136</v>
      </c>
      <c r="W32" s="100">
        <f t="shared" si="5"/>
        <v>10927000</v>
      </c>
      <c r="X32" s="100">
        <f t="shared" si="5"/>
        <v>-10884864</v>
      </c>
      <c r="Y32" s="101">
        <f>+IF(W32&lt;&gt;0,(X32/W32)*100,0)</f>
        <v>-99.61438638235563</v>
      </c>
      <c r="Z32" s="102">
        <f t="shared" si="5"/>
        <v>10927000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4798933</v>
      </c>
      <c r="C35" s="19">
        <v>0</v>
      </c>
      <c r="D35" s="59">
        <v>14737979</v>
      </c>
      <c r="E35" s="60">
        <v>14737979</v>
      </c>
      <c r="F35" s="60">
        <v>20947895</v>
      </c>
      <c r="G35" s="60">
        <v>17712187</v>
      </c>
      <c r="H35" s="60">
        <v>16031540</v>
      </c>
      <c r="I35" s="60">
        <v>16031540</v>
      </c>
      <c r="J35" s="60">
        <v>15022784</v>
      </c>
      <c r="K35" s="60">
        <v>14048985</v>
      </c>
      <c r="L35" s="60">
        <v>13243669</v>
      </c>
      <c r="M35" s="60">
        <v>13243669</v>
      </c>
      <c r="N35" s="60">
        <v>12225170</v>
      </c>
      <c r="O35" s="60">
        <v>13199130</v>
      </c>
      <c r="P35" s="60">
        <v>13678557</v>
      </c>
      <c r="Q35" s="60">
        <v>13678557</v>
      </c>
      <c r="R35" s="60">
        <v>9226656</v>
      </c>
      <c r="S35" s="60">
        <v>0</v>
      </c>
      <c r="T35" s="60">
        <v>8813388</v>
      </c>
      <c r="U35" s="60">
        <v>8813388</v>
      </c>
      <c r="V35" s="60">
        <v>8813388</v>
      </c>
      <c r="W35" s="60">
        <v>14737979</v>
      </c>
      <c r="X35" s="60">
        <v>-5924591</v>
      </c>
      <c r="Y35" s="61">
        <v>-40.2</v>
      </c>
      <c r="Z35" s="62">
        <v>14737979</v>
      </c>
    </row>
    <row r="36" spans="1:26" ht="13.5">
      <c r="A36" s="58" t="s">
        <v>57</v>
      </c>
      <c r="B36" s="19">
        <v>149810495</v>
      </c>
      <c r="C36" s="19">
        <v>0</v>
      </c>
      <c r="D36" s="59">
        <v>156669987</v>
      </c>
      <c r="E36" s="60">
        <v>156669987</v>
      </c>
      <c r="F36" s="60">
        <v>146314479</v>
      </c>
      <c r="G36" s="60">
        <v>149975082</v>
      </c>
      <c r="H36" s="60">
        <v>150093099</v>
      </c>
      <c r="I36" s="60">
        <v>150093099</v>
      </c>
      <c r="J36" s="60">
        <v>150270144</v>
      </c>
      <c r="K36" s="60">
        <v>150574064</v>
      </c>
      <c r="L36" s="60">
        <v>150723850</v>
      </c>
      <c r="M36" s="60">
        <v>150723850</v>
      </c>
      <c r="N36" s="60">
        <v>150880125</v>
      </c>
      <c r="O36" s="60">
        <v>151132582</v>
      </c>
      <c r="P36" s="60">
        <v>150924642</v>
      </c>
      <c r="Q36" s="60">
        <v>150924642</v>
      </c>
      <c r="R36" s="60">
        <v>150936785</v>
      </c>
      <c r="S36" s="60">
        <v>0</v>
      </c>
      <c r="T36" s="60">
        <v>150979540</v>
      </c>
      <c r="U36" s="60">
        <v>150979540</v>
      </c>
      <c r="V36" s="60">
        <v>150979540</v>
      </c>
      <c r="W36" s="60">
        <v>156669987</v>
      </c>
      <c r="X36" s="60">
        <v>-5690447</v>
      </c>
      <c r="Y36" s="61">
        <v>-3.63</v>
      </c>
      <c r="Z36" s="62">
        <v>156669987</v>
      </c>
    </row>
    <row r="37" spans="1:26" ht="13.5">
      <c r="A37" s="58" t="s">
        <v>58</v>
      </c>
      <c r="B37" s="19">
        <v>21380790</v>
      </c>
      <c r="C37" s="19">
        <v>0</v>
      </c>
      <c r="D37" s="59">
        <v>13648972</v>
      </c>
      <c r="E37" s="60">
        <v>13648972</v>
      </c>
      <c r="F37" s="60">
        <v>22334011</v>
      </c>
      <c r="G37" s="60">
        <v>25523568</v>
      </c>
      <c r="H37" s="60">
        <v>25700169</v>
      </c>
      <c r="I37" s="60">
        <v>25700169</v>
      </c>
      <c r="J37" s="60">
        <v>25821319</v>
      </c>
      <c r="K37" s="60">
        <v>25992824</v>
      </c>
      <c r="L37" s="60">
        <v>24127872</v>
      </c>
      <c r="M37" s="60">
        <v>24127872</v>
      </c>
      <c r="N37" s="60">
        <v>24947083</v>
      </c>
      <c r="O37" s="60">
        <v>25838132</v>
      </c>
      <c r="P37" s="60">
        <v>36687691</v>
      </c>
      <c r="Q37" s="60">
        <v>36687691</v>
      </c>
      <c r="R37" s="60">
        <v>27675570</v>
      </c>
      <c r="S37" s="60">
        <v>0</v>
      </c>
      <c r="T37" s="60">
        <v>29109088</v>
      </c>
      <c r="U37" s="60">
        <v>29109088</v>
      </c>
      <c r="V37" s="60">
        <v>29109088</v>
      </c>
      <c r="W37" s="60">
        <v>13648972</v>
      </c>
      <c r="X37" s="60">
        <v>15460116</v>
      </c>
      <c r="Y37" s="61">
        <v>113.27</v>
      </c>
      <c r="Z37" s="62">
        <v>13648972</v>
      </c>
    </row>
    <row r="38" spans="1:26" ht="13.5">
      <c r="A38" s="58" t="s">
        <v>59</v>
      </c>
      <c r="B38" s="19">
        <v>8468575</v>
      </c>
      <c r="C38" s="19">
        <v>0</v>
      </c>
      <c r="D38" s="59">
        <v>8293535</v>
      </c>
      <c r="E38" s="60">
        <v>8293535</v>
      </c>
      <c r="F38" s="60">
        <v>8673710</v>
      </c>
      <c r="G38" s="60">
        <v>9095637</v>
      </c>
      <c r="H38" s="60">
        <v>9095637</v>
      </c>
      <c r="I38" s="60">
        <v>9095637</v>
      </c>
      <c r="J38" s="60">
        <v>9095637</v>
      </c>
      <c r="K38" s="60">
        <v>9095637</v>
      </c>
      <c r="L38" s="60">
        <v>9095637</v>
      </c>
      <c r="M38" s="60">
        <v>9095637</v>
      </c>
      <c r="N38" s="60">
        <v>9095637</v>
      </c>
      <c r="O38" s="60">
        <v>9095635</v>
      </c>
      <c r="P38" s="60">
        <v>9095637</v>
      </c>
      <c r="Q38" s="60">
        <v>9095637</v>
      </c>
      <c r="R38" s="60">
        <v>9095637</v>
      </c>
      <c r="S38" s="60">
        <v>0</v>
      </c>
      <c r="T38" s="60">
        <v>9095637</v>
      </c>
      <c r="U38" s="60">
        <v>9095637</v>
      </c>
      <c r="V38" s="60">
        <v>9095637</v>
      </c>
      <c r="W38" s="60">
        <v>8293535</v>
      </c>
      <c r="X38" s="60">
        <v>802102</v>
      </c>
      <c r="Y38" s="61">
        <v>9.67</v>
      </c>
      <c r="Z38" s="62">
        <v>8293535</v>
      </c>
    </row>
    <row r="39" spans="1:26" ht="13.5">
      <c r="A39" s="58" t="s">
        <v>60</v>
      </c>
      <c r="B39" s="19">
        <v>124760063</v>
      </c>
      <c r="C39" s="19">
        <v>0</v>
      </c>
      <c r="D39" s="59">
        <v>149465459</v>
      </c>
      <c r="E39" s="60">
        <v>149465459</v>
      </c>
      <c r="F39" s="60">
        <v>136254653</v>
      </c>
      <c r="G39" s="60">
        <v>133068064</v>
      </c>
      <c r="H39" s="60">
        <v>131328833</v>
      </c>
      <c r="I39" s="60">
        <v>131328833</v>
      </c>
      <c r="J39" s="60">
        <v>130375972</v>
      </c>
      <c r="K39" s="60">
        <v>129534588</v>
      </c>
      <c r="L39" s="60">
        <v>130744010</v>
      </c>
      <c r="M39" s="60">
        <v>130744010</v>
      </c>
      <c r="N39" s="60">
        <v>129062575</v>
      </c>
      <c r="O39" s="60">
        <v>129397945</v>
      </c>
      <c r="P39" s="60">
        <v>118819871</v>
      </c>
      <c r="Q39" s="60">
        <v>118819871</v>
      </c>
      <c r="R39" s="60">
        <v>123392234</v>
      </c>
      <c r="S39" s="60">
        <v>0</v>
      </c>
      <c r="T39" s="60">
        <v>121588203</v>
      </c>
      <c r="U39" s="60">
        <v>121588203</v>
      </c>
      <c r="V39" s="60">
        <v>121588203</v>
      </c>
      <c r="W39" s="60">
        <v>149465459</v>
      </c>
      <c r="X39" s="60">
        <v>-27877256</v>
      </c>
      <c r="Y39" s="61">
        <v>-18.65</v>
      </c>
      <c r="Z39" s="62">
        <v>149465459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8931950</v>
      </c>
      <c r="C42" s="19">
        <v>0</v>
      </c>
      <c r="D42" s="59">
        <v>7620987</v>
      </c>
      <c r="E42" s="60">
        <v>7620987</v>
      </c>
      <c r="F42" s="60">
        <v>2692603</v>
      </c>
      <c r="G42" s="60">
        <v>-1407978</v>
      </c>
      <c r="H42" s="60">
        <v>-1195860</v>
      </c>
      <c r="I42" s="60">
        <v>88765</v>
      </c>
      <c r="J42" s="60">
        <v>-2087001</v>
      </c>
      <c r="K42" s="60">
        <v>-3176397</v>
      </c>
      <c r="L42" s="60">
        <v>993015</v>
      </c>
      <c r="M42" s="60">
        <v>-4270383</v>
      </c>
      <c r="N42" s="60">
        <v>-4145380</v>
      </c>
      <c r="O42" s="60">
        <v>1600076</v>
      </c>
      <c r="P42" s="60">
        <v>7851370</v>
      </c>
      <c r="Q42" s="60">
        <v>5306066</v>
      </c>
      <c r="R42" s="60">
        <v>2222037</v>
      </c>
      <c r="S42" s="60">
        <v>-495379</v>
      </c>
      <c r="T42" s="60">
        <v>145715</v>
      </c>
      <c r="U42" s="60">
        <v>1872373</v>
      </c>
      <c r="V42" s="60">
        <v>2996821</v>
      </c>
      <c r="W42" s="60">
        <v>7620987</v>
      </c>
      <c r="X42" s="60">
        <v>-4624166</v>
      </c>
      <c r="Y42" s="61">
        <v>-60.68</v>
      </c>
      <c r="Z42" s="62">
        <v>7620987</v>
      </c>
    </row>
    <row r="43" spans="1:26" ht="13.5">
      <c r="A43" s="58" t="s">
        <v>63</v>
      </c>
      <c r="B43" s="19">
        <v>-9497070</v>
      </c>
      <c r="C43" s="19">
        <v>0</v>
      </c>
      <c r="D43" s="59">
        <v>-10783720</v>
      </c>
      <c r="E43" s="60">
        <v>-10783720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-10783720</v>
      </c>
      <c r="X43" s="60">
        <v>10783720</v>
      </c>
      <c r="Y43" s="61">
        <v>-100</v>
      </c>
      <c r="Z43" s="62">
        <v>-10783720</v>
      </c>
    </row>
    <row r="44" spans="1:26" ht="13.5">
      <c r="A44" s="58" t="s">
        <v>64</v>
      </c>
      <c r="B44" s="19">
        <v>-346494</v>
      </c>
      <c r="C44" s="19">
        <v>0</v>
      </c>
      <c r="D44" s="59">
        <v>-405864</v>
      </c>
      <c r="E44" s="60">
        <v>-405864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-405864</v>
      </c>
      <c r="X44" s="60">
        <v>405864</v>
      </c>
      <c r="Y44" s="61">
        <v>-100</v>
      </c>
      <c r="Z44" s="62">
        <v>-405864</v>
      </c>
    </row>
    <row r="45" spans="1:26" ht="13.5">
      <c r="A45" s="70" t="s">
        <v>65</v>
      </c>
      <c r="B45" s="22">
        <v>-423224</v>
      </c>
      <c r="C45" s="22">
        <v>0</v>
      </c>
      <c r="D45" s="99">
        <v>2331403</v>
      </c>
      <c r="E45" s="100">
        <v>2331403</v>
      </c>
      <c r="F45" s="100">
        <v>2692603</v>
      </c>
      <c r="G45" s="100">
        <v>1284625</v>
      </c>
      <c r="H45" s="100">
        <v>88765</v>
      </c>
      <c r="I45" s="100">
        <v>88765</v>
      </c>
      <c r="J45" s="100">
        <v>-1998236</v>
      </c>
      <c r="K45" s="100">
        <v>-5174633</v>
      </c>
      <c r="L45" s="100">
        <v>-4181618</v>
      </c>
      <c r="M45" s="100">
        <v>-4181618</v>
      </c>
      <c r="N45" s="100">
        <v>-8326998</v>
      </c>
      <c r="O45" s="100">
        <v>-6726922</v>
      </c>
      <c r="P45" s="100">
        <v>1124448</v>
      </c>
      <c r="Q45" s="100">
        <v>-8326998</v>
      </c>
      <c r="R45" s="100">
        <v>3346485</v>
      </c>
      <c r="S45" s="100">
        <v>2851106</v>
      </c>
      <c r="T45" s="100">
        <v>2996821</v>
      </c>
      <c r="U45" s="100">
        <v>2996821</v>
      </c>
      <c r="V45" s="100">
        <v>2996821</v>
      </c>
      <c r="W45" s="100">
        <v>2331403</v>
      </c>
      <c r="X45" s="100">
        <v>665418</v>
      </c>
      <c r="Y45" s="101">
        <v>28.54</v>
      </c>
      <c r="Z45" s="102">
        <v>2331403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1253667</v>
      </c>
      <c r="C49" s="52">
        <v>0</v>
      </c>
      <c r="D49" s="129">
        <v>1012976</v>
      </c>
      <c r="E49" s="54">
        <v>938957</v>
      </c>
      <c r="F49" s="54">
        <v>0</v>
      </c>
      <c r="G49" s="54">
        <v>0</v>
      </c>
      <c r="H49" s="54">
        <v>0</v>
      </c>
      <c r="I49" s="54">
        <v>701944</v>
      </c>
      <c r="J49" s="54">
        <v>0</v>
      </c>
      <c r="K49" s="54">
        <v>0</v>
      </c>
      <c r="L49" s="54">
        <v>0</v>
      </c>
      <c r="M49" s="54">
        <v>3058693</v>
      </c>
      <c r="N49" s="54">
        <v>0</v>
      </c>
      <c r="O49" s="54">
        <v>0</v>
      </c>
      <c r="P49" s="54">
        <v>0</v>
      </c>
      <c r="Q49" s="54">
        <v>646555</v>
      </c>
      <c r="R49" s="54">
        <v>0</v>
      </c>
      <c r="S49" s="54">
        <v>0</v>
      </c>
      <c r="T49" s="54">
        <v>0</v>
      </c>
      <c r="U49" s="54">
        <v>3798343</v>
      </c>
      <c r="V49" s="54">
        <v>30205132</v>
      </c>
      <c r="W49" s="54">
        <v>41616267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2558392</v>
      </c>
      <c r="C51" s="52">
        <v>0</v>
      </c>
      <c r="D51" s="129">
        <v>1104320</v>
      </c>
      <c r="E51" s="54">
        <v>105645</v>
      </c>
      <c r="F51" s="54">
        <v>0</v>
      </c>
      <c r="G51" s="54">
        <v>0</v>
      </c>
      <c r="H51" s="54">
        <v>0</v>
      </c>
      <c r="I51" s="54">
        <v>12217</v>
      </c>
      <c r="J51" s="54">
        <v>0</v>
      </c>
      <c r="K51" s="54">
        <v>0</v>
      </c>
      <c r="L51" s="54">
        <v>0</v>
      </c>
      <c r="M51" s="54">
        <v>6937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3787511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45.36387515225665</v>
      </c>
      <c r="C58" s="5">
        <f>IF(C67=0,0,+(C76/C67)*100)</f>
        <v>0</v>
      </c>
      <c r="D58" s="6">
        <f aca="true" t="shared" si="6" ref="D58:Z58">IF(D67=0,0,+(D76/D67)*100)</f>
        <v>92.8831463567898</v>
      </c>
      <c r="E58" s="7">
        <f t="shared" si="6"/>
        <v>92.8831463567898</v>
      </c>
      <c r="F58" s="7">
        <f t="shared" si="6"/>
        <v>144.62938796000677</v>
      </c>
      <c r="G58" s="7">
        <f t="shared" si="6"/>
        <v>139.20761116741016</v>
      </c>
      <c r="H58" s="7">
        <f t="shared" si="6"/>
        <v>135.91953124551355</v>
      </c>
      <c r="I58" s="7">
        <f t="shared" si="6"/>
        <v>139.1098793315533</v>
      </c>
      <c r="J58" s="7">
        <f t="shared" si="6"/>
        <v>135.44091781654672</v>
      </c>
      <c r="K58" s="7">
        <f t="shared" si="6"/>
        <v>132.91478919442895</v>
      </c>
      <c r="L58" s="7">
        <f t="shared" si="6"/>
        <v>126.52984079571921</v>
      </c>
      <c r="M58" s="7">
        <f t="shared" si="6"/>
        <v>131.16182352543888</v>
      </c>
      <c r="N58" s="7">
        <f t="shared" si="6"/>
        <v>143.59429398897</v>
      </c>
      <c r="O58" s="7">
        <f t="shared" si="6"/>
        <v>110.84794976958916</v>
      </c>
      <c r="P58" s="7">
        <f t="shared" si="6"/>
        <v>147.04679820771202</v>
      </c>
      <c r="Q58" s="7">
        <f t="shared" si="6"/>
        <v>121.95084805043588</v>
      </c>
      <c r="R58" s="7">
        <f t="shared" si="6"/>
        <v>136.30200367975283</v>
      </c>
      <c r="S58" s="7">
        <f t="shared" si="6"/>
        <v>135.53782444375372</v>
      </c>
      <c r="T58" s="7">
        <f t="shared" si="6"/>
        <v>72.95824961122312</v>
      </c>
      <c r="U58" s="7">
        <f t="shared" si="6"/>
        <v>106.3389256586228</v>
      </c>
      <c r="V58" s="7">
        <f t="shared" si="6"/>
        <v>123.63844044020469</v>
      </c>
      <c r="W58" s="7">
        <f t="shared" si="6"/>
        <v>92.8831463567898</v>
      </c>
      <c r="X58" s="7">
        <f t="shared" si="6"/>
        <v>0</v>
      </c>
      <c r="Y58" s="7">
        <f t="shared" si="6"/>
        <v>0</v>
      </c>
      <c r="Z58" s="8">
        <f t="shared" si="6"/>
        <v>92.8831463567898</v>
      </c>
    </row>
    <row r="59" spans="1:26" ht="13.5">
      <c r="A59" s="37" t="s">
        <v>31</v>
      </c>
      <c r="B59" s="9">
        <f aca="true" t="shared" si="7" ref="B59:Z66">IF(B68=0,0,+(B77/B68)*100)</f>
        <v>45.39227932706457</v>
      </c>
      <c r="C59" s="9">
        <f t="shared" si="7"/>
        <v>0</v>
      </c>
      <c r="D59" s="2">
        <f t="shared" si="7"/>
        <v>91.9968387850044</v>
      </c>
      <c r="E59" s="10">
        <f t="shared" si="7"/>
        <v>91.9968387850044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100.0005183227077</v>
      </c>
      <c r="P59" s="10">
        <f t="shared" si="7"/>
        <v>99.99945858441481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0.0005127179692266674</v>
      </c>
      <c r="U59" s="10">
        <f t="shared" si="7"/>
        <v>51.222208328123045</v>
      </c>
      <c r="V59" s="10">
        <f t="shared" si="7"/>
        <v>90.01733829639403</v>
      </c>
      <c r="W59" s="10">
        <f t="shared" si="7"/>
        <v>91.9968387850044</v>
      </c>
      <c r="X59" s="10">
        <f t="shared" si="7"/>
        <v>0</v>
      </c>
      <c r="Y59" s="10">
        <f t="shared" si="7"/>
        <v>0</v>
      </c>
      <c r="Z59" s="11">
        <f t="shared" si="7"/>
        <v>91.9968387850044</v>
      </c>
    </row>
    <row r="60" spans="1:26" ht="13.5">
      <c r="A60" s="38" t="s">
        <v>32</v>
      </c>
      <c r="B60" s="12">
        <f t="shared" si="7"/>
        <v>38.07740407239339</v>
      </c>
      <c r="C60" s="12">
        <f t="shared" si="7"/>
        <v>0</v>
      </c>
      <c r="D60" s="3">
        <f t="shared" si="7"/>
        <v>92.50620820532917</v>
      </c>
      <c r="E60" s="13">
        <f t="shared" si="7"/>
        <v>92.50620820532917</v>
      </c>
      <c r="F60" s="13">
        <f t="shared" si="7"/>
        <v>174.93144520001985</v>
      </c>
      <c r="G60" s="13">
        <f t="shared" si="7"/>
        <v>177.0798132351129</v>
      </c>
      <c r="H60" s="13">
        <f t="shared" si="7"/>
        <v>156.786092205514</v>
      </c>
      <c r="I60" s="13">
        <f t="shared" si="7"/>
        <v>167.62130257602544</v>
      </c>
      <c r="J60" s="13">
        <f t="shared" si="7"/>
        <v>162.55958212530018</v>
      </c>
      <c r="K60" s="13">
        <f t="shared" si="7"/>
        <v>153.73478061353586</v>
      </c>
      <c r="L60" s="13">
        <f t="shared" si="7"/>
        <v>158.73072693364443</v>
      </c>
      <c r="M60" s="13">
        <f t="shared" si="7"/>
        <v>158.11869741648655</v>
      </c>
      <c r="N60" s="13">
        <f t="shared" si="7"/>
        <v>191.02185903833464</v>
      </c>
      <c r="O60" s="13">
        <f t="shared" si="7"/>
        <v>154.82005452759634</v>
      </c>
      <c r="P60" s="13">
        <f t="shared" si="7"/>
        <v>157.08081656029918</v>
      </c>
      <c r="Q60" s="13">
        <f t="shared" si="7"/>
        <v>164.1608548465576</v>
      </c>
      <c r="R60" s="13">
        <f t="shared" si="7"/>
        <v>152.8617324814267</v>
      </c>
      <c r="S60" s="13">
        <f t="shared" si="7"/>
        <v>150.1975732996405</v>
      </c>
      <c r="T60" s="13">
        <f t="shared" si="7"/>
        <v>86.37491886399098</v>
      </c>
      <c r="U60" s="13">
        <f t="shared" si="7"/>
        <v>119.85592842961933</v>
      </c>
      <c r="V60" s="13">
        <f t="shared" si="7"/>
        <v>148.77743604487813</v>
      </c>
      <c r="W60" s="13">
        <f t="shared" si="7"/>
        <v>92.50620820532917</v>
      </c>
      <c r="X60" s="13">
        <f t="shared" si="7"/>
        <v>0</v>
      </c>
      <c r="Y60" s="13">
        <f t="shared" si="7"/>
        <v>0</v>
      </c>
      <c r="Z60" s="14">
        <f t="shared" si="7"/>
        <v>92.50620820532917</v>
      </c>
    </row>
    <row r="61" spans="1:26" ht="13.5">
      <c r="A61" s="39" t="s">
        <v>103</v>
      </c>
      <c r="B61" s="12">
        <f t="shared" si="7"/>
        <v>70.7068878205353</v>
      </c>
      <c r="C61" s="12">
        <f t="shared" si="7"/>
        <v>0</v>
      </c>
      <c r="D61" s="3">
        <f t="shared" si="7"/>
        <v>93.0023310383818</v>
      </c>
      <c r="E61" s="13">
        <f t="shared" si="7"/>
        <v>93.0023310383818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55.95070504208128</v>
      </c>
      <c r="U61" s="13">
        <f t="shared" si="7"/>
        <v>83.1512855948542</v>
      </c>
      <c r="V61" s="13">
        <f t="shared" si="7"/>
        <v>94.93613246296401</v>
      </c>
      <c r="W61" s="13">
        <f t="shared" si="7"/>
        <v>93.0023310383818</v>
      </c>
      <c r="X61" s="13">
        <f t="shared" si="7"/>
        <v>0</v>
      </c>
      <c r="Y61" s="13">
        <f t="shared" si="7"/>
        <v>0</v>
      </c>
      <c r="Z61" s="14">
        <f t="shared" si="7"/>
        <v>93.0023310383818</v>
      </c>
    </row>
    <row r="62" spans="1:26" ht="13.5">
      <c r="A62" s="39" t="s">
        <v>104</v>
      </c>
      <c r="B62" s="12">
        <f t="shared" si="7"/>
        <v>19.999996437487887</v>
      </c>
      <c r="C62" s="12">
        <f t="shared" si="7"/>
        <v>0</v>
      </c>
      <c r="D62" s="3">
        <f t="shared" si="7"/>
        <v>92.00314339161704</v>
      </c>
      <c r="E62" s="13">
        <f t="shared" si="7"/>
        <v>92.00314339161704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38.98437541818104</v>
      </c>
      <c r="U62" s="13">
        <f t="shared" si="7"/>
        <v>66.88852654572496</v>
      </c>
      <c r="V62" s="13">
        <f t="shared" si="7"/>
        <v>87.63194204586348</v>
      </c>
      <c r="W62" s="13">
        <f t="shared" si="7"/>
        <v>92.00314339161704</v>
      </c>
      <c r="X62" s="13">
        <f t="shared" si="7"/>
        <v>0</v>
      </c>
      <c r="Y62" s="13">
        <f t="shared" si="7"/>
        <v>0</v>
      </c>
      <c r="Z62" s="14">
        <f t="shared" si="7"/>
        <v>92.00314339161704</v>
      </c>
    </row>
    <row r="63" spans="1:26" ht="13.5">
      <c r="A63" s="39" t="s">
        <v>105</v>
      </c>
      <c r="B63" s="12">
        <f t="shared" si="7"/>
        <v>21.77061136684498</v>
      </c>
      <c r="C63" s="12">
        <f t="shared" si="7"/>
        <v>0</v>
      </c>
      <c r="D63" s="3">
        <f t="shared" si="7"/>
        <v>91.99986035423476</v>
      </c>
      <c r="E63" s="13">
        <f t="shared" si="7"/>
        <v>91.99986035423476</v>
      </c>
      <c r="F63" s="13">
        <f t="shared" si="7"/>
        <v>100</v>
      </c>
      <c r="G63" s="13">
        <f t="shared" si="7"/>
        <v>100</v>
      </c>
      <c r="H63" s="13">
        <f t="shared" si="7"/>
        <v>52.42662952111053</v>
      </c>
      <c r="I63" s="13">
        <f t="shared" si="7"/>
        <v>76.82071468858459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31.83491053970846</v>
      </c>
      <c r="U63" s="13">
        <f t="shared" si="7"/>
        <v>58.6950820525888</v>
      </c>
      <c r="V63" s="13">
        <f t="shared" si="7"/>
        <v>81.15778497943654</v>
      </c>
      <c r="W63" s="13">
        <f t="shared" si="7"/>
        <v>91.99986035423476</v>
      </c>
      <c r="X63" s="13">
        <f t="shared" si="7"/>
        <v>0</v>
      </c>
      <c r="Y63" s="13">
        <f t="shared" si="7"/>
        <v>0</v>
      </c>
      <c r="Z63" s="14">
        <f t="shared" si="7"/>
        <v>91.99986035423476</v>
      </c>
    </row>
    <row r="64" spans="1:26" ht="13.5">
      <c r="A64" s="39" t="s">
        <v>106</v>
      </c>
      <c r="B64" s="12">
        <f t="shared" si="7"/>
        <v>18.37337978326826</v>
      </c>
      <c r="C64" s="12">
        <f t="shared" si="7"/>
        <v>0</v>
      </c>
      <c r="D64" s="3">
        <f t="shared" si="7"/>
        <v>92.01375929307093</v>
      </c>
      <c r="E64" s="13">
        <f t="shared" si="7"/>
        <v>92.01375929307093</v>
      </c>
      <c r="F64" s="13">
        <f t="shared" si="7"/>
        <v>100</v>
      </c>
      <c r="G64" s="13">
        <f t="shared" si="7"/>
        <v>100</v>
      </c>
      <c r="H64" s="13">
        <f t="shared" si="7"/>
        <v>190.74275976435447</v>
      </c>
      <c r="I64" s="13">
        <f t="shared" si="7"/>
        <v>136.36099975035611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52.420596495523874</v>
      </c>
      <c r="U64" s="13">
        <f t="shared" si="7"/>
        <v>74.18085841005498</v>
      </c>
      <c r="V64" s="13">
        <f t="shared" si="7"/>
        <v>97.8210797828168</v>
      </c>
      <c r="W64" s="13">
        <f t="shared" si="7"/>
        <v>92.01375929307093</v>
      </c>
      <c r="X64" s="13">
        <f t="shared" si="7"/>
        <v>0</v>
      </c>
      <c r="Y64" s="13">
        <f t="shared" si="7"/>
        <v>0</v>
      </c>
      <c r="Z64" s="14">
        <f t="shared" si="7"/>
        <v>92.01375929307093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23980890</v>
      </c>
      <c r="C67" s="24"/>
      <c r="D67" s="25">
        <v>29206783</v>
      </c>
      <c r="E67" s="26">
        <v>29206783</v>
      </c>
      <c r="F67" s="26">
        <v>880449</v>
      </c>
      <c r="G67" s="26">
        <v>1435785</v>
      </c>
      <c r="H67" s="26">
        <v>1567217</v>
      </c>
      <c r="I67" s="26">
        <v>3883451</v>
      </c>
      <c r="J67" s="26">
        <v>1417974</v>
      </c>
      <c r="K67" s="26">
        <v>1522659</v>
      </c>
      <c r="L67" s="26">
        <v>1886193</v>
      </c>
      <c r="M67" s="26">
        <v>4826826</v>
      </c>
      <c r="N67" s="26">
        <v>1135995</v>
      </c>
      <c r="O67" s="26">
        <v>4589411</v>
      </c>
      <c r="P67" s="26">
        <v>1050724</v>
      </c>
      <c r="Q67" s="26">
        <v>6776130</v>
      </c>
      <c r="R67" s="26">
        <v>1288130</v>
      </c>
      <c r="S67" s="26">
        <v>1315829</v>
      </c>
      <c r="T67" s="26">
        <v>2307236</v>
      </c>
      <c r="U67" s="26">
        <v>4911195</v>
      </c>
      <c r="V67" s="26">
        <v>20397602</v>
      </c>
      <c r="W67" s="26">
        <v>29206783</v>
      </c>
      <c r="X67" s="26"/>
      <c r="Y67" s="25"/>
      <c r="Z67" s="27">
        <v>29206783</v>
      </c>
    </row>
    <row r="68" spans="1:26" ht="13.5" hidden="1">
      <c r="A68" s="37" t="s">
        <v>31</v>
      </c>
      <c r="B68" s="19">
        <v>6007352</v>
      </c>
      <c r="C68" s="19"/>
      <c r="D68" s="20">
        <v>6457011</v>
      </c>
      <c r="E68" s="21">
        <v>6457011</v>
      </c>
      <c r="F68" s="21">
        <v>168570</v>
      </c>
      <c r="G68" s="21">
        <v>499616</v>
      </c>
      <c r="H68" s="21">
        <v>366858</v>
      </c>
      <c r="I68" s="21">
        <v>1035044</v>
      </c>
      <c r="J68" s="21">
        <v>382252</v>
      </c>
      <c r="K68" s="21">
        <v>363220</v>
      </c>
      <c r="L68" s="21">
        <v>812465</v>
      </c>
      <c r="M68" s="21">
        <v>1557937</v>
      </c>
      <c r="N68" s="21">
        <v>137223</v>
      </c>
      <c r="O68" s="21">
        <v>192930</v>
      </c>
      <c r="P68" s="21">
        <v>184701</v>
      </c>
      <c r="Q68" s="21">
        <v>514854</v>
      </c>
      <c r="R68" s="21">
        <v>214436</v>
      </c>
      <c r="S68" s="21">
        <v>195186</v>
      </c>
      <c r="T68" s="21">
        <v>390078</v>
      </c>
      <c r="U68" s="21">
        <v>799700</v>
      </c>
      <c r="V68" s="21">
        <v>3907535</v>
      </c>
      <c r="W68" s="21">
        <v>6457011</v>
      </c>
      <c r="X68" s="21"/>
      <c r="Y68" s="20"/>
      <c r="Z68" s="23">
        <v>6457011</v>
      </c>
    </row>
    <row r="69" spans="1:26" ht="13.5" hidden="1">
      <c r="A69" s="38" t="s">
        <v>32</v>
      </c>
      <c r="B69" s="19">
        <v>15861336</v>
      </c>
      <c r="C69" s="19"/>
      <c r="D69" s="20">
        <v>20841772</v>
      </c>
      <c r="E69" s="21">
        <v>20841772</v>
      </c>
      <c r="F69" s="21">
        <v>524398</v>
      </c>
      <c r="G69" s="21">
        <v>730330</v>
      </c>
      <c r="H69" s="21">
        <v>991329</v>
      </c>
      <c r="I69" s="21">
        <v>2246057</v>
      </c>
      <c r="J69" s="21">
        <v>803303</v>
      </c>
      <c r="K69" s="21">
        <v>932692</v>
      </c>
      <c r="L69" s="21">
        <v>852031</v>
      </c>
      <c r="M69" s="21">
        <v>2588026</v>
      </c>
      <c r="N69" s="21">
        <v>544077</v>
      </c>
      <c r="O69" s="21">
        <v>908164</v>
      </c>
      <c r="P69" s="21">
        <v>866023</v>
      </c>
      <c r="Q69" s="21">
        <v>2318264</v>
      </c>
      <c r="R69" s="21">
        <v>884604</v>
      </c>
      <c r="S69" s="21">
        <v>931553</v>
      </c>
      <c r="T69" s="21">
        <v>1716254</v>
      </c>
      <c r="U69" s="21">
        <v>3532411</v>
      </c>
      <c r="V69" s="21">
        <v>10684758</v>
      </c>
      <c r="W69" s="21">
        <v>20841772</v>
      </c>
      <c r="X69" s="21"/>
      <c r="Y69" s="20"/>
      <c r="Z69" s="23">
        <v>20841772</v>
      </c>
    </row>
    <row r="70" spans="1:26" ht="13.5" hidden="1">
      <c r="A70" s="39" t="s">
        <v>103</v>
      </c>
      <c r="B70" s="19">
        <v>4705683</v>
      </c>
      <c r="C70" s="19"/>
      <c r="D70" s="20">
        <v>10474731</v>
      </c>
      <c r="E70" s="21">
        <v>10474731</v>
      </c>
      <c r="F70" s="21">
        <v>266221</v>
      </c>
      <c r="G70" s="21">
        <v>303000</v>
      </c>
      <c r="H70" s="21">
        <v>505113</v>
      </c>
      <c r="I70" s="21">
        <v>1074334</v>
      </c>
      <c r="J70" s="21">
        <v>419384</v>
      </c>
      <c r="K70" s="21">
        <v>489547</v>
      </c>
      <c r="L70" s="21">
        <v>359142</v>
      </c>
      <c r="M70" s="21">
        <v>1268073</v>
      </c>
      <c r="N70" s="21">
        <v>238077</v>
      </c>
      <c r="O70" s="21">
        <v>455783</v>
      </c>
      <c r="P70" s="21">
        <v>373783</v>
      </c>
      <c r="Q70" s="21">
        <v>1067643</v>
      </c>
      <c r="R70" s="21">
        <v>430288</v>
      </c>
      <c r="S70" s="21">
        <v>474524</v>
      </c>
      <c r="T70" s="21">
        <v>560463</v>
      </c>
      <c r="U70" s="21">
        <v>1465275</v>
      </c>
      <c r="V70" s="21">
        <v>4875325</v>
      </c>
      <c r="W70" s="21">
        <v>10474731</v>
      </c>
      <c r="X70" s="21"/>
      <c r="Y70" s="20"/>
      <c r="Z70" s="23">
        <v>10474731</v>
      </c>
    </row>
    <row r="71" spans="1:26" ht="13.5" hidden="1">
      <c r="A71" s="39" t="s">
        <v>104</v>
      </c>
      <c r="B71" s="19">
        <v>5614016</v>
      </c>
      <c r="C71" s="19"/>
      <c r="D71" s="20">
        <v>4682840</v>
      </c>
      <c r="E71" s="21">
        <v>4682840</v>
      </c>
      <c r="F71" s="21">
        <v>120221</v>
      </c>
      <c r="G71" s="21">
        <v>182944</v>
      </c>
      <c r="H71" s="21">
        <v>168879</v>
      </c>
      <c r="I71" s="21">
        <v>472044</v>
      </c>
      <c r="J71" s="21">
        <v>161343</v>
      </c>
      <c r="K71" s="21">
        <v>202035</v>
      </c>
      <c r="L71" s="21">
        <v>202807</v>
      </c>
      <c r="M71" s="21">
        <v>566185</v>
      </c>
      <c r="N71" s="21">
        <v>158716</v>
      </c>
      <c r="O71" s="21">
        <v>247634</v>
      </c>
      <c r="P71" s="21">
        <v>287582</v>
      </c>
      <c r="Q71" s="21">
        <v>693932</v>
      </c>
      <c r="R71" s="21">
        <v>229066</v>
      </c>
      <c r="S71" s="21">
        <v>243255</v>
      </c>
      <c r="T71" s="21">
        <v>560463</v>
      </c>
      <c r="U71" s="21">
        <v>1032784</v>
      </c>
      <c r="V71" s="21">
        <v>2764945</v>
      </c>
      <c r="W71" s="21">
        <v>4682840</v>
      </c>
      <c r="X71" s="21"/>
      <c r="Y71" s="20"/>
      <c r="Z71" s="23">
        <v>4682840</v>
      </c>
    </row>
    <row r="72" spans="1:26" ht="13.5" hidden="1">
      <c r="A72" s="39" t="s">
        <v>105</v>
      </c>
      <c r="B72" s="19">
        <v>2653366</v>
      </c>
      <c r="C72" s="19"/>
      <c r="D72" s="20">
        <v>3007610</v>
      </c>
      <c r="E72" s="21">
        <v>3007610</v>
      </c>
      <c r="F72" s="21">
        <v>74760</v>
      </c>
      <c r="G72" s="21">
        <v>144341</v>
      </c>
      <c r="H72" s="21">
        <v>208190</v>
      </c>
      <c r="I72" s="21">
        <v>427291</v>
      </c>
      <c r="J72" s="21">
        <v>129415</v>
      </c>
      <c r="K72" s="21">
        <v>147767</v>
      </c>
      <c r="L72" s="21">
        <v>185624</v>
      </c>
      <c r="M72" s="21">
        <v>462806</v>
      </c>
      <c r="N72" s="21">
        <v>73352</v>
      </c>
      <c r="O72" s="21">
        <v>100757</v>
      </c>
      <c r="P72" s="21">
        <v>102388</v>
      </c>
      <c r="Q72" s="21">
        <v>276497</v>
      </c>
      <c r="R72" s="21">
        <v>107609</v>
      </c>
      <c r="S72" s="21">
        <v>104247</v>
      </c>
      <c r="T72" s="21">
        <v>325787</v>
      </c>
      <c r="U72" s="21">
        <v>537643</v>
      </c>
      <c r="V72" s="21">
        <v>1704237</v>
      </c>
      <c r="W72" s="21">
        <v>3007610</v>
      </c>
      <c r="X72" s="21"/>
      <c r="Y72" s="20"/>
      <c r="Z72" s="23">
        <v>3007610</v>
      </c>
    </row>
    <row r="73" spans="1:26" ht="13.5" hidden="1">
      <c r="A73" s="39" t="s">
        <v>106</v>
      </c>
      <c r="B73" s="19">
        <v>2888271</v>
      </c>
      <c r="C73" s="19"/>
      <c r="D73" s="20">
        <v>2676591</v>
      </c>
      <c r="E73" s="21">
        <v>2676591</v>
      </c>
      <c r="F73" s="21">
        <v>63196</v>
      </c>
      <c r="G73" s="21">
        <v>100045</v>
      </c>
      <c r="H73" s="21">
        <v>109147</v>
      </c>
      <c r="I73" s="21">
        <v>272388</v>
      </c>
      <c r="J73" s="21">
        <v>93161</v>
      </c>
      <c r="K73" s="21">
        <v>93343</v>
      </c>
      <c r="L73" s="21">
        <v>104458</v>
      </c>
      <c r="M73" s="21">
        <v>290962</v>
      </c>
      <c r="N73" s="21">
        <v>73932</v>
      </c>
      <c r="O73" s="21">
        <v>103990</v>
      </c>
      <c r="P73" s="21">
        <v>102270</v>
      </c>
      <c r="Q73" s="21">
        <v>280192</v>
      </c>
      <c r="R73" s="21">
        <v>117641</v>
      </c>
      <c r="S73" s="21">
        <v>109527</v>
      </c>
      <c r="T73" s="21">
        <v>269541</v>
      </c>
      <c r="U73" s="21">
        <v>496709</v>
      </c>
      <c r="V73" s="21">
        <v>1340251</v>
      </c>
      <c r="W73" s="21">
        <v>2676591</v>
      </c>
      <c r="X73" s="21"/>
      <c r="Y73" s="20"/>
      <c r="Z73" s="23">
        <v>2676591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2112202</v>
      </c>
      <c r="C75" s="28"/>
      <c r="D75" s="29">
        <v>1908000</v>
      </c>
      <c r="E75" s="30">
        <v>1908000</v>
      </c>
      <c r="F75" s="30">
        <v>187481</v>
      </c>
      <c r="G75" s="30">
        <v>205839</v>
      </c>
      <c r="H75" s="30">
        <v>209030</v>
      </c>
      <c r="I75" s="30">
        <v>602350</v>
      </c>
      <c r="J75" s="30">
        <v>232419</v>
      </c>
      <c r="K75" s="30">
        <v>226747</v>
      </c>
      <c r="L75" s="30">
        <v>221697</v>
      </c>
      <c r="M75" s="30">
        <v>680863</v>
      </c>
      <c r="N75" s="30">
        <v>454695</v>
      </c>
      <c r="O75" s="30">
        <v>3488317</v>
      </c>
      <c r="P75" s="30"/>
      <c r="Q75" s="30">
        <v>3943012</v>
      </c>
      <c r="R75" s="30">
        <v>189090</v>
      </c>
      <c r="S75" s="30">
        <v>189090</v>
      </c>
      <c r="T75" s="30">
        <v>200904</v>
      </c>
      <c r="U75" s="30">
        <v>579084</v>
      </c>
      <c r="V75" s="30">
        <v>5805309</v>
      </c>
      <c r="W75" s="30">
        <v>1908000</v>
      </c>
      <c r="X75" s="30"/>
      <c r="Y75" s="29"/>
      <c r="Z75" s="31">
        <v>1908000</v>
      </c>
    </row>
    <row r="76" spans="1:26" ht="13.5" hidden="1">
      <c r="A76" s="42" t="s">
        <v>286</v>
      </c>
      <c r="B76" s="32">
        <v>10878661</v>
      </c>
      <c r="C76" s="32"/>
      <c r="D76" s="33">
        <v>27128179</v>
      </c>
      <c r="E76" s="34">
        <v>27128179</v>
      </c>
      <c r="F76" s="34">
        <v>1273388</v>
      </c>
      <c r="G76" s="34">
        <v>1998722</v>
      </c>
      <c r="H76" s="34">
        <v>2130154</v>
      </c>
      <c r="I76" s="34">
        <v>5402264</v>
      </c>
      <c r="J76" s="34">
        <v>1920517</v>
      </c>
      <c r="K76" s="34">
        <v>2023839</v>
      </c>
      <c r="L76" s="34">
        <v>2386597</v>
      </c>
      <c r="M76" s="34">
        <v>6330953</v>
      </c>
      <c r="N76" s="34">
        <v>1631224</v>
      </c>
      <c r="O76" s="34">
        <v>5087268</v>
      </c>
      <c r="P76" s="34">
        <v>1545056</v>
      </c>
      <c r="Q76" s="34">
        <v>8263548</v>
      </c>
      <c r="R76" s="34">
        <v>1755747</v>
      </c>
      <c r="S76" s="34">
        <v>1783446</v>
      </c>
      <c r="T76" s="34">
        <v>1683319</v>
      </c>
      <c r="U76" s="34">
        <v>5222512</v>
      </c>
      <c r="V76" s="34">
        <v>25219277</v>
      </c>
      <c r="W76" s="34">
        <v>27128179</v>
      </c>
      <c r="X76" s="34"/>
      <c r="Y76" s="33"/>
      <c r="Z76" s="35">
        <v>27128179</v>
      </c>
    </row>
    <row r="77" spans="1:26" ht="13.5" hidden="1">
      <c r="A77" s="37" t="s">
        <v>31</v>
      </c>
      <c r="B77" s="19">
        <v>2726874</v>
      </c>
      <c r="C77" s="19"/>
      <c r="D77" s="20">
        <v>5940246</v>
      </c>
      <c r="E77" s="21">
        <v>5940246</v>
      </c>
      <c r="F77" s="21">
        <v>168570</v>
      </c>
      <c r="G77" s="21">
        <v>499616</v>
      </c>
      <c r="H77" s="21">
        <v>366858</v>
      </c>
      <c r="I77" s="21">
        <v>1035044</v>
      </c>
      <c r="J77" s="21">
        <v>382252</v>
      </c>
      <c r="K77" s="21">
        <v>363220</v>
      </c>
      <c r="L77" s="21">
        <v>812465</v>
      </c>
      <c r="M77" s="21">
        <v>1557937</v>
      </c>
      <c r="N77" s="21">
        <v>137223</v>
      </c>
      <c r="O77" s="21">
        <v>192931</v>
      </c>
      <c r="P77" s="21">
        <v>184700</v>
      </c>
      <c r="Q77" s="21">
        <v>514854</v>
      </c>
      <c r="R77" s="21">
        <v>214436</v>
      </c>
      <c r="S77" s="21">
        <v>195186</v>
      </c>
      <c r="T77" s="21">
        <v>2</v>
      </c>
      <c r="U77" s="21">
        <v>409624</v>
      </c>
      <c r="V77" s="21">
        <v>3517459</v>
      </c>
      <c r="W77" s="21">
        <v>5940246</v>
      </c>
      <c r="X77" s="21"/>
      <c r="Y77" s="20"/>
      <c r="Z77" s="23">
        <v>5940246</v>
      </c>
    </row>
    <row r="78" spans="1:26" ht="13.5" hidden="1">
      <c r="A78" s="38" t="s">
        <v>32</v>
      </c>
      <c r="B78" s="19">
        <v>6039585</v>
      </c>
      <c r="C78" s="19"/>
      <c r="D78" s="20">
        <v>19279933</v>
      </c>
      <c r="E78" s="21">
        <v>19279933</v>
      </c>
      <c r="F78" s="21">
        <v>917337</v>
      </c>
      <c r="G78" s="21">
        <v>1293267</v>
      </c>
      <c r="H78" s="21">
        <v>1554266</v>
      </c>
      <c r="I78" s="21">
        <v>3764870</v>
      </c>
      <c r="J78" s="21">
        <v>1305846</v>
      </c>
      <c r="K78" s="21">
        <v>1433872</v>
      </c>
      <c r="L78" s="21">
        <v>1352435</v>
      </c>
      <c r="M78" s="21">
        <v>4092153</v>
      </c>
      <c r="N78" s="21">
        <v>1039306</v>
      </c>
      <c r="O78" s="21">
        <v>1406020</v>
      </c>
      <c r="P78" s="21">
        <v>1360356</v>
      </c>
      <c r="Q78" s="21">
        <v>3805682</v>
      </c>
      <c r="R78" s="21">
        <v>1352221</v>
      </c>
      <c r="S78" s="21">
        <v>1399170</v>
      </c>
      <c r="T78" s="21">
        <v>1482413</v>
      </c>
      <c r="U78" s="21">
        <v>4233804</v>
      </c>
      <c r="V78" s="21">
        <v>15896509</v>
      </c>
      <c r="W78" s="21">
        <v>19279933</v>
      </c>
      <c r="X78" s="21"/>
      <c r="Y78" s="20"/>
      <c r="Z78" s="23">
        <v>19279933</v>
      </c>
    </row>
    <row r="79" spans="1:26" ht="13.5" hidden="1">
      <c r="A79" s="39" t="s">
        <v>103</v>
      </c>
      <c r="B79" s="19">
        <v>3327242</v>
      </c>
      <c r="C79" s="19"/>
      <c r="D79" s="20">
        <v>9741744</v>
      </c>
      <c r="E79" s="21">
        <v>9741744</v>
      </c>
      <c r="F79" s="21">
        <v>266221</v>
      </c>
      <c r="G79" s="21">
        <v>303000</v>
      </c>
      <c r="H79" s="21">
        <v>505113</v>
      </c>
      <c r="I79" s="21">
        <v>1074334</v>
      </c>
      <c r="J79" s="21">
        <v>419384</v>
      </c>
      <c r="K79" s="21">
        <v>489547</v>
      </c>
      <c r="L79" s="21">
        <v>359142</v>
      </c>
      <c r="M79" s="21">
        <v>1268073</v>
      </c>
      <c r="N79" s="21">
        <v>238077</v>
      </c>
      <c r="O79" s="21">
        <v>455783</v>
      </c>
      <c r="P79" s="21">
        <v>373783</v>
      </c>
      <c r="Q79" s="21">
        <v>1067643</v>
      </c>
      <c r="R79" s="21">
        <v>430288</v>
      </c>
      <c r="S79" s="21">
        <v>474524</v>
      </c>
      <c r="T79" s="21">
        <v>313583</v>
      </c>
      <c r="U79" s="21">
        <v>1218395</v>
      </c>
      <c r="V79" s="21">
        <v>4628445</v>
      </c>
      <c r="W79" s="21">
        <v>9741744</v>
      </c>
      <c r="X79" s="21"/>
      <c r="Y79" s="20"/>
      <c r="Z79" s="23">
        <v>9741744</v>
      </c>
    </row>
    <row r="80" spans="1:26" ht="13.5" hidden="1">
      <c r="A80" s="39" t="s">
        <v>104</v>
      </c>
      <c r="B80" s="19">
        <v>1122803</v>
      </c>
      <c r="C80" s="19"/>
      <c r="D80" s="20">
        <v>4308360</v>
      </c>
      <c r="E80" s="21">
        <v>4308360</v>
      </c>
      <c r="F80" s="21">
        <v>120221</v>
      </c>
      <c r="G80" s="21">
        <v>182944</v>
      </c>
      <c r="H80" s="21">
        <v>168879</v>
      </c>
      <c r="I80" s="21">
        <v>472044</v>
      </c>
      <c r="J80" s="21">
        <v>161343</v>
      </c>
      <c r="K80" s="21">
        <v>202035</v>
      </c>
      <c r="L80" s="21">
        <v>202807</v>
      </c>
      <c r="M80" s="21">
        <v>566185</v>
      </c>
      <c r="N80" s="21">
        <v>158716</v>
      </c>
      <c r="O80" s="21">
        <v>247634</v>
      </c>
      <c r="P80" s="21">
        <v>287582</v>
      </c>
      <c r="Q80" s="21">
        <v>693932</v>
      </c>
      <c r="R80" s="21">
        <v>229066</v>
      </c>
      <c r="S80" s="21">
        <v>243255</v>
      </c>
      <c r="T80" s="21">
        <v>218493</v>
      </c>
      <c r="U80" s="21">
        <v>690814</v>
      </c>
      <c r="V80" s="21">
        <v>2422975</v>
      </c>
      <c r="W80" s="21">
        <v>4308360</v>
      </c>
      <c r="X80" s="21"/>
      <c r="Y80" s="20"/>
      <c r="Z80" s="23">
        <v>4308360</v>
      </c>
    </row>
    <row r="81" spans="1:26" ht="13.5" hidden="1">
      <c r="A81" s="39" t="s">
        <v>105</v>
      </c>
      <c r="B81" s="19">
        <v>577654</v>
      </c>
      <c r="C81" s="19"/>
      <c r="D81" s="20">
        <v>2766997</v>
      </c>
      <c r="E81" s="21">
        <v>2766997</v>
      </c>
      <c r="F81" s="21">
        <v>74760</v>
      </c>
      <c r="G81" s="21">
        <v>144341</v>
      </c>
      <c r="H81" s="21">
        <v>109147</v>
      </c>
      <c r="I81" s="21">
        <v>328248</v>
      </c>
      <c r="J81" s="21">
        <v>129415</v>
      </c>
      <c r="K81" s="21">
        <v>147767</v>
      </c>
      <c r="L81" s="21">
        <v>185624</v>
      </c>
      <c r="M81" s="21">
        <v>462806</v>
      </c>
      <c r="N81" s="21">
        <v>73352</v>
      </c>
      <c r="O81" s="21">
        <v>100757</v>
      </c>
      <c r="P81" s="21">
        <v>102388</v>
      </c>
      <c r="Q81" s="21">
        <v>276497</v>
      </c>
      <c r="R81" s="21">
        <v>107609</v>
      </c>
      <c r="S81" s="21">
        <v>104247</v>
      </c>
      <c r="T81" s="21">
        <v>103714</v>
      </c>
      <c r="U81" s="21">
        <v>315570</v>
      </c>
      <c r="V81" s="21">
        <v>1383121</v>
      </c>
      <c r="W81" s="21">
        <v>2766997</v>
      </c>
      <c r="X81" s="21"/>
      <c r="Y81" s="20"/>
      <c r="Z81" s="23">
        <v>2766997</v>
      </c>
    </row>
    <row r="82" spans="1:26" ht="13.5" hidden="1">
      <c r="A82" s="39" t="s">
        <v>106</v>
      </c>
      <c r="B82" s="19">
        <v>530673</v>
      </c>
      <c r="C82" s="19"/>
      <c r="D82" s="20">
        <v>2462832</v>
      </c>
      <c r="E82" s="21">
        <v>2462832</v>
      </c>
      <c r="F82" s="21">
        <v>63196</v>
      </c>
      <c r="G82" s="21">
        <v>100045</v>
      </c>
      <c r="H82" s="21">
        <v>208190</v>
      </c>
      <c r="I82" s="21">
        <v>371431</v>
      </c>
      <c r="J82" s="21">
        <v>93161</v>
      </c>
      <c r="K82" s="21">
        <v>93343</v>
      </c>
      <c r="L82" s="21">
        <v>104458</v>
      </c>
      <c r="M82" s="21">
        <v>290962</v>
      </c>
      <c r="N82" s="21">
        <v>73932</v>
      </c>
      <c r="O82" s="21">
        <v>103990</v>
      </c>
      <c r="P82" s="21">
        <v>102270</v>
      </c>
      <c r="Q82" s="21">
        <v>280192</v>
      </c>
      <c r="R82" s="21">
        <v>117641</v>
      </c>
      <c r="S82" s="21">
        <v>109527</v>
      </c>
      <c r="T82" s="21">
        <v>141295</v>
      </c>
      <c r="U82" s="21">
        <v>368463</v>
      </c>
      <c r="V82" s="21">
        <v>1311048</v>
      </c>
      <c r="W82" s="21">
        <v>2462832</v>
      </c>
      <c r="X82" s="21"/>
      <c r="Y82" s="20"/>
      <c r="Z82" s="23">
        <v>2462832</v>
      </c>
    </row>
    <row r="83" spans="1:26" ht="13.5" hidden="1">
      <c r="A83" s="39" t="s">
        <v>107</v>
      </c>
      <c r="B83" s="19">
        <v>481213</v>
      </c>
      <c r="C83" s="19"/>
      <c r="D83" s="20"/>
      <c r="E83" s="21"/>
      <c r="F83" s="21">
        <v>392939</v>
      </c>
      <c r="G83" s="21">
        <v>562937</v>
      </c>
      <c r="H83" s="21">
        <v>562937</v>
      </c>
      <c r="I83" s="21">
        <v>1518813</v>
      </c>
      <c r="J83" s="21">
        <v>502543</v>
      </c>
      <c r="K83" s="21">
        <v>501180</v>
      </c>
      <c r="L83" s="21">
        <v>500404</v>
      </c>
      <c r="M83" s="21">
        <v>1504127</v>
      </c>
      <c r="N83" s="21">
        <v>495229</v>
      </c>
      <c r="O83" s="21">
        <v>497856</v>
      </c>
      <c r="P83" s="21">
        <v>494333</v>
      </c>
      <c r="Q83" s="21">
        <v>1487418</v>
      </c>
      <c r="R83" s="21">
        <v>467617</v>
      </c>
      <c r="S83" s="21">
        <v>467617</v>
      </c>
      <c r="T83" s="21">
        <v>705328</v>
      </c>
      <c r="U83" s="21">
        <v>1640562</v>
      </c>
      <c r="V83" s="21">
        <v>6150920</v>
      </c>
      <c r="W83" s="21"/>
      <c r="X83" s="21"/>
      <c r="Y83" s="20"/>
      <c r="Z83" s="23"/>
    </row>
    <row r="84" spans="1:26" ht="13.5" hidden="1">
      <c r="A84" s="40" t="s">
        <v>110</v>
      </c>
      <c r="B84" s="28">
        <v>2112202</v>
      </c>
      <c r="C84" s="28"/>
      <c r="D84" s="29">
        <v>1908000</v>
      </c>
      <c r="E84" s="30">
        <v>1908000</v>
      </c>
      <c r="F84" s="30">
        <v>187481</v>
      </c>
      <c r="G84" s="30">
        <v>205839</v>
      </c>
      <c r="H84" s="30">
        <v>209030</v>
      </c>
      <c r="I84" s="30">
        <v>602350</v>
      </c>
      <c r="J84" s="30">
        <v>232419</v>
      </c>
      <c r="K84" s="30">
        <v>226747</v>
      </c>
      <c r="L84" s="30">
        <v>221697</v>
      </c>
      <c r="M84" s="30">
        <v>680863</v>
      </c>
      <c r="N84" s="30">
        <v>454695</v>
      </c>
      <c r="O84" s="30">
        <v>3488317</v>
      </c>
      <c r="P84" s="30"/>
      <c r="Q84" s="30">
        <v>3943012</v>
      </c>
      <c r="R84" s="30">
        <v>189090</v>
      </c>
      <c r="S84" s="30">
        <v>189090</v>
      </c>
      <c r="T84" s="30">
        <v>200904</v>
      </c>
      <c r="U84" s="30">
        <v>579084</v>
      </c>
      <c r="V84" s="30">
        <v>5805309</v>
      </c>
      <c r="W84" s="30">
        <v>1908000</v>
      </c>
      <c r="X84" s="30"/>
      <c r="Y84" s="29"/>
      <c r="Z84" s="31">
        <v>1908000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665000</v>
      </c>
      <c r="F5" s="358">
        <f t="shared" si="0"/>
        <v>665000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665000</v>
      </c>
      <c r="Y5" s="358">
        <f t="shared" si="0"/>
        <v>-665000</v>
      </c>
      <c r="Z5" s="359">
        <f>+IF(X5&lt;&gt;0,+(Y5/X5)*100,0)</f>
        <v>-100</v>
      </c>
      <c r="AA5" s="360">
        <f>+AA6+AA8+AA11+AA13+AA15</f>
        <v>665000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340000</v>
      </c>
      <c r="F6" s="59">
        <f t="shared" si="1"/>
        <v>340000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340000</v>
      </c>
      <c r="Y6" s="59">
        <f t="shared" si="1"/>
        <v>-340000</v>
      </c>
      <c r="Z6" s="61">
        <f>+IF(X6&lt;&gt;0,+(Y6/X6)*100,0)</f>
        <v>-100</v>
      </c>
      <c r="AA6" s="62">
        <f t="shared" si="1"/>
        <v>340000</v>
      </c>
    </row>
    <row r="7" spans="1:27" ht="13.5">
      <c r="A7" s="291" t="s">
        <v>228</v>
      </c>
      <c r="B7" s="142"/>
      <c r="C7" s="60"/>
      <c r="D7" s="340"/>
      <c r="E7" s="60">
        <v>340000</v>
      </c>
      <c r="F7" s="59">
        <v>340000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340000</v>
      </c>
      <c r="Y7" s="59">
        <v>-340000</v>
      </c>
      <c r="Z7" s="61">
        <v>-100</v>
      </c>
      <c r="AA7" s="62">
        <v>340000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215000</v>
      </c>
      <c r="F8" s="59">
        <f t="shared" si="2"/>
        <v>215000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215000</v>
      </c>
      <c r="Y8" s="59">
        <f t="shared" si="2"/>
        <v>-215000</v>
      </c>
      <c r="Z8" s="61">
        <f>+IF(X8&lt;&gt;0,+(Y8/X8)*100,0)</f>
        <v>-100</v>
      </c>
      <c r="AA8" s="62">
        <f>SUM(AA9:AA10)</f>
        <v>215000</v>
      </c>
    </row>
    <row r="9" spans="1:27" ht="13.5">
      <c r="A9" s="291" t="s">
        <v>229</v>
      </c>
      <c r="B9" s="142"/>
      <c r="C9" s="60"/>
      <c r="D9" s="340"/>
      <c r="E9" s="60">
        <v>215000</v>
      </c>
      <c r="F9" s="59">
        <v>215000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215000</v>
      </c>
      <c r="Y9" s="59">
        <v>-215000</v>
      </c>
      <c r="Z9" s="61">
        <v>-100</v>
      </c>
      <c r="AA9" s="62">
        <v>215000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70000</v>
      </c>
      <c r="F11" s="364">
        <f t="shared" si="3"/>
        <v>70000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70000</v>
      </c>
      <c r="Y11" s="364">
        <f t="shared" si="3"/>
        <v>-70000</v>
      </c>
      <c r="Z11" s="365">
        <f>+IF(X11&lt;&gt;0,+(Y11/X11)*100,0)</f>
        <v>-100</v>
      </c>
      <c r="AA11" s="366">
        <f t="shared" si="3"/>
        <v>70000</v>
      </c>
    </row>
    <row r="12" spans="1:27" ht="13.5">
      <c r="A12" s="291" t="s">
        <v>231</v>
      </c>
      <c r="B12" s="136"/>
      <c r="C12" s="60"/>
      <c r="D12" s="340"/>
      <c r="E12" s="60">
        <v>70000</v>
      </c>
      <c r="F12" s="59">
        <v>70000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70000</v>
      </c>
      <c r="Y12" s="59">
        <v>-70000</v>
      </c>
      <c r="Z12" s="61">
        <v>-100</v>
      </c>
      <c r="AA12" s="62">
        <v>70000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40000</v>
      </c>
      <c r="F13" s="342">
        <f t="shared" si="4"/>
        <v>40000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40000</v>
      </c>
      <c r="Y13" s="342">
        <f t="shared" si="4"/>
        <v>-40000</v>
      </c>
      <c r="Z13" s="335">
        <f>+IF(X13&lt;&gt;0,+(Y13/X13)*100,0)</f>
        <v>-100</v>
      </c>
      <c r="AA13" s="273">
        <f t="shared" si="4"/>
        <v>40000</v>
      </c>
    </row>
    <row r="14" spans="1:27" ht="13.5">
      <c r="A14" s="291" t="s">
        <v>232</v>
      </c>
      <c r="B14" s="136"/>
      <c r="C14" s="60"/>
      <c r="D14" s="340"/>
      <c r="E14" s="60">
        <v>40000</v>
      </c>
      <c r="F14" s="59">
        <v>40000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40000</v>
      </c>
      <c r="Y14" s="59">
        <v>-40000</v>
      </c>
      <c r="Z14" s="61">
        <v>-100</v>
      </c>
      <c r="AA14" s="62">
        <v>40000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41000</v>
      </c>
      <c r="F22" s="345">
        <f t="shared" si="6"/>
        <v>41000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41000</v>
      </c>
      <c r="Y22" s="345">
        <f t="shared" si="6"/>
        <v>-41000</v>
      </c>
      <c r="Z22" s="336">
        <f>+IF(X22&lt;&gt;0,+(Y22/X22)*100,0)</f>
        <v>-100</v>
      </c>
      <c r="AA22" s="350">
        <f>SUM(AA23:AA32)</f>
        <v>41000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41000</v>
      </c>
      <c r="F32" s="59">
        <v>41000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41000</v>
      </c>
      <c r="Y32" s="59">
        <v>-41000</v>
      </c>
      <c r="Z32" s="61">
        <v>-100</v>
      </c>
      <c r="AA32" s="62">
        <v>41000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1012000</v>
      </c>
      <c r="F40" s="345">
        <f t="shared" si="9"/>
        <v>1012000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1012000</v>
      </c>
      <c r="Y40" s="345">
        <f t="shared" si="9"/>
        <v>-1012000</v>
      </c>
      <c r="Z40" s="336">
        <f>+IF(X40&lt;&gt;0,+(Y40/X40)*100,0)</f>
        <v>-100</v>
      </c>
      <c r="AA40" s="350">
        <f>SUM(AA41:AA49)</f>
        <v>1012000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1012000</v>
      </c>
      <c r="F49" s="53">
        <v>1012000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1012000</v>
      </c>
      <c r="Y49" s="53">
        <v>-1012000</v>
      </c>
      <c r="Z49" s="94">
        <v>-100</v>
      </c>
      <c r="AA49" s="95">
        <v>1012000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1718000</v>
      </c>
      <c r="F60" s="264">
        <f t="shared" si="14"/>
        <v>1718000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1718000</v>
      </c>
      <c r="Y60" s="264">
        <f t="shared" si="14"/>
        <v>-1718000</v>
      </c>
      <c r="Z60" s="337">
        <f>+IF(X60&lt;&gt;0,+(Y60/X60)*100,0)</f>
        <v>-100</v>
      </c>
      <c r="AA60" s="232">
        <f>+AA57+AA54+AA51+AA40+AA37+AA34+AA22+AA5</f>
        <v>1718000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40399626</v>
      </c>
      <c r="D5" s="153">
        <f>SUM(D6:D8)</f>
        <v>0</v>
      </c>
      <c r="E5" s="154">
        <f t="shared" si="0"/>
        <v>31631316</v>
      </c>
      <c r="F5" s="100">
        <f t="shared" si="0"/>
        <v>31631316</v>
      </c>
      <c r="G5" s="100">
        <f t="shared" si="0"/>
        <v>6245191</v>
      </c>
      <c r="H5" s="100">
        <f t="shared" si="0"/>
        <v>1082106</v>
      </c>
      <c r="I5" s="100">
        <f t="shared" si="0"/>
        <v>674959</v>
      </c>
      <c r="J5" s="100">
        <f t="shared" si="0"/>
        <v>8002256</v>
      </c>
      <c r="K5" s="100">
        <f t="shared" si="0"/>
        <v>655807</v>
      </c>
      <c r="L5" s="100">
        <f t="shared" si="0"/>
        <v>774445</v>
      </c>
      <c r="M5" s="100">
        <f t="shared" si="0"/>
        <v>4238807</v>
      </c>
      <c r="N5" s="100">
        <f t="shared" si="0"/>
        <v>5669059</v>
      </c>
      <c r="O5" s="100">
        <f t="shared" si="0"/>
        <v>715644</v>
      </c>
      <c r="P5" s="100">
        <f t="shared" si="0"/>
        <v>3736730</v>
      </c>
      <c r="Q5" s="100">
        <f t="shared" si="0"/>
        <v>5063252</v>
      </c>
      <c r="R5" s="100">
        <f t="shared" si="0"/>
        <v>9515626</v>
      </c>
      <c r="S5" s="100">
        <f t="shared" si="0"/>
        <v>479168</v>
      </c>
      <c r="T5" s="100">
        <f t="shared" si="0"/>
        <v>430467</v>
      </c>
      <c r="U5" s="100">
        <f t="shared" si="0"/>
        <v>735683</v>
      </c>
      <c r="V5" s="100">
        <f t="shared" si="0"/>
        <v>1645318</v>
      </c>
      <c r="W5" s="100">
        <f t="shared" si="0"/>
        <v>24832259</v>
      </c>
      <c r="X5" s="100">
        <f t="shared" si="0"/>
        <v>31631316</v>
      </c>
      <c r="Y5" s="100">
        <f t="shared" si="0"/>
        <v>-6799057</v>
      </c>
      <c r="Z5" s="137">
        <f>+IF(X5&lt;&gt;0,+(Y5/X5)*100,0)</f>
        <v>-21.494701643143777</v>
      </c>
      <c r="AA5" s="153">
        <f>SUM(AA6:AA8)</f>
        <v>31631316</v>
      </c>
    </row>
    <row r="6" spans="1:27" ht="13.5">
      <c r="A6" s="138" t="s">
        <v>75</v>
      </c>
      <c r="B6" s="136"/>
      <c r="C6" s="155">
        <v>307801</v>
      </c>
      <c r="D6" s="155"/>
      <c r="E6" s="156">
        <v>18000</v>
      </c>
      <c r="F6" s="60">
        <v>18000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18000</v>
      </c>
      <c r="Y6" s="60">
        <v>-18000</v>
      </c>
      <c r="Z6" s="140">
        <v>-100</v>
      </c>
      <c r="AA6" s="155">
        <v>18000</v>
      </c>
    </row>
    <row r="7" spans="1:27" ht="13.5">
      <c r="A7" s="138" t="s">
        <v>76</v>
      </c>
      <c r="B7" s="136"/>
      <c r="C7" s="157">
        <v>40091825</v>
      </c>
      <c r="D7" s="157"/>
      <c r="E7" s="158">
        <v>31166219</v>
      </c>
      <c r="F7" s="159">
        <v>31166219</v>
      </c>
      <c r="G7" s="159">
        <v>6216130</v>
      </c>
      <c r="H7" s="159">
        <v>985034</v>
      </c>
      <c r="I7" s="159">
        <v>600497</v>
      </c>
      <c r="J7" s="159">
        <v>7801661</v>
      </c>
      <c r="K7" s="159">
        <v>638694</v>
      </c>
      <c r="L7" s="159">
        <v>744209</v>
      </c>
      <c r="M7" s="159">
        <v>4208327</v>
      </c>
      <c r="N7" s="159">
        <v>5591230</v>
      </c>
      <c r="O7" s="159">
        <v>667649</v>
      </c>
      <c r="P7" s="159">
        <v>3734155</v>
      </c>
      <c r="Q7" s="159">
        <v>5048172</v>
      </c>
      <c r="R7" s="159">
        <v>9449976</v>
      </c>
      <c r="S7" s="159">
        <v>438140</v>
      </c>
      <c r="T7" s="159">
        <v>418127</v>
      </c>
      <c r="U7" s="159">
        <v>612378</v>
      </c>
      <c r="V7" s="159">
        <v>1468645</v>
      </c>
      <c r="W7" s="159">
        <v>24311512</v>
      </c>
      <c r="X7" s="159">
        <v>31166219</v>
      </c>
      <c r="Y7" s="159">
        <v>-6854707</v>
      </c>
      <c r="Z7" s="141">
        <v>-21.99</v>
      </c>
      <c r="AA7" s="157">
        <v>31166219</v>
      </c>
    </row>
    <row r="8" spans="1:27" ht="13.5">
      <c r="A8" s="138" t="s">
        <v>77</v>
      </c>
      <c r="B8" s="136"/>
      <c r="C8" s="155"/>
      <c r="D8" s="155"/>
      <c r="E8" s="156">
        <v>447097</v>
      </c>
      <c r="F8" s="60">
        <v>447097</v>
      </c>
      <c r="G8" s="60">
        <v>29061</v>
      </c>
      <c r="H8" s="60">
        <v>97072</v>
      </c>
      <c r="I8" s="60">
        <v>74462</v>
      </c>
      <c r="J8" s="60">
        <v>200595</v>
      </c>
      <c r="K8" s="60">
        <v>17113</v>
      </c>
      <c r="L8" s="60">
        <v>30236</v>
      </c>
      <c r="M8" s="60">
        <v>30480</v>
      </c>
      <c r="N8" s="60">
        <v>77829</v>
      </c>
      <c r="O8" s="60">
        <v>47995</v>
      </c>
      <c r="P8" s="60">
        <v>2575</v>
      </c>
      <c r="Q8" s="60">
        <v>15080</v>
      </c>
      <c r="R8" s="60">
        <v>65650</v>
      </c>
      <c r="S8" s="60">
        <v>41028</v>
      </c>
      <c r="T8" s="60">
        <v>12340</v>
      </c>
      <c r="U8" s="60">
        <v>123305</v>
      </c>
      <c r="V8" s="60">
        <v>176673</v>
      </c>
      <c r="W8" s="60">
        <v>520747</v>
      </c>
      <c r="X8" s="60">
        <v>447097</v>
      </c>
      <c r="Y8" s="60">
        <v>73650</v>
      </c>
      <c r="Z8" s="140">
        <v>16.47</v>
      </c>
      <c r="AA8" s="155">
        <v>447097</v>
      </c>
    </row>
    <row r="9" spans="1:27" ht="13.5">
      <c r="A9" s="135" t="s">
        <v>78</v>
      </c>
      <c r="B9" s="136"/>
      <c r="C9" s="153">
        <f aca="true" t="shared" si="1" ref="C9:Y9">SUM(C10:C14)</f>
        <v>18385337</v>
      </c>
      <c r="D9" s="153">
        <f>SUM(D10:D14)</f>
        <v>0</v>
      </c>
      <c r="E9" s="154">
        <f t="shared" si="1"/>
        <v>801000</v>
      </c>
      <c r="F9" s="100">
        <f t="shared" si="1"/>
        <v>801000</v>
      </c>
      <c r="G9" s="100">
        <f t="shared" si="1"/>
        <v>1755</v>
      </c>
      <c r="H9" s="100">
        <f t="shared" si="1"/>
        <v>2032</v>
      </c>
      <c r="I9" s="100">
        <f t="shared" si="1"/>
        <v>1852</v>
      </c>
      <c r="J9" s="100">
        <f t="shared" si="1"/>
        <v>5639</v>
      </c>
      <c r="K9" s="100">
        <f t="shared" si="1"/>
        <v>1586</v>
      </c>
      <c r="L9" s="100">
        <f t="shared" si="1"/>
        <v>1907</v>
      </c>
      <c r="M9" s="100">
        <f t="shared" si="1"/>
        <v>1026</v>
      </c>
      <c r="N9" s="100">
        <f t="shared" si="1"/>
        <v>4519</v>
      </c>
      <c r="O9" s="100">
        <f t="shared" si="1"/>
        <v>1444</v>
      </c>
      <c r="P9" s="100">
        <f t="shared" si="1"/>
        <v>1438</v>
      </c>
      <c r="Q9" s="100">
        <f t="shared" si="1"/>
        <v>767807</v>
      </c>
      <c r="R9" s="100">
        <f t="shared" si="1"/>
        <v>770689</v>
      </c>
      <c r="S9" s="100">
        <f t="shared" si="1"/>
        <v>2679</v>
      </c>
      <c r="T9" s="100">
        <f t="shared" si="1"/>
        <v>18141</v>
      </c>
      <c r="U9" s="100">
        <f t="shared" si="1"/>
        <v>1166</v>
      </c>
      <c r="V9" s="100">
        <f t="shared" si="1"/>
        <v>21986</v>
      </c>
      <c r="W9" s="100">
        <f t="shared" si="1"/>
        <v>802833</v>
      </c>
      <c r="X9" s="100">
        <f t="shared" si="1"/>
        <v>801000</v>
      </c>
      <c r="Y9" s="100">
        <f t="shared" si="1"/>
        <v>1833</v>
      </c>
      <c r="Z9" s="137">
        <f>+IF(X9&lt;&gt;0,+(Y9/X9)*100,0)</f>
        <v>0.22883895131086143</v>
      </c>
      <c r="AA9" s="153">
        <f>SUM(AA10:AA14)</f>
        <v>801000</v>
      </c>
    </row>
    <row r="10" spans="1:27" ht="13.5">
      <c r="A10" s="138" t="s">
        <v>79</v>
      </c>
      <c r="B10" s="136"/>
      <c r="C10" s="155">
        <v>18373733</v>
      </c>
      <c r="D10" s="155"/>
      <c r="E10" s="156">
        <v>779000</v>
      </c>
      <c r="F10" s="60">
        <v>779000</v>
      </c>
      <c r="G10" s="60">
        <v>1755</v>
      </c>
      <c r="H10" s="60">
        <v>2032</v>
      </c>
      <c r="I10" s="60">
        <v>1852</v>
      </c>
      <c r="J10" s="60">
        <v>5639</v>
      </c>
      <c r="K10" s="60">
        <v>1586</v>
      </c>
      <c r="L10" s="60">
        <v>1907</v>
      </c>
      <c r="M10" s="60">
        <v>1026</v>
      </c>
      <c r="N10" s="60">
        <v>4519</v>
      </c>
      <c r="O10" s="60">
        <v>1444</v>
      </c>
      <c r="P10" s="60">
        <v>1438</v>
      </c>
      <c r="Q10" s="60">
        <v>767807</v>
      </c>
      <c r="R10" s="60">
        <v>770689</v>
      </c>
      <c r="S10" s="60">
        <v>2679</v>
      </c>
      <c r="T10" s="60">
        <v>15228</v>
      </c>
      <c r="U10" s="60">
        <v>1166</v>
      </c>
      <c r="V10" s="60">
        <v>19073</v>
      </c>
      <c r="W10" s="60">
        <v>799920</v>
      </c>
      <c r="X10" s="60">
        <v>779000</v>
      </c>
      <c r="Y10" s="60">
        <v>20920</v>
      </c>
      <c r="Z10" s="140">
        <v>2.69</v>
      </c>
      <c r="AA10" s="155">
        <v>779000</v>
      </c>
    </row>
    <row r="11" spans="1:27" ht="13.5">
      <c r="A11" s="138" t="s">
        <v>80</v>
      </c>
      <c r="B11" s="136"/>
      <c r="C11" s="155">
        <v>8404</v>
      </c>
      <c r="D11" s="155"/>
      <c r="E11" s="156">
        <v>10000</v>
      </c>
      <c r="F11" s="60">
        <v>10000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>
        <v>2913</v>
      </c>
      <c r="U11" s="60"/>
      <c r="V11" s="60">
        <v>2913</v>
      </c>
      <c r="W11" s="60">
        <v>2913</v>
      </c>
      <c r="X11" s="60">
        <v>10000</v>
      </c>
      <c r="Y11" s="60">
        <v>-7087</v>
      </c>
      <c r="Z11" s="140">
        <v>-70.87</v>
      </c>
      <c r="AA11" s="155">
        <v>10000</v>
      </c>
    </row>
    <row r="12" spans="1:27" ht="13.5">
      <c r="A12" s="138" t="s">
        <v>81</v>
      </c>
      <c r="B12" s="136"/>
      <c r="C12" s="155"/>
      <c r="D12" s="155"/>
      <c r="E12" s="156">
        <v>2000</v>
      </c>
      <c r="F12" s="60">
        <v>2000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2000</v>
      </c>
      <c r="Y12" s="60">
        <v>-2000</v>
      </c>
      <c r="Z12" s="140">
        <v>-100</v>
      </c>
      <c r="AA12" s="155">
        <v>2000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3200</v>
      </c>
      <c r="D14" s="157"/>
      <c r="E14" s="158">
        <v>10000</v>
      </c>
      <c r="F14" s="159">
        <v>10000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10000</v>
      </c>
      <c r="Y14" s="159">
        <v>-10000</v>
      </c>
      <c r="Z14" s="141">
        <v>-100</v>
      </c>
      <c r="AA14" s="157">
        <v>10000</v>
      </c>
    </row>
    <row r="15" spans="1:27" ht="13.5">
      <c r="A15" s="135" t="s">
        <v>84</v>
      </c>
      <c r="B15" s="142"/>
      <c r="C15" s="153">
        <f aca="true" t="shared" si="2" ref="C15:Y15">SUM(C16:C18)</f>
        <v>71798</v>
      </c>
      <c r="D15" s="153">
        <f>SUM(D16:D18)</f>
        <v>0</v>
      </c>
      <c r="E15" s="154">
        <f t="shared" si="2"/>
        <v>35419000</v>
      </c>
      <c r="F15" s="100">
        <f t="shared" si="2"/>
        <v>35419000</v>
      </c>
      <c r="G15" s="100">
        <f t="shared" si="2"/>
        <v>768122</v>
      </c>
      <c r="H15" s="100">
        <f t="shared" si="2"/>
        <v>1021463</v>
      </c>
      <c r="I15" s="100">
        <f t="shared" si="2"/>
        <v>1233408</v>
      </c>
      <c r="J15" s="100">
        <f t="shared" si="2"/>
        <v>3022993</v>
      </c>
      <c r="K15" s="100">
        <f t="shared" si="2"/>
        <v>1324719</v>
      </c>
      <c r="L15" s="100">
        <f t="shared" si="2"/>
        <v>937599</v>
      </c>
      <c r="M15" s="100">
        <f t="shared" si="2"/>
        <v>634579</v>
      </c>
      <c r="N15" s="100">
        <f t="shared" si="2"/>
        <v>2896897</v>
      </c>
      <c r="O15" s="100">
        <f t="shared" si="2"/>
        <v>710858</v>
      </c>
      <c r="P15" s="100">
        <f t="shared" si="2"/>
        <v>1513692</v>
      </c>
      <c r="Q15" s="100">
        <f t="shared" si="2"/>
        <v>7803437</v>
      </c>
      <c r="R15" s="100">
        <f t="shared" si="2"/>
        <v>10027987</v>
      </c>
      <c r="S15" s="100">
        <f t="shared" si="2"/>
        <v>8116154</v>
      </c>
      <c r="T15" s="100">
        <f t="shared" si="2"/>
        <v>2311763</v>
      </c>
      <c r="U15" s="100">
        <f t="shared" si="2"/>
        <v>1094615</v>
      </c>
      <c r="V15" s="100">
        <f t="shared" si="2"/>
        <v>11522532</v>
      </c>
      <c r="W15" s="100">
        <f t="shared" si="2"/>
        <v>27470409</v>
      </c>
      <c r="X15" s="100">
        <f t="shared" si="2"/>
        <v>35419000</v>
      </c>
      <c r="Y15" s="100">
        <f t="shared" si="2"/>
        <v>-7948591</v>
      </c>
      <c r="Z15" s="137">
        <f>+IF(X15&lt;&gt;0,+(Y15/X15)*100,0)</f>
        <v>-22.44160196504701</v>
      </c>
      <c r="AA15" s="153">
        <f>SUM(AA16:AA18)</f>
        <v>35419000</v>
      </c>
    </row>
    <row r="16" spans="1:27" ht="13.5">
      <c r="A16" s="138" t="s">
        <v>85</v>
      </c>
      <c r="B16" s="136"/>
      <c r="C16" s="155">
        <v>71798</v>
      </c>
      <c r="D16" s="155"/>
      <c r="E16" s="156">
        <v>15232000</v>
      </c>
      <c r="F16" s="60">
        <v>15232000</v>
      </c>
      <c r="G16" s="60">
        <v>757</v>
      </c>
      <c r="H16" s="60">
        <v>757</v>
      </c>
      <c r="I16" s="60">
        <v>596</v>
      </c>
      <c r="J16" s="60">
        <v>2110</v>
      </c>
      <c r="K16" s="60">
        <v>708</v>
      </c>
      <c r="L16" s="60">
        <v>654</v>
      </c>
      <c r="M16" s="60">
        <v>179</v>
      </c>
      <c r="N16" s="60">
        <v>1541</v>
      </c>
      <c r="O16" s="60">
        <v>76</v>
      </c>
      <c r="P16" s="60"/>
      <c r="Q16" s="60">
        <v>7474179</v>
      </c>
      <c r="R16" s="60">
        <v>7474255</v>
      </c>
      <c r="S16" s="60">
        <v>3029320</v>
      </c>
      <c r="T16" s="60">
        <v>14200</v>
      </c>
      <c r="U16" s="60">
        <v>1799</v>
      </c>
      <c r="V16" s="60">
        <v>3045319</v>
      </c>
      <c r="W16" s="60">
        <v>10523225</v>
      </c>
      <c r="X16" s="60">
        <v>15232000</v>
      </c>
      <c r="Y16" s="60">
        <v>-4708775</v>
      </c>
      <c r="Z16" s="140">
        <v>-30.91</v>
      </c>
      <c r="AA16" s="155">
        <v>15232000</v>
      </c>
    </row>
    <row r="17" spans="1:27" ht="13.5">
      <c r="A17" s="138" t="s">
        <v>86</v>
      </c>
      <c r="B17" s="136"/>
      <c r="C17" s="155"/>
      <c r="D17" s="155"/>
      <c r="E17" s="156">
        <v>20187000</v>
      </c>
      <c r="F17" s="60">
        <v>20187000</v>
      </c>
      <c r="G17" s="60">
        <v>767365</v>
      </c>
      <c r="H17" s="60">
        <v>1020706</v>
      </c>
      <c r="I17" s="60">
        <v>1232812</v>
      </c>
      <c r="J17" s="60">
        <v>3020883</v>
      </c>
      <c r="K17" s="60">
        <v>1324011</v>
      </c>
      <c r="L17" s="60">
        <v>936945</v>
      </c>
      <c r="M17" s="60">
        <v>634400</v>
      </c>
      <c r="N17" s="60">
        <v>2895356</v>
      </c>
      <c r="O17" s="60">
        <v>710782</v>
      </c>
      <c r="P17" s="60">
        <v>1513692</v>
      </c>
      <c r="Q17" s="60">
        <v>329258</v>
      </c>
      <c r="R17" s="60">
        <v>2553732</v>
      </c>
      <c r="S17" s="60">
        <v>5086834</v>
      </c>
      <c r="T17" s="60">
        <v>2297563</v>
      </c>
      <c r="U17" s="60">
        <v>1092816</v>
      </c>
      <c r="V17" s="60">
        <v>8477213</v>
      </c>
      <c r="W17" s="60">
        <v>16947184</v>
      </c>
      <c r="X17" s="60">
        <v>20187000</v>
      </c>
      <c r="Y17" s="60">
        <v>-3239816</v>
      </c>
      <c r="Z17" s="140">
        <v>-16.05</v>
      </c>
      <c r="AA17" s="155">
        <v>20187000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15899725</v>
      </c>
      <c r="D19" s="153">
        <f>SUM(D20:D23)</f>
        <v>0</v>
      </c>
      <c r="E19" s="154">
        <f t="shared" si="3"/>
        <v>20901772</v>
      </c>
      <c r="F19" s="100">
        <f t="shared" si="3"/>
        <v>20901772</v>
      </c>
      <c r="G19" s="100">
        <f t="shared" si="3"/>
        <v>917337</v>
      </c>
      <c r="H19" s="100">
        <f t="shared" si="3"/>
        <v>1293267</v>
      </c>
      <c r="I19" s="100">
        <f t="shared" si="3"/>
        <v>1554266</v>
      </c>
      <c r="J19" s="100">
        <f t="shared" si="3"/>
        <v>3764870</v>
      </c>
      <c r="K19" s="100">
        <f t="shared" si="3"/>
        <v>1305846</v>
      </c>
      <c r="L19" s="100">
        <f t="shared" si="3"/>
        <v>1433872</v>
      </c>
      <c r="M19" s="100">
        <f t="shared" si="3"/>
        <v>1352435</v>
      </c>
      <c r="N19" s="100">
        <f t="shared" si="3"/>
        <v>4092153</v>
      </c>
      <c r="O19" s="100">
        <f t="shared" si="3"/>
        <v>1039306</v>
      </c>
      <c r="P19" s="100">
        <f t="shared" si="3"/>
        <v>1406272</v>
      </c>
      <c r="Q19" s="100">
        <f t="shared" si="3"/>
        <v>1291587</v>
      </c>
      <c r="R19" s="100">
        <f t="shared" si="3"/>
        <v>3737165</v>
      </c>
      <c r="S19" s="100">
        <f t="shared" si="3"/>
        <v>1852210</v>
      </c>
      <c r="T19" s="100">
        <f t="shared" si="3"/>
        <v>2256171</v>
      </c>
      <c r="U19" s="100">
        <f t="shared" si="3"/>
        <v>3513232</v>
      </c>
      <c r="V19" s="100">
        <f t="shared" si="3"/>
        <v>7621613</v>
      </c>
      <c r="W19" s="100">
        <f t="shared" si="3"/>
        <v>19215801</v>
      </c>
      <c r="X19" s="100">
        <f t="shared" si="3"/>
        <v>20901772</v>
      </c>
      <c r="Y19" s="100">
        <f t="shared" si="3"/>
        <v>-1685971</v>
      </c>
      <c r="Z19" s="137">
        <f>+IF(X19&lt;&gt;0,+(Y19/X19)*100,0)</f>
        <v>-8.066163002830573</v>
      </c>
      <c r="AA19" s="153">
        <f>SUM(AA20:AA23)</f>
        <v>20901772</v>
      </c>
    </row>
    <row r="20" spans="1:27" ht="13.5">
      <c r="A20" s="138" t="s">
        <v>89</v>
      </c>
      <c r="B20" s="136"/>
      <c r="C20" s="155">
        <v>4735190</v>
      </c>
      <c r="D20" s="155"/>
      <c r="E20" s="156">
        <v>10503731</v>
      </c>
      <c r="F20" s="60">
        <v>10503731</v>
      </c>
      <c r="G20" s="60">
        <v>659160</v>
      </c>
      <c r="H20" s="60">
        <v>865937</v>
      </c>
      <c r="I20" s="60">
        <v>1068050</v>
      </c>
      <c r="J20" s="60">
        <v>2593147</v>
      </c>
      <c r="K20" s="60">
        <v>921927</v>
      </c>
      <c r="L20" s="60">
        <v>990727</v>
      </c>
      <c r="M20" s="60">
        <v>859546</v>
      </c>
      <c r="N20" s="60">
        <v>2772200</v>
      </c>
      <c r="O20" s="60">
        <v>733306</v>
      </c>
      <c r="P20" s="60">
        <v>953639</v>
      </c>
      <c r="Q20" s="60">
        <v>798686</v>
      </c>
      <c r="R20" s="60">
        <v>2485631</v>
      </c>
      <c r="S20" s="60">
        <v>897905</v>
      </c>
      <c r="T20" s="60">
        <v>1299172</v>
      </c>
      <c r="U20" s="60">
        <v>1878892</v>
      </c>
      <c r="V20" s="60">
        <v>4075969</v>
      </c>
      <c r="W20" s="60">
        <v>11926947</v>
      </c>
      <c r="X20" s="60">
        <v>10503731</v>
      </c>
      <c r="Y20" s="60">
        <v>1423216</v>
      </c>
      <c r="Z20" s="140">
        <v>13.55</v>
      </c>
      <c r="AA20" s="155">
        <v>10503731</v>
      </c>
    </row>
    <row r="21" spans="1:27" ht="13.5">
      <c r="A21" s="138" t="s">
        <v>90</v>
      </c>
      <c r="B21" s="136"/>
      <c r="C21" s="155">
        <v>5622154</v>
      </c>
      <c r="D21" s="155"/>
      <c r="E21" s="156">
        <v>4711840</v>
      </c>
      <c r="F21" s="60">
        <v>4711840</v>
      </c>
      <c r="G21" s="60">
        <v>120221</v>
      </c>
      <c r="H21" s="60">
        <v>182944</v>
      </c>
      <c r="I21" s="60">
        <v>168879</v>
      </c>
      <c r="J21" s="60">
        <v>472044</v>
      </c>
      <c r="K21" s="60">
        <v>161343</v>
      </c>
      <c r="L21" s="60">
        <v>202035</v>
      </c>
      <c r="M21" s="60">
        <v>202807</v>
      </c>
      <c r="N21" s="60">
        <v>566185</v>
      </c>
      <c r="O21" s="60">
        <v>158716</v>
      </c>
      <c r="P21" s="60">
        <v>247886</v>
      </c>
      <c r="Q21" s="60">
        <v>288243</v>
      </c>
      <c r="R21" s="60">
        <v>694845</v>
      </c>
      <c r="S21" s="60">
        <v>729055</v>
      </c>
      <c r="T21" s="60">
        <v>743225</v>
      </c>
      <c r="U21" s="60">
        <v>1039012</v>
      </c>
      <c r="V21" s="60">
        <v>2511292</v>
      </c>
      <c r="W21" s="60">
        <v>4244366</v>
      </c>
      <c r="X21" s="60">
        <v>4711840</v>
      </c>
      <c r="Y21" s="60">
        <v>-467474</v>
      </c>
      <c r="Z21" s="140">
        <v>-9.92</v>
      </c>
      <c r="AA21" s="155">
        <v>4711840</v>
      </c>
    </row>
    <row r="22" spans="1:27" ht="13.5">
      <c r="A22" s="138" t="s">
        <v>91</v>
      </c>
      <c r="B22" s="136"/>
      <c r="C22" s="157">
        <v>2654110</v>
      </c>
      <c r="D22" s="157"/>
      <c r="E22" s="158">
        <v>3009610</v>
      </c>
      <c r="F22" s="159">
        <v>3009610</v>
      </c>
      <c r="G22" s="159">
        <v>74760</v>
      </c>
      <c r="H22" s="159">
        <v>144341</v>
      </c>
      <c r="I22" s="159">
        <v>208190</v>
      </c>
      <c r="J22" s="159">
        <v>427291</v>
      </c>
      <c r="K22" s="159">
        <v>129415</v>
      </c>
      <c r="L22" s="159">
        <v>147767</v>
      </c>
      <c r="M22" s="159">
        <v>185624</v>
      </c>
      <c r="N22" s="159">
        <v>462806</v>
      </c>
      <c r="O22" s="159">
        <v>73352</v>
      </c>
      <c r="P22" s="159">
        <v>100757</v>
      </c>
      <c r="Q22" s="159">
        <v>102388</v>
      </c>
      <c r="R22" s="159">
        <v>276497</v>
      </c>
      <c r="S22" s="159">
        <v>107609</v>
      </c>
      <c r="T22" s="159">
        <v>104247</v>
      </c>
      <c r="U22" s="159">
        <v>325787</v>
      </c>
      <c r="V22" s="159">
        <v>537643</v>
      </c>
      <c r="W22" s="159">
        <v>1704237</v>
      </c>
      <c r="X22" s="159">
        <v>3009610</v>
      </c>
      <c r="Y22" s="159">
        <v>-1305373</v>
      </c>
      <c r="Z22" s="141">
        <v>-43.37</v>
      </c>
      <c r="AA22" s="157">
        <v>3009610</v>
      </c>
    </row>
    <row r="23" spans="1:27" ht="13.5">
      <c r="A23" s="138" t="s">
        <v>92</v>
      </c>
      <c r="B23" s="136"/>
      <c r="C23" s="155">
        <v>2888271</v>
      </c>
      <c r="D23" s="155"/>
      <c r="E23" s="156">
        <v>2676591</v>
      </c>
      <c r="F23" s="60">
        <v>2676591</v>
      </c>
      <c r="G23" s="60">
        <v>63196</v>
      </c>
      <c r="H23" s="60">
        <v>100045</v>
      </c>
      <c r="I23" s="60">
        <v>109147</v>
      </c>
      <c r="J23" s="60">
        <v>272388</v>
      </c>
      <c r="K23" s="60">
        <v>93161</v>
      </c>
      <c r="L23" s="60">
        <v>93343</v>
      </c>
      <c r="M23" s="60">
        <v>104458</v>
      </c>
      <c r="N23" s="60">
        <v>290962</v>
      </c>
      <c r="O23" s="60">
        <v>73932</v>
      </c>
      <c r="P23" s="60">
        <v>103990</v>
      </c>
      <c r="Q23" s="60">
        <v>102270</v>
      </c>
      <c r="R23" s="60">
        <v>280192</v>
      </c>
      <c r="S23" s="60">
        <v>117641</v>
      </c>
      <c r="T23" s="60">
        <v>109527</v>
      </c>
      <c r="U23" s="60">
        <v>269541</v>
      </c>
      <c r="V23" s="60">
        <v>496709</v>
      </c>
      <c r="W23" s="60">
        <v>1340251</v>
      </c>
      <c r="X23" s="60">
        <v>2676591</v>
      </c>
      <c r="Y23" s="60">
        <v>-1336340</v>
      </c>
      <c r="Z23" s="140">
        <v>-49.93</v>
      </c>
      <c r="AA23" s="155">
        <v>2676591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216000</v>
      </c>
      <c r="F24" s="100">
        <v>216000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>
        <v>2822</v>
      </c>
      <c r="V24" s="100">
        <v>2822</v>
      </c>
      <c r="W24" s="100">
        <v>2822</v>
      </c>
      <c r="X24" s="100">
        <v>216000</v>
      </c>
      <c r="Y24" s="100">
        <v>-213178</v>
      </c>
      <c r="Z24" s="137">
        <v>-98.69</v>
      </c>
      <c r="AA24" s="153">
        <v>216000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74756486</v>
      </c>
      <c r="D25" s="168">
        <f>+D5+D9+D15+D19+D24</f>
        <v>0</v>
      </c>
      <c r="E25" s="169">
        <f t="shared" si="4"/>
        <v>88969088</v>
      </c>
      <c r="F25" s="73">
        <f t="shared" si="4"/>
        <v>88969088</v>
      </c>
      <c r="G25" s="73">
        <f t="shared" si="4"/>
        <v>7932405</v>
      </c>
      <c r="H25" s="73">
        <f t="shared" si="4"/>
        <v>3398868</v>
      </c>
      <c r="I25" s="73">
        <f t="shared" si="4"/>
        <v>3464485</v>
      </c>
      <c r="J25" s="73">
        <f t="shared" si="4"/>
        <v>14795758</v>
      </c>
      <c r="K25" s="73">
        <f t="shared" si="4"/>
        <v>3287958</v>
      </c>
      <c r="L25" s="73">
        <f t="shared" si="4"/>
        <v>3147823</v>
      </c>
      <c r="M25" s="73">
        <f t="shared" si="4"/>
        <v>6226847</v>
      </c>
      <c r="N25" s="73">
        <f t="shared" si="4"/>
        <v>12662628</v>
      </c>
      <c r="O25" s="73">
        <f t="shared" si="4"/>
        <v>2467252</v>
      </c>
      <c r="P25" s="73">
        <f t="shared" si="4"/>
        <v>6658132</v>
      </c>
      <c r="Q25" s="73">
        <f t="shared" si="4"/>
        <v>14926083</v>
      </c>
      <c r="R25" s="73">
        <f t="shared" si="4"/>
        <v>24051467</v>
      </c>
      <c r="S25" s="73">
        <f t="shared" si="4"/>
        <v>10450211</v>
      </c>
      <c r="T25" s="73">
        <f t="shared" si="4"/>
        <v>5016542</v>
      </c>
      <c r="U25" s="73">
        <f t="shared" si="4"/>
        <v>5347518</v>
      </c>
      <c r="V25" s="73">
        <f t="shared" si="4"/>
        <v>20814271</v>
      </c>
      <c r="W25" s="73">
        <f t="shared" si="4"/>
        <v>72324124</v>
      </c>
      <c r="X25" s="73">
        <f t="shared" si="4"/>
        <v>88969088</v>
      </c>
      <c r="Y25" s="73">
        <f t="shared" si="4"/>
        <v>-16644964</v>
      </c>
      <c r="Z25" s="170">
        <f>+IF(X25&lt;&gt;0,+(Y25/X25)*100,0)</f>
        <v>-18.708704758218943</v>
      </c>
      <c r="AA25" s="168">
        <f>+AA5+AA9+AA15+AA19+AA24</f>
        <v>88969088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24881649</v>
      </c>
      <c r="D28" s="153">
        <f>SUM(D29:D31)</f>
        <v>0</v>
      </c>
      <c r="E28" s="154">
        <f t="shared" si="5"/>
        <v>32644760</v>
      </c>
      <c r="F28" s="100">
        <f t="shared" si="5"/>
        <v>32644760</v>
      </c>
      <c r="G28" s="100">
        <f t="shared" si="5"/>
        <v>1192523</v>
      </c>
      <c r="H28" s="100">
        <f t="shared" si="5"/>
        <v>1265490</v>
      </c>
      <c r="I28" s="100">
        <f t="shared" si="5"/>
        <v>1483680</v>
      </c>
      <c r="J28" s="100">
        <f t="shared" si="5"/>
        <v>3941693</v>
      </c>
      <c r="K28" s="100">
        <f t="shared" si="5"/>
        <v>1220487</v>
      </c>
      <c r="L28" s="100">
        <f t="shared" si="5"/>
        <v>1518620</v>
      </c>
      <c r="M28" s="100">
        <f t="shared" si="5"/>
        <v>1327584</v>
      </c>
      <c r="N28" s="100">
        <f t="shared" si="5"/>
        <v>4066691</v>
      </c>
      <c r="O28" s="100">
        <f t="shared" si="5"/>
        <v>1276491</v>
      </c>
      <c r="P28" s="100">
        <f t="shared" si="5"/>
        <v>1237791</v>
      </c>
      <c r="Q28" s="100">
        <f t="shared" si="5"/>
        <v>2488859</v>
      </c>
      <c r="R28" s="100">
        <f t="shared" si="5"/>
        <v>5003141</v>
      </c>
      <c r="S28" s="100">
        <f t="shared" si="5"/>
        <v>4165446</v>
      </c>
      <c r="T28" s="100">
        <f t="shared" si="5"/>
        <v>2627677</v>
      </c>
      <c r="U28" s="100">
        <f t="shared" si="5"/>
        <v>1467591</v>
      </c>
      <c r="V28" s="100">
        <f t="shared" si="5"/>
        <v>8260714</v>
      </c>
      <c r="W28" s="100">
        <f t="shared" si="5"/>
        <v>21272239</v>
      </c>
      <c r="X28" s="100">
        <f t="shared" si="5"/>
        <v>32644760</v>
      </c>
      <c r="Y28" s="100">
        <f t="shared" si="5"/>
        <v>-11372521</v>
      </c>
      <c r="Z28" s="137">
        <f>+IF(X28&lt;&gt;0,+(Y28/X28)*100,0)</f>
        <v>-34.83720205019121</v>
      </c>
      <c r="AA28" s="153">
        <f>SUM(AA29:AA31)</f>
        <v>32644760</v>
      </c>
    </row>
    <row r="29" spans="1:27" ht="13.5">
      <c r="A29" s="138" t="s">
        <v>75</v>
      </c>
      <c r="B29" s="136"/>
      <c r="C29" s="155">
        <v>5952331</v>
      </c>
      <c r="D29" s="155"/>
      <c r="E29" s="156">
        <v>10096760</v>
      </c>
      <c r="F29" s="60">
        <v>10096760</v>
      </c>
      <c r="G29" s="60">
        <v>292264</v>
      </c>
      <c r="H29" s="60">
        <v>450698</v>
      </c>
      <c r="I29" s="60">
        <v>363983</v>
      </c>
      <c r="J29" s="60">
        <v>1106945</v>
      </c>
      <c r="K29" s="60">
        <v>487613</v>
      </c>
      <c r="L29" s="60">
        <v>563113</v>
      </c>
      <c r="M29" s="60">
        <v>318079</v>
      </c>
      <c r="N29" s="60">
        <v>1368805</v>
      </c>
      <c r="O29" s="60">
        <v>312197</v>
      </c>
      <c r="P29" s="60">
        <v>422800</v>
      </c>
      <c r="Q29" s="60">
        <v>539529</v>
      </c>
      <c r="R29" s="60">
        <v>1274526</v>
      </c>
      <c r="S29" s="60">
        <v>1693899</v>
      </c>
      <c r="T29" s="60">
        <v>1744509</v>
      </c>
      <c r="U29" s="60">
        <v>564007</v>
      </c>
      <c r="V29" s="60">
        <v>4002415</v>
      </c>
      <c r="W29" s="60">
        <v>7752691</v>
      </c>
      <c r="X29" s="60">
        <v>10096760</v>
      </c>
      <c r="Y29" s="60">
        <v>-2344069</v>
      </c>
      <c r="Z29" s="140">
        <v>-23.22</v>
      </c>
      <c r="AA29" s="155">
        <v>10096760</v>
      </c>
    </row>
    <row r="30" spans="1:27" ht="13.5">
      <c r="A30" s="138" t="s">
        <v>76</v>
      </c>
      <c r="B30" s="136"/>
      <c r="C30" s="157">
        <v>18929318</v>
      </c>
      <c r="D30" s="157"/>
      <c r="E30" s="158">
        <v>16478000</v>
      </c>
      <c r="F30" s="159">
        <v>16478000</v>
      </c>
      <c r="G30" s="159">
        <v>615923</v>
      </c>
      <c r="H30" s="159">
        <v>502086</v>
      </c>
      <c r="I30" s="159">
        <v>855928</v>
      </c>
      <c r="J30" s="159">
        <v>1973937</v>
      </c>
      <c r="K30" s="159">
        <v>441582</v>
      </c>
      <c r="L30" s="159">
        <v>563898</v>
      </c>
      <c r="M30" s="159">
        <v>767802</v>
      </c>
      <c r="N30" s="159">
        <v>1773282</v>
      </c>
      <c r="O30" s="159">
        <v>625652</v>
      </c>
      <c r="P30" s="159">
        <v>454408</v>
      </c>
      <c r="Q30" s="159">
        <v>1625700</v>
      </c>
      <c r="R30" s="159">
        <v>2705760</v>
      </c>
      <c r="S30" s="159">
        <v>1556838</v>
      </c>
      <c r="T30" s="159">
        <v>774992</v>
      </c>
      <c r="U30" s="159">
        <v>594957</v>
      </c>
      <c r="V30" s="159">
        <v>2926787</v>
      </c>
      <c r="W30" s="159">
        <v>9379766</v>
      </c>
      <c r="X30" s="159">
        <v>16478000</v>
      </c>
      <c r="Y30" s="159">
        <v>-7098234</v>
      </c>
      <c r="Z30" s="141">
        <v>-43.08</v>
      </c>
      <c r="AA30" s="157">
        <v>16478000</v>
      </c>
    </row>
    <row r="31" spans="1:27" ht="13.5">
      <c r="A31" s="138" t="s">
        <v>77</v>
      </c>
      <c r="B31" s="136"/>
      <c r="C31" s="155"/>
      <c r="D31" s="155"/>
      <c r="E31" s="156">
        <v>6070000</v>
      </c>
      <c r="F31" s="60">
        <v>6070000</v>
      </c>
      <c r="G31" s="60">
        <v>284336</v>
      </c>
      <c r="H31" s="60">
        <v>312706</v>
      </c>
      <c r="I31" s="60">
        <v>263769</v>
      </c>
      <c r="J31" s="60">
        <v>860811</v>
      </c>
      <c r="K31" s="60">
        <v>291292</v>
      </c>
      <c r="L31" s="60">
        <v>391609</v>
      </c>
      <c r="M31" s="60">
        <v>241703</v>
      </c>
      <c r="N31" s="60">
        <v>924604</v>
      </c>
      <c r="O31" s="60">
        <v>338642</v>
      </c>
      <c r="P31" s="60">
        <v>360583</v>
      </c>
      <c r="Q31" s="60">
        <v>323630</v>
      </c>
      <c r="R31" s="60">
        <v>1022855</v>
      </c>
      <c r="S31" s="60">
        <v>914709</v>
      </c>
      <c r="T31" s="60">
        <v>108176</v>
      </c>
      <c r="U31" s="60">
        <v>308627</v>
      </c>
      <c r="V31" s="60">
        <v>1331512</v>
      </c>
      <c r="W31" s="60">
        <v>4139782</v>
      </c>
      <c r="X31" s="60">
        <v>6070000</v>
      </c>
      <c r="Y31" s="60">
        <v>-1930218</v>
      </c>
      <c r="Z31" s="140">
        <v>-31.8</v>
      </c>
      <c r="AA31" s="155">
        <v>6070000</v>
      </c>
    </row>
    <row r="32" spans="1:27" ht="13.5">
      <c r="A32" s="135" t="s">
        <v>78</v>
      </c>
      <c r="B32" s="136"/>
      <c r="C32" s="153">
        <f aca="true" t="shared" si="6" ref="C32:Y32">SUM(C33:C37)</f>
        <v>20708715</v>
      </c>
      <c r="D32" s="153">
        <f>SUM(D33:D37)</f>
        <v>0</v>
      </c>
      <c r="E32" s="154">
        <f t="shared" si="6"/>
        <v>2058000</v>
      </c>
      <c r="F32" s="100">
        <f t="shared" si="6"/>
        <v>2058000</v>
      </c>
      <c r="G32" s="100">
        <f t="shared" si="6"/>
        <v>114581</v>
      </c>
      <c r="H32" s="100">
        <f t="shared" si="6"/>
        <v>94561</v>
      </c>
      <c r="I32" s="100">
        <f t="shared" si="6"/>
        <v>82412</v>
      </c>
      <c r="J32" s="100">
        <f t="shared" si="6"/>
        <v>291554</v>
      </c>
      <c r="K32" s="100">
        <f t="shared" si="6"/>
        <v>84118</v>
      </c>
      <c r="L32" s="100">
        <f t="shared" si="6"/>
        <v>84983</v>
      </c>
      <c r="M32" s="100">
        <f t="shared" si="6"/>
        <v>80132</v>
      </c>
      <c r="N32" s="100">
        <f t="shared" si="6"/>
        <v>249233</v>
      </c>
      <c r="O32" s="100">
        <f t="shared" si="6"/>
        <v>90999</v>
      </c>
      <c r="P32" s="100">
        <f t="shared" si="6"/>
        <v>117334</v>
      </c>
      <c r="Q32" s="100">
        <f t="shared" si="6"/>
        <v>84462</v>
      </c>
      <c r="R32" s="100">
        <f t="shared" si="6"/>
        <v>292795</v>
      </c>
      <c r="S32" s="100">
        <f t="shared" si="6"/>
        <v>88346</v>
      </c>
      <c r="T32" s="100">
        <f t="shared" si="6"/>
        <v>148986</v>
      </c>
      <c r="U32" s="100">
        <f t="shared" si="6"/>
        <v>79863</v>
      </c>
      <c r="V32" s="100">
        <f t="shared" si="6"/>
        <v>317195</v>
      </c>
      <c r="W32" s="100">
        <f t="shared" si="6"/>
        <v>1150777</v>
      </c>
      <c r="X32" s="100">
        <f t="shared" si="6"/>
        <v>2058000</v>
      </c>
      <c r="Y32" s="100">
        <f t="shared" si="6"/>
        <v>-907223</v>
      </c>
      <c r="Z32" s="137">
        <f>+IF(X32&lt;&gt;0,+(Y32/X32)*100,0)</f>
        <v>-44.082750242954326</v>
      </c>
      <c r="AA32" s="153">
        <f>SUM(AA33:AA37)</f>
        <v>2058000</v>
      </c>
    </row>
    <row r="33" spans="1:27" ht="13.5">
      <c r="A33" s="138" t="s">
        <v>79</v>
      </c>
      <c r="B33" s="136"/>
      <c r="C33" s="155">
        <v>20627151</v>
      </c>
      <c r="D33" s="155"/>
      <c r="E33" s="156">
        <v>1866000</v>
      </c>
      <c r="F33" s="60">
        <v>1866000</v>
      </c>
      <c r="G33" s="60">
        <v>102869</v>
      </c>
      <c r="H33" s="60">
        <v>88463</v>
      </c>
      <c r="I33" s="60">
        <v>78698</v>
      </c>
      <c r="J33" s="60">
        <v>270030</v>
      </c>
      <c r="K33" s="60">
        <v>82363</v>
      </c>
      <c r="L33" s="60">
        <v>78004</v>
      </c>
      <c r="M33" s="60">
        <v>78250</v>
      </c>
      <c r="N33" s="60">
        <v>238617</v>
      </c>
      <c r="O33" s="60">
        <v>88860</v>
      </c>
      <c r="P33" s="60">
        <v>115139</v>
      </c>
      <c r="Q33" s="60">
        <v>81811</v>
      </c>
      <c r="R33" s="60">
        <v>285810</v>
      </c>
      <c r="S33" s="60">
        <v>86814</v>
      </c>
      <c r="T33" s="60">
        <v>147454</v>
      </c>
      <c r="U33" s="60">
        <v>77167</v>
      </c>
      <c r="V33" s="60">
        <v>311435</v>
      </c>
      <c r="W33" s="60">
        <v>1105892</v>
      </c>
      <c r="X33" s="60">
        <v>1866000</v>
      </c>
      <c r="Y33" s="60">
        <v>-760108</v>
      </c>
      <c r="Z33" s="140">
        <v>-40.73</v>
      </c>
      <c r="AA33" s="155">
        <v>1866000</v>
      </c>
    </row>
    <row r="34" spans="1:27" ht="13.5">
      <c r="A34" s="138" t="s">
        <v>80</v>
      </c>
      <c r="B34" s="136"/>
      <c r="C34" s="155">
        <v>3578</v>
      </c>
      <c r="D34" s="155"/>
      <c r="E34" s="156">
        <v>10000</v>
      </c>
      <c r="F34" s="60">
        <v>10000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10000</v>
      </c>
      <c r="Y34" s="60">
        <v>-10000</v>
      </c>
      <c r="Z34" s="140">
        <v>-100</v>
      </c>
      <c r="AA34" s="155">
        <v>10000</v>
      </c>
    </row>
    <row r="35" spans="1:27" ht="13.5">
      <c r="A35" s="138" t="s">
        <v>81</v>
      </c>
      <c r="B35" s="136"/>
      <c r="C35" s="155">
        <v>77986</v>
      </c>
      <c r="D35" s="155"/>
      <c r="E35" s="156">
        <v>182000</v>
      </c>
      <c r="F35" s="60">
        <v>182000</v>
      </c>
      <c r="G35" s="60">
        <v>11712</v>
      </c>
      <c r="H35" s="60">
        <v>6098</v>
      </c>
      <c r="I35" s="60">
        <v>3714</v>
      </c>
      <c r="J35" s="60">
        <v>21524</v>
      </c>
      <c r="K35" s="60">
        <v>1755</v>
      </c>
      <c r="L35" s="60">
        <v>6979</v>
      </c>
      <c r="M35" s="60">
        <v>1882</v>
      </c>
      <c r="N35" s="60">
        <v>10616</v>
      </c>
      <c r="O35" s="60">
        <v>2139</v>
      </c>
      <c r="P35" s="60">
        <v>2195</v>
      </c>
      <c r="Q35" s="60">
        <v>2651</v>
      </c>
      <c r="R35" s="60">
        <v>6985</v>
      </c>
      <c r="S35" s="60">
        <v>1532</v>
      </c>
      <c r="T35" s="60">
        <v>1532</v>
      </c>
      <c r="U35" s="60">
        <v>2696</v>
      </c>
      <c r="V35" s="60">
        <v>5760</v>
      </c>
      <c r="W35" s="60">
        <v>44885</v>
      </c>
      <c r="X35" s="60">
        <v>182000</v>
      </c>
      <c r="Y35" s="60">
        <v>-137115</v>
      </c>
      <c r="Z35" s="140">
        <v>-75.34</v>
      </c>
      <c r="AA35" s="155">
        <v>182000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8278588</v>
      </c>
      <c r="D38" s="153">
        <f>SUM(D39:D41)</f>
        <v>0</v>
      </c>
      <c r="E38" s="154">
        <f t="shared" si="7"/>
        <v>29445000</v>
      </c>
      <c r="F38" s="100">
        <f t="shared" si="7"/>
        <v>29445000</v>
      </c>
      <c r="G38" s="100">
        <f t="shared" si="7"/>
        <v>1407040</v>
      </c>
      <c r="H38" s="100">
        <f t="shared" si="7"/>
        <v>1541103</v>
      </c>
      <c r="I38" s="100">
        <f t="shared" si="7"/>
        <v>1117706</v>
      </c>
      <c r="J38" s="100">
        <f t="shared" si="7"/>
        <v>4065849</v>
      </c>
      <c r="K38" s="100">
        <f t="shared" si="7"/>
        <v>1547859</v>
      </c>
      <c r="L38" s="100">
        <f t="shared" si="7"/>
        <v>1579445</v>
      </c>
      <c r="M38" s="100">
        <f t="shared" si="7"/>
        <v>1238081</v>
      </c>
      <c r="N38" s="100">
        <f t="shared" si="7"/>
        <v>4365385</v>
      </c>
      <c r="O38" s="100">
        <f t="shared" si="7"/>
        <v>1453544</v>
      </c>
      <c r="P38" s="100">
        <f t="shared" si="7"/>
        <v>1269983</v>
      </c>
      <c r="Q38" s="100">
        <f t="shared" si="7"/>
        <v>1526503</v>
      </c>
      <c r="R38" s="100">
        <f t="shared" si="7"/>
        <v>4250030</v>
      </c>
      <c r="S38" s="100">
        <f t="shared" si="7"/>
        <v>3823420</v>
      </c>
      <c r="T38" s="100">
        <f t="shared" si="7"/>
        <v>1782946</v>
      </c>
      <c r="U38" s="100">
        <f t="shared" si="7"/>
        <v>1720142</v>
      </c>
      <c r="V38" s="100">
        <f t="shared" si="7"/>
        <v>7326508</v>
      </c>
      <c r="W38" s="100">
        <f t="shared" si="7"/>
        <v>20007772</v>
      </c>
      <c r="X38" s="100">
        <f t="shared" si="7"/>
        <v>29445000</v>
      </c>
      <c r="Y38" s="100">
        <f t="shared" si="7"/>
        <v>-9437228</v>
      </c>
      <c r="Z38" s="137">
        <f>+IF(X38&lt;&gt;0,+(Y38/X38)*100,0)</f>
        <v>-32.05035829512651</v>
      </c>
      <c r="AA38" s="153">
        <f>SUM(AA39:AA41)</f>
        <v>29445000</v>
      </c>
    </row>
    <row r="39" spans="1:27" ht="13.5">
      <c r="A39" s="138" t="s">
        <v>85</v>
      </c>
      <c r="B39" s="136"/>
      <c r="C39" s="155">
        <v>8278588</v>
      </c>
      <c r="D39" s="155"/>
      <c r="E39" s="156">
        <v>8451000</v>
      </c>
      <c r="F39" s="60">
        <v>8451000</v>
      </c>
      <c r="G39" s="60">
        <v>352191</v>
      </c>
      <c r="H39" s="60">
        <v>386950</v>
      </c>
      <c r="I39" s="60">
        <v>174428</v>
      </c>
      <c r="J39" s="60">
        <v>913569</v>
      </c>
      <c r="K39" s="60">
        <v>354631</v>
      </c>
      <c r="L39" s="60">
        <v>533744</v>
      </c>
      <c r="M39" s="60">
        <v>345929</v>
      </c>
      <c r="N39" s="60">
        <v>1234304</v>
      </c>
      <c r="O39" s="60">
        <v>376185</v>
      </c>
      <c r="P39" s="60">
        <v>392838</v>
      </c>
      <c r="Q39" s="60">
        <v>243146</v>
      </c>
      <c r="R39" s="60">
        <v>1012169</v>
      </c>
      <c r="S39" s="60">
        <v>377022</v>
      </c>
      <c r="T39" s="60">
        <v>672820</v>
      </c>
      <c r="U39" s="60">
        <v>315083</v>
      </c>
      <c r="V39" s="60">
        <v>1364925</v>
      </c>
      <c r="W39" s="60">
        <v>4524967</v>
      </c>
      <c r="X39" s="60">
        <v>8451000</v>
      </c>
      <c r="Y39" s="60">
        <v>-3926033</v>
      </c>
      <c r="Z39" s="140">
        <v>-46.46</v>
      </c>
      <c r="AA39" s="155">
        <v>8451000</v>
      </c>
    </row>
    <row r="40" spans="1:27" ht="13.5">
      <c r="A40" s="138" t="s">
        <v>86</v>
      </c>
      <c r="B40" s="136"/>
      <c r="C40" s="155"/>
      <c r="D40" s="155"/>
      <c r="E40" s="156">
        <v>20994000</v>
      </c>
      <c r="F40" s="60">
        <v>20994000</v>
      </c>
      <c r="G40" s="60">
        <v>1054849</v>
      </c>
      <c r="H40" s="60">
        <v>1154153</v>
      </c>
      <c r="I40" s="60">
        <v>943278</v>
      </c>
      <c r="J40" s="60">
        <v>3152280</v>
      </c>
      <c r="K40" s="60">
        <v>1193228</v>
      </c>
      <c r="L40" s="60">
        <v>1045701</v>
      </c>
      <c r="M40" s="60">
        <v>892152</v>
      </c>
      <c r="N40" s="60">
        <v>3131081</v>
      </c>
      <c r="O40" s="60">
        <v>1077359</v>
      </c>
      <c r="P40" s="60">
        <v>877145</v>
      </c>
      <c r="Q40" s="60">
        <v>1283357</v>
      </c>
      <c r="R40" s="60">
        <v>3237861</v>
      </c>
      <c r="S40" s="60">
        <v>3446398</v>
      </c>
      <c r="T40" s="60">
        <v>1110126</v>
      </c>
      <c r="U40" s="60">
        <v>1405059</v>
      </c>
      <c r="V40" s="60">
        <v>5961583</v>
      </c>
      <c r="W40" s="60">
        <v>15482805</v>
      </c>
      <c r="X40" s="60">
        <v>20994000</v>
      </c>
      <c r="Y40" s="60">
        <v>-5511195</v>
      </c>
      <c r="Z40" s="140">
        <v>-26.25</v>
      </c>
      <c r="AA40" s="155">
        <v>20994000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22233345</v>
      </c>
      <c r="D42" s="153">
        <f>SUM(D43:D46)</f>
        <v>0</v>
      </c>
      <c r="E42" s="154">
        <f t="shared" si="8"/>
        <v>26015010</v>
      </c>
      <c r="F42" s="100">
        <f t="shared" si="8"/>
        <v>26015010</v>
      </c>
      <c r="G42" s="100">
        <f t="shared" si="8"/>
        <v>2525658</v>
      </c>
      <c r="H42" s="100">
        <f t="shared" si="8"/>
        <v>1905695</v>
      </c>
      <c r="I42" s="100">
        <f t="shared" si="8"/>
        <v>1976547</v>
      </c>
      <c r="J42" s="100">
        <f t="shared" si="8"/>
        <v>6407900</v>
      </c>
      <c r="K42" s="100">
        <f t="shared" si="8"/>
        <v>2522495</v>
      </c>
      <c r="L42" s="100">
        <f t="shared" si="8"/>
        <v>3141172</v>
      </c>
      <c r="M42" s="100">
        <f t="shared" si="8"/>
        <v>2588035</v>
      </c>
      <c r="N42" s="100">
        <f t="shared" si="8"/>
        <v>8251702</v>
      </c>
      <c r="O42" s="100">
        <f t="shared" si="8"/>
        <v>3791598</v>
      </c>
      <c r="P42" s="100">
        <f t="shared" si="8"/>
        <v>2432948</v>
      </c>
      <c r="Q42" s="100">
        <f t="shared" si="8"/>
        <v>3044318</v>
      </c>
      <c r="R42" s="100">
        <f t="shared" si="8"/>
        <v>9268864</v>
      </c>
      <c r="S42" s="100">
        <f t="shared" si="8"/>
        <v>1247633</v>
      </c>
      <c r="T42" s="100">
        <f t="shared" si="8"/>
        <v>2177097</v>
      </c>
      <c r="U42" s="100">
        <f t="shared" si="8"/>
        <v>1296790</v>
      </c>
      <c r="V42" s="100">
        <f t="shared" si="8"/>
        <v>4721520</v>
      </c>
      <c r="W42" s="100">
        <f t="shared" si="8"/>
        <v>28649986</v>
      </c>
      <c r="X42" s="100">
        <f t="shared" si="8"/>
        <v>26015010</v>
      </c>
      <c r="Y42" s="100">
        <f t="shared" si="8"/>
        <v>2634976</v>
      </c>
      <c r="Z42" s="137">
        <f>+IF(X42&lt;&gt;0,+(Y42/X42)*100,0)</f>
        <v>10.128675714520194</v>
      </c>
      <c r="AA42" s="153">
        <f>SUM(AA43:AA46)</f>
        <v>26015010</v>
      </c>
    </row>
    <row r="43" spans="1:27" ht="13.5">
      <c r="A43" s="138" t="s">
        <v>89</v>
      </c>
      <c r="B43" s="136"/>
      <c r="C43" s="155">
        <v>12624433</v>
      </c>
      <c r="D43" s="155"/>
      <c r="E43" s="156">
        <v>12757045</v>
      </c>
      <c r="F43" s="60">
        <v>12757045</v>
      </c>
      <c r="G43" s="60">
        <v>1824954</v>
      </c>
      <c r="H43" s="60">
        <v>1158173</v>
      </c>
      <c r="I43" s="60">
        <v>1340312</v>
      </c>
      <c r="J43" s="60">
        <v>4323439</v>
      </c>
      <c r="K43" s="60">
        <v>1114912</v>
      </c>
      <c r="L43" s="60">
        <v>1866678</v>
      </c>
      <c r="M43" s="60">
        <v>1108551</v>
      </c>
      <c r="N43" s="60">
        <v>4090141</v>
      </c>
      <c r="O43" s="60">
        <v>975372</v>
      </c>
      <c r="P43" s="60">
        <v>924863</v>
      </c>
      <c r="Q43" s="60">
        <v>1736793</v>
      </c>
      <c r="R43" s="60">
        <v>3637028</v>
      </c>
      <c r="S43" s="60">
        <v>286881</v>
      </c>
      <c r="T43" s="60">
        <v>948426</v>
      </c>
      <c r="U43" s="60">
        <v>90392</v>
      </c>
      <c r="V43" s="60">
        <v>1325699</v>
      </c>
      <c r="W43" s="60">
        <v>13376307</v>
      </c>
      <c r="X43" s="60">
        <v>12757045</v>
      </c>
      <c r="Y43" s="60">
        <v>619262</v>
      </c>
      <c r="Z43" s="140">
        <v>4.85</v>
      </c>
      <c r="AA43" s="155">
        <v>12757045</v>
      </c>
    </row>
    <row r="44" spans="1:27" ht="13.5">
      <c r="A44" s="138" t="s">
        <v>90</v>
      </c>
      <c r="B44" s="136"/>
      <c r="C44" s="155">
        <v>3788559</v>
      </c>
      <c r="D44" s="155"/>
      <c r="E44" s="156">
        <v>4441965</v>
      </c>
      <c r="F44" s="60">
        <v>4441965</v>
      </c>
      <c r="G44" s="60">
        <v>203759</v>
      </c>
      <c r="H44" s="60">
        <v>189929</v>
      </c>
      <c r="I44" s="60">
        <v>176263</v>
      </c>
      <c r="J44" s="60">
        <v>569951</v>
      </c>
      <c r="K44" s="60">
        <v>411180</v>
      </c>
      <c r="L44" s="60">
        <v>234068</v>
      </c>
      <c r="M44" s="60">
        <v>342561</v>
      </c>
      <c r="N44" s="60">
        <v>987809</v>
      </c>
      <c r="O44" s="60">
        <v>586029</v>
      </c>
      <c r="P44" s="60">
        <v>221789</v>
      </c>
      <c r="Q44" s="60">
        <v>472156</v>
      </c>
      <c r="R44" s="60">
        <v>1279974</v>
      </c>
      <c r="S44" s="60">
        <v>174291</v>
      </c>
      <c r="T44" s="60">
        <v>237294</v>
      </c>
      <c r="U44" s="60">
        <v>295775</v>
      </c>
      <c r="V44" s="60">
        <v>707360</v>
      </c>
      <c r="W44" s="60">
        <v>3545094</v>
      </c>
      <c r="X44" s="60">
        <v>4441965</v>
      </c>
      <c r="Y44" s="60">
        <v>-896871</v>
      </c>
      <c r="Z44" s="140">
        <v>-20.19</v>
      </c>
      <c r="AA44" s="155">
        <v>4441965</v>
      </c>
    </row>
    <row r="45" spans="1:27" ht="13.5">
      <c r="A45" s="138" t="s">
        <v>91</v>
      </c>
      <c r="B45" s="136"/>
      <c r="C45" s="157">
        <v>5681052</v>
      </c>
      <c r="D45" s="157"/>
      <c r="E45" s="158">
        <v>5446000</v>
      </c>
      <c r="F45" s="159">
        <v>5446000</v>
      </c>
      <c r="G45" s="159">
        <v>324583</v>
      </c>
      <c r="H45" s="159">
        <v>369243</v>
      </c>
      <c r="I45" s="159">
        <v>291194</v>
      </c>
      <c r="J45" s="159">
        <v>985020</v>
      </c>
      <c r="K45" s="159">
        <v>763631</v>
      </c>
      <c r="L45" s="159">
        <v>782792</v>
      </c>
      <c r="M45" s="159">
        <v>652760</v>
      </c>
      <c r="N45" s="159">
        <v>2199183</v>
      </c>
      <c r="O45" s="159">
        <v>1347750</v>
      </c>
      <c r="P45" s="159">
        <v>631876</v>
      </c>
      <c r="Q45" s="159">
        <v>550311</v>
      </c>
      <c r="R45" s="159">
        <v>2529937</v>
      </c>
      <c r="S45" s="159">
        <v>534379</v>
      </c>
      <c r="T45" s="159">
        <v>639410</v>
      </c>
      <c r="U45" s="159">
        <v>682404</v>
      </c>
      <c r="V45" s="159">
        <v>1856193</v>
      </c>
      <c r="W45" s="159">
        <v>7570333</v>
      </c>
      <c r="X45" s="159">
        <v>5446000</v>
      </c>
      <c r="Y45" s="159">
        <v>2124333</v>
      </c>
      <c r="Z45" s="141">
        <v>39.01</v>
      </c>
      <c r="AA45" s="157">
        <v>5446000</v>
      </c>
    </row>
    <row r="46" spans="1:27" ht="13.5">
      <c r="A46" s="138" t="s">
        <v>92</v>
      </c>
      <c r="B46" s="136"/>
      <c r="C46" s="155">
        <v>139301</v>
      </c>
      <c r="D46" s="155"/>
      <c r="E46" s="156">
        <v>3370000</v>
      </c>
      <c r="F46" s="60">
        <v>3370000</v>
      </c>
      <c r="G46" s="60">
        <v>172362</v>
      </c>
      <c r="H46" s="60">
        <v>188350</v>
      </c>
      <c r="I46" s="60">
        <v>168778</v>
      </c>
      <c r="J46" s="60">
        <v>529490</v>
      </c>
      <c r="K46" s="60">
        <v>232772</v>
      </c>
      <c r="L46" s="60">
        <v>257634</v>
      </c>
      <c r="M46" s="60">
        <v>484163</v>
      </c>
      <c r="N46" s="60">
        <v>974569</v>
      </c>
      <c r="O46" s="60">
        <v>882447</v>
      </c>
      <c r="P46" s="60">
        <v>654420</v>
      </c>
      <c r="Q46" s="60">
        <v>285058</v>
      </c>
      <c r="R46" s="60">
        <v>1821925</v>
      </c>
      <c r="S46" s="60">
        <v>252082</v>
      </c>
      <c r="T46" s="60">
        <v>351967</v>
      </c>
      <c r="U46" s="60">
        <v>228219</v>
      </c>
      <c r="V46" s="60">
        <v>832268</v>
      </c>
      <c r="W46" s="60">
        <v>4158252</v>
      </c>
      <c r="X46" s="60">
        <v>3370000</v>
      </c>
      <c r="Y46" s="60">
        <v>788252</v>
      </c>
      <c r="Z46" s="140">
        <v>23.39</v>
      </c>
      <c r="AA46" s="155">
        <v>3370000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21000</v>
      </c>
      <c r="F47" s="100">
        <v>21000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21000</v>
      </c>
      <c r="Y47" s="100">
        <v>-21000</v>
      </c>
      <c r="Z47" s="137">
        <v>-100</v>
      </c>
      <c r="AA47" s="153">
        <v>21000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76102297</v>
      </c>
      <c r="D48" s="168">
        <f>+D28+D32+D38+D42+D47</f>
        <v>0</v>
      </c>
      <c r="E48" s="169">
        <f t="shared" si="9"/>
        <v>90183770</v>
      </c>
      <c r="F48" s="73">
        <f t="shared" si="9"/>
        <v>90183770</v>
      </c>
      <c r="G48" s="73">
        <f t="shared" si="9"/>
        <v>5239802</v>
      </c>
      <c r="H48" s="73">
        <f t="shared" si="9"/>
        <v>4806849</v>
      </c>
      <c r="I48" s="73">
        <f t="shared" si="9"/>
        <v>4660345</v>
      </c>
      <c r="J48" s="73">
        <f t="shared" si="9"/>
        <v>14706996</v>
      </c>
      <c r="K48" s="73">
        <f t="shared" si="9"/>
        <v>5374959</v>
      </c>
      <c r="L48" s="73">
        <f t="shared" si="9"/>
        <v>6324220</v>
      </c>
      <c r="M48" s="73">
        <f t="shared" si="9"/>
        <v>5233832</v>
      </c>
      <c r="N48" s="73">
        <f t="shared" si="9"/>
        <v>16933011</v>
      </c>
      <c r="O48" s="73">
        <f t="shared" si="9"/>
        <v>6612632</v>
      </c>
      <c r="P48" s="73">
        <f t="shared" si="9"/>
        <v>5058056</v>
      </c>
      <c r="Q48" s="73">
        <f t="shared" si="9"/>
        <v>7144142</v>
      </c>
      <c r="R48" s="73">
        <f t="shared" si="9"/>
        <v>18814830</v>
      </c>
      <c r="S48" s="73">
        <f t="shared" si="9"/>
        <v>9324845</v>
      </c>
      <c r="T48" s="73">
        <f t="shared" si="9"/>
        <v>6736706</v>
      </c>
      <c r="U48" s="73">
        <f t="shared" si="9"/>
        <v>4564386</v>
      </c>
      <c r="V48" s="73">
        <f t="shared" si="9"/>
        <v>20625937</v>
      </c>
      <c r="W48" s="73">
        <f t="shared" si="9"/>
        <v>71080774</v>
      </c>
      <c r="X48" s="73">
        <f t="shared" si="9"/>
        <v>90183770</v>
      </c>
      <c r="Y48" s="73">
        <f t="shared" si="9"/>
        <v>-19102996</v>
      </c>
      <c r="Z48" s="170">
        <f>+IF(X48&lt;&gt;0,+(Y48/X48)*100,0)</f>
        <v>-21.182299209713676</v>
      </c>
      <c r="AA48" s="168">
        <f>+AA28+AA32+AA38+AA42+AA47</f>
        <v>90183770</v>
      </c>
    </row>
    <row r="49" spans="1:27" ht="13.5">
      <c r="A49" s="148" t="s">
        <v>49</v>
      </c>
      <c r="B49" s="149"/>
      <c r="C49" s="171">
        <f aca="true" t="shared" si="10" ref="C49:Y49">+C25-C48</f>
        <v>-1345811</v>
      </c>
      <c r="D49" s="171">
        <f>+D25-D48</f>
        <v>0</v>
      </c>
      <c r="E49" s="172">
        <f t="shared" si="10"/>
        <v>-1214682</v>
      </c>
      <c r="F49" s="173">
        <f t="shared" si="10"/>
        <v>-1214682</v>
      </c>
      <c r="G49" s="173">
        <f t="shared" si="10"/>
        <v>2692603</v>
      </c>
      <c r="H49" s="173">
        <f t="shared" si="10"/>
        <v>-1407981</v>
      </c>
      <c r="I49" s="173">
        <f t="shared" si="10"/>
        <v>-1195860</v>
      </c>
      <c r="J49" s="173">
        <f t="shared" si="10"/>
        <v>88762</v>
      </c>
      <c r="K49" s="173">
        <f t="shared" si="10"/>
        <v>-2087001</v>
      </c>
      <c r="L49" s="173">
        <f t="shared" si="10"/>
        <v>-3176397</v>
      </c>
      <c r="M49" s="173">
        <f t="shared" si="10"/>
        <v>993015</v>
      </c>
      <c r="N49" s="173">
        <f t="shared" si="10"/>
        <v>-4270383</v>
      </c>
      <c r="O49" s="173">
        <f t="shared" si="10"/>
        <v>-4145380</v>
      </c>
      <c r="P49" s="173">
        <f t="shared" si="10"/>
        <v>1600076</v>
      </c>
      <c r="Q49" s="173">
        <f t="shared" si="10"/>
        <v>7781941</v>
      </c>
      <c r="R49" s="173">
        <f t="shared" si="10"/>
        <v>5236637</v>
      </c>
      <c r="S49" s="173">
        <f t="shared" si="10"/>
        <v>1125366</v>
      </c>
      <c r="T49" s="173">
        <f t="shared" si="10"/>
        <v>-1720164</v>
      </c>
      <c r="U49" s="173">
        <f t="shared" si="10"/>
        <v>783132</v>
      </c>
      <c r="V49" s="173">
        <f t="shared" si="10"/>
        <v>188334</v>
      </c>
      <c r="W49" s="173">
        <f t="shared" si="10"/>
        <v>1243350</v>
      </c>
      <c r="X49" s="173">
        <f>IF(F25=F48,0,X25-X48)</f>
        <v>-1214682</v>
      </c>
      <c r="Y49" s="173">
        <f t="shared" si="10"/>
        <v>2458032</v>
      </c>
      <c r="Z49" s="174">
        <f>+IF(X49&lt;&gt;0,+(Y49/X49)*100,0)</f>
        <v>-202.36012388427588</v>
      </c>
      <c r="AA49" s="171">
        <f>+AA25-AA48</f>
        <v>-1214682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6007352</v>
      </c>
      <c r="D5" s="155">
        <v>0</v>
      </c>
      <c r="E5" s="156">
        <v>6457011</v>
      </c>
      <c r="F5" s="60">
        <v>6457011</v>
      </c>
      <c r="G5" s="60">
        <v>168570</v>
      </c>
      <c r="H5" s="60">
        <v>499616</v>
      </c>
      <c r="I5" s="60">
        <v>366858</v>
      </c>
      <c r="J5" s="60">
        <v>1035044</v>
      </c>
      <c r="K5" s="60">
        <v>382252</v>
      </c>
      <c r="L5" s="60">
        <v>363220</v>
      </c>
      <c r="M5" s="60">
        <v>812465</v>
      </c>
      <c r="N5" s="60">
        <v>1557937</v>
      </c>
      <c r="O5" s="60">
        <v>137223</v>
      </c>
      <c r="P5" s="60">
        <v>192930</v>
      </c>
      <c r="Q5" s="60">
        <v>184701</v>
      </c>
      <c r="R5" s="60">
        <v>514854</v>
      </c>
      <c r="S5" s="60">
        <v>214436</v>
      </c>
      <c r="T5" s="60">
        <v>195186</v>
      </c>
      <c r="U5" s="60">
        <v>390078</v>
      </c>
      <c r="V5" s="60">
        <v>799700</v>
      </c>
      <c r="W5" s="60">
        <v>3907535</v>
      </c>
      <c r="X5" s="60">
        <v>6457011</v>
      </c>
      <c r="Y5" s="60">
        <v>-2549476</v>
      </c>
      <c r="Z5" s="140">
        <v>-39.48</v>
      </c>
      <c r="AA5" s="155">
        <v>6457011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4705683</v>
      </c>
      <c r="D7" s="155">
        <v>0</v>
      </c>
      <c r="E7" s="156">
        <v>10474731</v>
      </c>
      <c r="F7" s="60">
        <v>10474731</v>
      </c>
      <c r="G7" s="60">
        <v>266221</v>
      </c>
      <c r="H7" s="60">
        <v>303000</v>
      </c>
      <c r="I7" s="60">
        <v>505113</v>
      </c>
      <c r="J7" s="60">
        <v>1074334</v>
      </c>
      <c r="K7" s="60">
        <v>419384</v>
      </c>
      <c r="L7" s="60">
        <v>489547</v>
      </c>
      <c r="M7" s="60">
        <v>359142</v>
      </c>
      <c r="N7" s="60">
        <v>1268073</v>
      </c>
      <c r="O7" s="60">
        <v>238077</v>
      </c>
      <c r="P7" s="60">
        <v>455783</v>
      </c>
      <c r="Q7" s="60">
        <v>373783</v>
      </c>
      <c r="R7" s="60">
        <v>1067643</v>
      </c>
      <c r="S7" s="60">
        <v>430288</v>
      </c>
      <c r="T7" s="60">
        <v>474524</v>
      </c>
      <c r="U7" s="60">
        <v>560463</v>
      </c>
      <c r="V7" s="60">
        <v>1465275</v>
      </c>
      <c r="W7" s="60">
        <v>4875325</v>
      </c>
      <c r="X7" s="60">
        <v>10474731</v>
      </c>
      <c r="Y7" s="60">
        <v>-5599406</v>
      </c>
      <c r="Z7" s="140">
        <v>-53.46</v>
      </c>
      <c r="AA7" s="155">
        <v>10474731</v>
      </c>
    </row>
    <row r="8" spans="1:27" ht="13.5">
      <c r="A8" s="183" t="s">
        <v>104</v>
      </c>
      <c r="B8" s="182"/>
      <c r="C8" s="155">
        <v>5614016</v>
      </c>
      <c r="D8" s="155">
        <v>0</v>
      </c>
      <c r="E8" s="156">
        <v>4682840</v>
      </c>
      <c r="F8" s="60">
        <v>4682840</v>
      </c>
      <c r="G8" s="60">
        <v>120221</v>
      </c>
      <c r="H8" s="60">
        <v>182944</v>
      </c>
      <c r="I8" s="60">
        <v>168879</v>
      </c>
      <c r="J8" s="60">
        <v>472044</v>
      </c>
      <c r="K8" s="60">
        <v>161343</v>
      </c>
      <c r="L8" s="60">
        <v>202035</v>
      </c>
      <c r="M8" s="60">
        <v>202807</v>
      </c>
      <c r="N8" s="60">
        <v>566185</v>
      </c>
      <c r="O8" s="60">
        <v>158716</v>
      </c>
      <c r="P8" s="60">
        <v>247634</v>
      </c>
      <c r="Q8" s="60">
        <v>287582</v>
      </c>
      <c r="R8" s="60">
        <v>693932</v>
      </c>
      <c r="S8" s="60">
        <v>229066</v>
      </c>
      <c r="T8" s="60">
        <v>243255</v>
      </c>
      <c r="U8" s="60">
        <v>560463</v>
      </c>
      <c r="V8" s="60">
        <v>1032784</v>
      </c>
      <c r="W8" s="60">
        <v>2764945</v>
      </c>
      <c r="X8" s="60">
        <v>4682840</v>
      </c>
      <c r="Y8" s="60">
        <v>-1917895</v>
      </c>
      <c r="Z8" s="140">
        <v>-40.96</v>
      </c>
      <c r="AA8" s="155">
        <v>4682840</v>
      </c>
    </row>
    <row r="9" spans="1:27" ht="13.5">
      <c r="A9" s="183" t="s">
        <v>105</v>
      </c>
      <c r="B9" s="182"/>
      <c r="C9" s="155">
        <v>2653366</v>
      </c>
      <c r="D9" s="155">
        <v>0</v>
      </c>
      <c r="E9" s="156">
        <v>3007610</v>
      </c>
      <c r="F9" s="60">
        <v>3007610</v>
      </c>
      <c r="G9" s="60">
        <v>74760</v>
      </c>
      <c r="H9" s="60">
        <v>144341</v>
      </c>
      <c r="I9" s="60">
        <v>208190</v>
      </c>
      <c r="J9" s="60">
        <v>427291</v>
      </c>
      <c r="K9" s="60">
        <v>129415</v>
      </c>
      <c r="L9" s="60">
        <v>147767</v>
      </c>
      <c r="M9" s="60">
        <v>185624</v>
      </c>
      <c r="N9" s="60">
        <v>462806</v>
      </c>
      <c r="O9" s="60">
        <v>73352</v>
      </c>
      <c r="P9" s="60">
        <v>100757</v>
      </c>
      <c r="Q9" s="60">
        <v>102388</v>
      </c>
      <c r="R9" s="60">
        <v>276497</v>
      </c>
      <c r="S9" s="60">
        <v>107609</v>
      </c>
      <c r="T9" s="60">
        <v>104247</v>
      </c>
      <c r="U9" s="60">
        <v>325787</v>
      </c>
      <c r="V9" s="60">
        <v>537643</v>
      </c>
      <c r="W9" s="60">
        <v>1704237</v>
      </c>
      <c r="X9" s="60">
        <v>3007610</v>
      </c>
      <c r="Y9" s="60">
        <v>-1303373</v>
      </c>
      <c r="Z9" s="140">
        <v>-43.34</v>
      </c>
      <c r="AA9" s="155">
        <v>3007610</v>
      </c>
    </row>
    <row r="10" spans="1:27" ht="13.5">
      <c r="A10" s="183" t="s">
        <v>106</v>
      </c>
      <c r="B10" s="182"/>
      <c r="C10" s="155">
        <v>2888271</v>
      </c>
      <c r="D10" s="155">
        <v>0</v>
      </c>
      <c r="E10" s="156">
        <v>2676591</v>
      </c>
      <c r="F10" s="54">
        <v>2676591</v>
      </c>
      <c r="G10" s="54">
        <v>63196</v>
      </c>
      <c r="H10" s="54">
        <v>100045</v>
      </c>
      <c r="I10" s="54">
        <v>109147</v>
      </c>
      <c r="J10" s="54">
        <v>272388</v>
      </c>
      <c r="K10" s="54">
        <v>93161</v>
      </c>
      <c r="L10" s="54">
        <v>93343</v>
      </c>
      <c r="M10" s="54">
        <v>104458</v>
      </c>
      <c r="N10" s="54">
        <v>290962</v>
      </c>
      <c r="O10" s="54">
        <v>73932</v>
      </c>
      <c r="P10" s="54">
        <v>103990</v>
      </c>
      <c r="Q10" s="54">
        <v>102270</v>
      </c>
      <c r="R10" s="54">
        <v>280192</v>
      </c>
      <c r="S10" s="54">
        <v>117641</v>
      </c>
      <c r="T10" s="54">
        <v>109527</v>
      </c>
      <c r="U10" s="54">
        <v>269541</v>
      </c>
      <c r="V10" s="54">
        <v>496709</v>
      </c>
      <c r="W10" s="54">
        <v>1340251</v>
      </c>
      <c r="X10" s="54">
        <v>2676591</v>
      </c>
      <c r="Y10" s="54">
        <v>-1336340</v>
      </c>
      <c r="Z10" s="184">
        <v>-49.93</v>
      </c>
      <c r="AA10" s="130">
        <v>2676591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458059</v>
      </c>
      <c r="D12" s="155">
        <v>0</v>
      </c>
      <c r="E12" s="156">
        <v>539097</v>
      </c>
      <c r="F12" s="60">
        <v>539097</v>
      </c>
      <c r="G12" s="60">
        <v>25825</v>
      </c>
      <c r="H12" s="60">
        <v>96490</v>
      </c>
      <c r="I12" s="60">
        <v>27560</v>
      </c>
      <c r="J12" s="60">
        <v>149875</v>
      </c>
      <c r="K12" s="60">
        <v>16842</v>
      </c>
      <c r="L12" s="60">
        <v>29385</v>
      </c>
      <c r="M12" s="60">
        <v>30209</v>
      </c>
      <c r="N12" s="60">
        <v>76436</v>
      </c>
      <c r="O12" s="60">
        <v>47988</v>
      </c>
      <c r="P12" s="60">
        <v>2553</v>
      </c>
      <c r="Q12" s="60">
        <v>14977</v>
      </c>
      <c r="R12" s="60">
        <v>65518</v>
      </c>
      <c r="S12" s="60">
        <v>17875</v>
      </c>
      <c r="T12" s="60">
        <v>17434</v>
      </c>
      <c r="U12" s="60">
        <v>27897</v>
      </c>
      <c r="V12" s="60">
        <v>63206</v>
      </c>
      <c r="W12" s="60">
        <v>355035</v>
      </c>
      <c r="X12" s="60">
        <v>539097</v>
      </c>
      <c r="Y12" s="60">
        <v>-184062</v>
      </c>
      <c r="Z12" s="140">
        <v>-34.14</v>
      </c>
      <c r="AA12" s="155">
        <v>539097</v>
      </c>
    </row>
    <row r="13" spans="1:27" ht="13.5">
      <c r="A13" s="181" t="s">
        <v>109</v>
      </c>
      <c r="B13" s="185"/>
      <c r="C13" s="155">
        <v>228417</v>
      </c>
      <c r="D13" s="155">
        <v>0</v>
      </c>
      <c r="E13" s="156">
        <v>380000</v>
      </c>
      <c r="F13" s="60">
        <v>380000</v>
      </c>
      <c r="G13" s="60">
        <v>92148</v>
      </c>
      <c r="H13" s="60">
        <v>13590</v>
      </c>
      <c r="I13" s="60">
        <v>11774</v>
      </c>
      <c r="J13" s="60">
        <v>117512</v>
      </c>
      <c r="K13" s="60">
        <v>8634</v>
      </c>
      <c r="L13" s="60">
        <v>11109</v>
      </c>
      <c r="M13" s="60">
        <v>1915</v>
      </c>
      <c r="N13" s="60">
        <v>21658</v>
      </c>
      <c r="O13" s="60">
        <v>11496</v>
      </c>
      <c r="P13" s="60">
        <v>2229</v>
      </c>
      <c r="Q13" s="60">
        <v>48</v>
      </c>
      <c r="R13" s="60">
        <v>13773</v>
      </c>
      <c r="S13" s="60">
        <v>116</v>
      </c>
      <c r="T13" s="60">
        <v>5757</v>
      </c>
      <c r="U13" s="60">
        <v>213</v>
      </c>
      <c r="V13" s="60">
        <v>6086</v>
      </c>
      <c r="W13" s="60">
        <v>159029</v>
      </c>
      <c r="X13" s="60">
        <v>380000</v>
      </c>
      <c r="Y13" s="60">
        <v>-220971</v>
      </c>
      <c r="Z13" s="140">
        <v>-58.15</v>
      </c>
      <c r="AA13" s="155">
        <v>380000</v>
      </c>
    </row>
    <row r="14" spans="1:27" ht="13.5">
      <c r="A14" s="181" t="s">
        <v>110</v>
      </c>
      <c r="B14" s="185"/>
      <c r="C14" s="155">
        <v>2112202</v>
      </c>
      <c r="D14" s="155">
        <v>0</v>
      </c>
      <c r="E14" s="156">
        <v>1908000</v>
      </c>
      <c r="F14" s="60">
        <v>1908000</v>
      </c>
      <c r="G14" s="60">
        <v>187481</v>
      </c>
      <c r="H14" s="60">
        <v>205839</v>
      </c>
      <c r="I14" s="60">
        <v>209030</v>
      </c>
      <c r="J14" s="60">
        <v>602350</v>
      </c>
      <c r="K14" s="60">
        <v>232419</v>
      </c>
      <c r="L14" s="60">
        <v>226747</v>
      </c>
      <c r="M14" s="60">
        <v>221697</v>
      </c>
      <c r="N14" s="60">
        <v>680863</v>
      </c>
      <c r="O14" s="60">
        <v>454695</v>
      </c>
      <c r="P14" s="60">
        <v>3488317</v>
      </c>
      <c r="Q14" s="60">
        <v>0</v>
      </c>
      <c r="R14" s="60">
        <v>3943012</v>
      </c>
      <c r="S14" s="60">
        <v>189090</v>
      </c>
      <c r="T14" s="60">
        <v>189090</v>
      </c>
      <c r="U14" s="60">
        <v>200904</v>
      </c>
      <c r="V14" s="60">
        <v>579084</v>
      </c>
      <c r="W14" s="60">
        <v>5805309</v>
      </c>
      <c r="X14" s="60">
        <v>1908000</v>
      </c>
      <c r="Y14" s="60">
        <v>3897309</v>
      </c>
      <c r="Z14" s="140">
        <v>204.26</v>
      </c>
      <c r="AA14" s="155">
        <v>1908000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17414650</v>
      </c>
      <c r="D16" s="155">
        <v>0</v>
      </c>
      <c r="E16" s="156">
        <v>19568500</v>
      </c>
      <c r="F16" s="60">
        <v>19568500</v>
      </c>
      <c r="G16" s="60">
        <v>670703</v>
      </c>
      <c r="H16" s="60">
        <v>935082</v>
      </c>
      <c r="I16" s="60">
        <v>1194396</v>
      </c>
      <c r="J16" s="60">
        <v>2800181</v>
      </c>
      <c r="K16" s="60">
        <v>1226961</v>
      </c>
      <c r="L16" s="60">
        <v>806470</v>
      </c>
      <c r="M16" s="60">
        <v>555827</v>
      </c>
      <c r="N16" s="60">
        <v>2589258</v>
      </c>
      <c r="O16" s="60">
        <v>640693</v>
      </c>
      <c r="P16" s="60">
        <v>1459992</v>
      </c>
      <c r="Q16" s="60">
        <v>209767</v>
      </c>
      <c r="R16" s="60">
        <v>2310452</v>
      </c>
      <c r="S16" s="60">
        <v>4914159</v>
      </c>
      <c r="T16" s="60">
        <v>2290641</v>
      </c>
      <c r="U16" s="60">
        <v>1006450</v>
      </c>
      <c r="V16" s="60">
        <v>8211250</v>
      </c>
      <c r="W16" s="60">
        <v>15911141</v>
      </c>
      <c r="X16" s="60">
        <v>19568500</v>
      </c>
      <c r="Y16" s="60">
        <v>-3657359</v>
      </c>
      <c r="Z16" s="140">
        <v>-18.69</v>
      </c>
      <c r="AA16" s="155">
        <v>19568500</v>
      </c>
    </row>
    <row r="17" spans="1:27" ht="13.5">
      <c r="A17" s="181" t="s">
        <v>113</v>
      </c>
      <c r="B17" s="185"/>
      <c r="C17" s="155">
        <v>874438</v>
      </c>
      <c r="D17" s="155">
        <v>0</v>
      </c>
      <c r="E17" s="156">
        <v>554500</v>
      </c>
      <c r="F17" s="60">
        <v>554500</v>
      </c>
      <c r="G17" s="60">
        <v>13972</v>
      </c>
      <c r="H17" s="60">
        <v>12440</v>
      </c>
      <c r="I17" s="60">
        <v>25691</v>
      </c>
      <c r="J17" s="60">
        <v>52103</v>
      </c>
      <c r="K17" s="60">
        <v>26572</v>
      </c>
      <c r="L17" s="60">
        <v>24641</v>
      </c>
      <c r="M17" s="60">
        <v>15410</v>
      </c>
      <c r="N17" s="60">
        <v>66623</v>
      </c>
      <c r="O17" s="60">
        <v>42194</v>
      </c>
      <c r="P17" s="60">
        <v>50000</v>
      </c>
      <c r="Q17" s="60">
        <v>120106</v>
      </c>
      <c r="R17" s="60">
        <v>212300</v>
      </c>
      <c r="S17" s="60">
        <v>172834</v>
      </c>
      <c r="T17" s="60">
        <v>7323</v>
      </c>
      <c r="U17" s="60">
        <v>86578</v>
      </c>
      <c r="V17" s="60">
        <v>266735</v>
      </c>
      <c r="W17" s="60">
        <v>597761</v>
      </c>
      <c r="X17" s="60">
        <v>554500</v>
      </c>
      <c r="Y17" s="60">
        <v>43261</v>
      </c>
      <c r="Z17" s="140">
        <v>7.8</v>
      </c>
      <c r="AA17" s="155">
        <v>554500</v>
      </c>
    </row>
    <row r="18" spans="1:27" ht="13.5">
      <c r="A18" s="183" t="s">
        <v>114</v>
      </c>
      <c r="B18" s="182"/>
      <c r="C18" s="155">
        <v>9904</v>
      </c>
      <c r="D18" s="155">
        <v>0</v>
      </c>
      <c r="E18" s="156">
        <v>12000</v>
      </c>
      <c r="F18" s="60">
        <v>12000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12000</v>
      </c>
      <c r="Y18" s="60">
        <v>-12000</v>
      </c>
      <c r="Z18" s="140">
        <v>-100</v>
      </c>
      <c r="AA18" s="155">
        <v>12000</v>
      </c>
    </row>
    <row r="19" spans="1:27" ht="13.5">
      <c r="A19" s="181" t="s">
        <v>34</v>
      </c>
      <c r="B19" s="185"/>
      <c r="C19" s="155">
        <v>21969951</v>
      </c>
      <c r="D19" s="155">
        <v>0</v>
      </c>
      <c r="E19" s="156">
        <v>23785000</v>
      </c>
      <c r="F19" s="60">
        <v>23785000</v>
      </c>
      <c r="G19" s="60">
        <v>5755000</v>
      </c>
      <c r="H19" s="60">
        <v>0</v>
      </c>
      <c r="I19" s="60">
        <v>0</v>
      </c>
      <c r="J19" s="60">
        <v>5755000</v>
      </c>
      <c r="K19" s="60">
        <v>0</v>
      </c>
      <c r="L19" s="60">
        <v>0</v>
      </c>
      <c r="M19" s="60">
        <v>3159000</v>
      </c>
      <c r="N19" s="60">
        <v>3159000</v>
      </c>
      <c r="O19" s="60">
        <v>0</v>
      </c>
      <c r="P19" s="60">
        <v>0</v>
      </c>
      <c r="Q19" s="60">
        <v>5616000</v>
      </c>
      <c r="R19" s="60">
        <v>5616000</v>
      </c>
      <c r="S19" s="60">
        <v>253000</v>
      </c>
      <c r="T19" s="60">
        <v>0</v>
      </c>
      <c r="U19" s="60">
        <v>0</v>
      </c>
      <c r="V19" s="60">
        <v>253000</v>
      </c>
      <c r="W19" s="60">
        <v>14783000</v>
      </c>
      <c r="X19" s="60">
        <v>23785000</v>
      </c>
      <c r="Y19" s="60">
        <v>-9002000</v>
      </c>
      <c r="Z19" s="140">
        <v>-37.85</v>
      </c>
      <c r="AA19" s="155">
        <v>23785000</v>
      </c>
    </row>
    <row r="20" spans="1:27" ht="13.5">
      <c r="A20" s="181" t="s">
        <v>35</v>
      </c>
      <c r="B20" s="185"/>
      <c r="C20" s="155">
        <v>1101760</v>
      </c>
      <c r="D20" s="155">
        <v>0</v>
      </c>
      <c r="E20" s="156">
        <v>571208</v>
      </c>
      <c r="F20" s="54">
        <v>571208</v>
      </c>
      <c r="G20" s="54">
        <v>494308</v>
      </c>
      <c r="H20" s="54">
        <v>905481</v>
      </c>
      <c r="I20" s="54">
        <v>637847</v>
      </c>
      <c r="J20" s="54">
        <v>2037636</v>
      </c>
      <c r="K20" s="54">
        <v>590975</v>
      </c>
      <c r="L20" s="54">
        <v>753559</v>
      </c>
      <c r="M20" s="54">
        <v>578293</v>
      </c>
      <c r="N20" s="54">
        <v>1922827</v>
      </c>
      <c r="O20" s="54">
        <v>588886</v>
      </c>
      <c r="P20" s="54">
        <v>553947</v>
      </c>
      <c r="Q20" s="54">
        <v>440461</v>
      </c>
      <c r="R20" s="54">
        <v>1583294</v>
      </c>
      <c r="S20" s="54">
        <v>1039566</v>
      </c>
      <c r="T20" s="54">
        <v>1385066</v>
      </c>
      <c r="U20" s="54">
        <v>1919144</v>
      </c>
      <c r="V20" s="54">
        <v>4343776</v>
      </c>
      <c r="W20" s="54">
        <v>9887533</v>
      </c>
      <c r="X20" s="54">
        <v>571208</v>
      </c>
      <c r="Y20" s="54">
        <v>9316325</v>
      </c>
      <c r="Z20" s="184">
        <v>1630.99</v>
      </c>
      <c r="AA20" s="130">
        <v>571208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225000</v>
      </c>
      <c r="F21" s="60">
        <v>225000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225000</v>
      </c>
      <c r="Y21" s="60">
        <v>-225000</v>
      </c>
      <c r="Z21" s="140">
        <v>-100</v>
      </c>
      <c r="AA21" s="155">
        <v>225000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66038069</v>
      </c>
      <c r="D22" s="188">
        <f>SUM(D5:D21)</f>
        <v>0</v>
      </c>
      <c r="E22" s="189">
        <f t="shared" si="0"/>
        <v>74842088</v>
      </c>
      <c r="F22" s="190">
        <f t="shared" si="0"/>
        <v>74842088</v>
      </c>
      <c r="G22" s="190">
        <f t="shared" si="0"/>
        <v>7932405</v>
      </c>
      <c r="H22" s="190">
        <f t="shared" si="0"/>
        <v>3398868</v>
      </c>
      <c r="I22" s="190">
        <f t="shared" si="0"/>
        <v>3464485</v>
      </c>
      <c r="J22" s="190">
        <f t="shared" si="0"/>
        <v>14795758</v>
      </c>
      <c r="K22" s="190">
        <f t="shared" si="0"/>
        <v>3287958</v>
      </c>
      <c r="L22" s="190">
        <f t="shared" si="0"/>
        <v>3147823</v>
      </c>
      <c r="M22" s="190">
        <f t="shared" si="0"/>
        <v>6226847</v>
      </c>
      <c r="N22" s="190">
        <f t="shared" si="0"/>
        <v>12662628</v>
      </c>
      <c r="O22" s="190">
        <f t="shared" si="0"/>
        <v>2467252</v>
      </c>
      <c r="P22" s="190">
        <f t="shared" si="0"/>
        <v>6658132</v>
      </c>
      <c r="Q22" s="190">
        <f t="shared" si="0"/>
        <v>7452083</v>
      </c>
      <c r="R22" s="190">
        <f t="shared" si="0"/>
        <v>16577467</v>
      </c>
      <c r="S22" s="190">
        <f t="shared" si="0"/>
        <v>7685680</v>
      </c>
      <c r="T22" s="190">
        <f t="shared" si="0"/>
        <v>5022050</v>
      </c>
      <c r="U22" s="190">
        <f t="shared" si="0"/>
        <v>5347518</v>
      </c>
      <c r="V22" s="190">
        <f t="shared" si="0"/>
        <v>18055248</v>
      </c>
      <c r="W22" s="190">
        <f t="shared" si="0"/>
        <v>62091101</v>
      </c>
      <c r="X22" s="190">
        <f t="shared" si="0"/>
        <v>74842088</v>
      </c>
      <c r="Y22" s="190">
        <f t="shared" si="0"/>
        <v>-12750987</v>
      </c>
      <c r="Z22" s="191">
        <f>+IF(X22&lt;&gt;0,+(Y22/X22)*100,0)</f>
        <v>-17.037187685089705</v>
      </c>
      <c r="AA22" s="188">
        <f>SUM(AA5:AA21)</f>
        <v>74842088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23347266</v>
      </c>
      <c r="D25" s="155">
        <v>0</v>
      </c>
      <c r="E25" s="156">
        <v>30796640</v>
      </c>
      <c r="F25" s="60">
        <v>30796640</v>
      </c>
      <c r="G25" s="60">
        <v>2101102</v>
      </c>
      <c r="H25" s="60">
        <v>2128581</v>
      </c>
      <c r="I25" s="60">
        <v>1386679</v>
      </c>
      <c r="J25" s="60">
        <v>5616362</v>
      </c>
      <c r="K25" s="60">
        <v>2332190</v>
      </c>
      <c r="L25" s="60">
        <v>2491147</v>
      </c>
      <c r="M25" s="60">
        <v>1945809</v>
      </c>
      <c r="N25" s="60">
        <v>6769146</v>
      </c>
      <c r="O25" s="60">
        <v>2460091</v>
      </c>
      <c r="P25" s="60">
        <v>2101141</v>
      </c>
      <c r="Q25" s="60">
        <v>2314980</v>
      </c>
      <c r="R25" s="60">
        <v>6876212</v>
      </c>
      <c r="S25" s="60">
        <v>3139783</v>
      </c>
      <c r="T25" s="60">
        <v>3784731</v>
      </c>
      <c r="U25" s="60">
        <v>2245300</v>
      </c>
      <c r="V25" s="60">
        <v>9169814</v>
      </c>
      <c r="W25" s="60">
        <v>28431534</v>
      </c>
      <c r="X25" s="60">
        <v>30796640</v>
      </c>
      <c r="Y25" s="60">
        <v>-2365106</v>
      </c>
      <c r="Z25" s="140">
        <v>-7.68</v>
      </c>
      <c r="AA25" s="155">
        <v>30796640</v>
      </c>
    </row>
    <row r="26" spans="1:27" ht="13.5">
      <c r="A26" s="183" t="s">
        <v>38</v>
      </c>
      <c r="B26" s="182"/>
      <c r="C26" s="155">
        <v>2194166</v>
      </c>
      <c r="D26" s="155">
        <v>0</v>
      </c>
      <c r="E26" s="156">
        <v>2586940</v>
      </c>
      <c r="F26" s="60">
        <v>2586940</v>
      </c>
      <c r="G26" s="60">
        <v>166655</v>
      </c>
      <c r="H26" s="60">
        <v>166655</v>
      </c>
      <c r="I26" s="60">
        <v>166655</v>
      </c>
      <c r="J26" s="60">
        <v>499965</v>
      </c>
      <c r="K26" s="60">
        <v>166655</v>
      </c>
      <c r="L26" s="60">
        <v>166655</v>
      </c>
      <c r="M26" s="60">
        <v>166655</v>
      </c>
      <c r="N26" s="60">
        <v>499965</v>
      </c>
      <c r="O26" s="60">
        <v>166655</v>
      </c>
      <c r="P26" s="60">
        <v>231483</v>
      </c>
      <c r="Q26" s="60">
        <v>194551</v>
      </c>
      <c r="R26" s="60">
        <v>592689</v>
      </c>
      <c r="S26" s="60">
        <v>223223</v>
      </c>
      <c r="T26" s="60">
        <v>180005</v>
      </c>
      <c r="U26" s="60">
        <v>180005</v>
      </c>
      <c r="V26" s="60">
        <v>583233</v>
      </c>
      <c r="W26" s="60">
        <v>2175852</v>
      </c>
      <c r="X26" s="60">
        <v>2586940</v>
      </c>
      <c r="Y26" s="60">
        <v>-411088</v>
      </c>
      <c r="Z26" s="140">
        <v>-15.89</v>
      </c>
      <c r="AA26" s="155">
        <v>2586940</v>
      </c>
    </row>
    <row r="27" spans="1:27" ht="13.5">
      <c r="A27" s="183" t="s">
        <v>118</v>
      </c>
      <c r="B27" s="182"/>
      <c r="C27" s="155">
        <v>8322367</v>
      </c>
      <c r="D27" s="155">
        <v>0</v>
      </c>
      <c r="E27" s="156">
        <v>3654884</v>
      </c>
      <c r="F27" s="60">
        <v>3654884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3654884</v>
      </c>
      <c r="Y27" s="60">
        <v>-3654884</v>
      </c>
      <c r="Z27" s="140">
        <v>-100</v>
      </c>
      <c r="AA27" s="155">
        <v>3654884</v>
      </c>
    </row>
    <row r="28" spans="1:27" ht="13.5">
      <c r="A28" s="183" t="s">
        <v>39</v>
      </c>
      <c r="B28" s="182"/>
      <c r="C28" s="155">
        <v>5845953</v>
      </c>
      <c r="D28" s="155">
        <v>0</v>
      </c>
      <c r="E28" s="156">
        <v>6263072</v>
      </c>
      <c r="F28" s="60">
        <v>6263072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6263072</v>
      </c>
      <c r="Y28" s="60">
        <v>-6263072</v>
      </c>
      <c r="Z28" s="140">
        <v>-100</v>
      </c>
      <c r="AA28" s="155">
        <v>6263072</v>
      </c>
    </row>
    <row r="29" spans="1:27" ht="13.5">
      <c r="A29" s="183" t="s">
        <v>40</v>
      </c>
      <c r="B29" s="182"/>
      <c r="C29" s="155">
        <v>1110817</v>
      </c>
      <c r="D29" s="155">
        <v>0</v>
      </c>
      <c r="E29" s="156">
        <v>648662</v>
      </c>
      <c r="F29" s="60">
        <v>648662</v>
      </c>
      <c r="G29" s="60">
        <v>22630</v>
      </c>
      <c r="H29" s="60">
        <v>22630</v>
      </c>
      <c r="I29" s="60">
        <v>22630</v>
      </c>
      <c r="J29" s="60">
        <v>67890</v>
      </c>
      <c r="K29" s="60">
        <v>22630</v>
      </c>
      <c r="L29" s="60">
        <v>22630</v>
      </c>
      <c r="M29" s="60">
        <v>22630</v>
      </c>
      <c r="N29" s="60">
        <v>67890</v>
      </c>
      <c r="O29" s="60">
        <v>22630</v>
      </c>
      <c r="P29" s="60">
        <v>4925</v>
      </c>
      <c r="Q29" s="60">
        <v>12962</v>
      </c>
      <c r="R29" s="60">
        <v>40517</v>
      </c>
      <c r="S29" s="60">
        <v>26371</v>
      </c>
      <c r="T29" s="60">
        <v>0</v>
      </c>
      <c r="U29" s="60">
        <v>0</v>
      </c>
      <c r="V29" s="60">
        <v>26371</v>
      </c>
      <c r="W29" s="60">
        <v>202668</v>
      </c>
      <c r="X29" s="60">
        <v>648662</v>
      </c>
      <c r="Y29" s="60">
        <v>-445994</v>
      </c>
      <c r="Z29" s="140">
        <v>-68.76</v>
      </c>
      <c r="AA29" s="155">
        <v>648662</v>
      </c>
    </row>
    <row r="30" spans="1:27" ht="13.5">
      <c r="A30" s="183" t="s">
        <v>119</v>
      </c>
      <c r="B30" s="182"/>
      <c r="C30" s="155">
        <v>10915455</v>
      </c>
      <c r="D30" s="155">
        <v>0</v>
      </c>
      <c r="E30" s="156">
        <v>9847510</v>
      </c>
      <c r="F30" s="60">
        <v>9847510</v>
      </c>
      <c r="G30" s="60">
        <v>1698544</v>
      </c>
      <c r="H30" s="60">
        <v>1033874</v>
      </c>
      <c r="I30" s="60">
        <v>1235833</v>
      </c>
      <c r="J30" s="60">
        <v>3968251</v>
      </c>
      <c r="K30" s="60">
        <v>1259403</v>
      </c>
      <c r="L30" s="60">
        <v>1725604</v>
      </c>
      <c r="M30" s="60">
        <v>959776</v>
      </c>
      <c r="N30" s="60">
        <v>3944783</v>
      </c>
      <c r="O30" s="60">
        <v>898894</v>
      </c>
      <c r="P30" s="60">
        <v>930588</v>
      </c>
      <c r="Q30" s="60">
        <v>1660057</v>
      </c>
      <c r="R30" s="60">
        <v>3489539</v>
      </c>
      <c r="S30" s="60">
        <v>131741</v>
      </c>
      <c r="T30" s="60">
        <v>714021</v>
      </c>
      <c r="U30" s="60">
        <v>115619</v>
      </c>
      <c r="V30" s="60">
        <v>961381</v>
      </c>
      <c r="W30" s="60">
        <v>12363954</v>
      </c>
      <c r="X30" s="60">
        <v>9847510</v>
      </c>
      <c r="Y30" s="60">
        <v>2516444</v>
      </c>
      <c r="Z30" s="140">
        <v>25.55</v>
      </c>
      <c r="AA30" s="155">
        <v>9847510</v>
      </c>
    </row>
    <row r="31" spans="1:27" ht="13.5">
      <c r="A31" s="183" t="s">
        <v>120</v>
      </c>
      <c r="B31" s="182"/>
      <c r="C31" s="155">
        <v>1357785</v>
      </c>
      <c r="D31" s="155">
        <v>0</v>
      </c>
      <c r="E31" s="156">
        <v>0</v>
      </c>
      <c r="F31" s="60">
        <v>0</v>
      </c>
      <c r="G31" s="60">
        <v>85671</v>
      </c>
      <c r="H31" s="60">
        <v>85131</v>
      </c>
      <c r="I31" s="60">
        <v>38989</v>
      </c>
      <c r="J31" s="60">
        <v>209791</v>
      </c>
      <c r="K31" s="60">
        <v>55082</v>
      </c>
      <c r="L31" s="60">
        <v>204949</v>
      </c>
      <c r="M31" s="60">
        <v>47624</v>
      </c>
      <c r="N31" s="60">
        <v>307655</v>
      </c>
      <c r="O31" s="60">
        <v>58051</v>
      </c>
      <c r="P31" s="60">
        <v>49100</v>
      </c>
      <c r="Q31" s="60">
        <v>139895</v>
      </c>
      <c r="R31" s="60">
        <v>247046</v>
      </c>
      <c r="S31" s="60">
        <v>141833</v>
      </c>
      <c r="T31" s="60">
        <v>7041</v>
      </c>
      <c r="U31" s="60">
        <v>74072</v>
      </c>
      <c r="V31" s="60">
        <v>222946</v>
      </c>
      <c r="W31" s="60">
        <v>987438</v>
      </c>
      <c r="X31" s="60">
        <v>0</v>
      </c>
      <c r="Y31" s="60">
        <v>987438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10595932</v>
      </c>
      <c r="D32" s="155">
        <v>0</v>
      </c>
      <c r="E32" s="156">
        <v>12003000</v>
      </c>
      <c r="F32" s="60">
        <v>12003000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25344</v>
      </c>
      <c r="R32" s="60">
        <v>25344</v>
      </c>
      <c r="S32" s="60">
        <v>3331526</v>
      </c>
      <c r="T32" s="60">
        <v>224915</v>
      </c>
      <c r="U32" s="60">
        <v>0</v>
      </c>
      <c r="V32" s="60">
        <v>3556441</v>
      </c>
      <c r="W32" s="60">
        <v>3581785</v>
      </c>
      <c r="X32" s="60">
        <v>12003000</v>
      </c>
      <c r="Y32" s="60">
        <v>-8421215</v>
      </c>
      <c r="Z32" s="140">
        <v>-70.16</v>
      </c>
      <c r="AA32" s="155">
        <v>12003000</v>
      </c>
    </row>
    <row r="33" spans="1:27" ht="13.5">
      <c r="A33" s="183" t="s">
        <v>42</v>
      </c>
      <c r="B33" s="182"/>
      <c r="C33" s="155">
        <v>1317211</v>
      </c>
      <c r="D33" s="155">
        <v>0</v>
      </c>
      <c r="E33" s="156">
        <v>4490196</v>
      </c>
      <c r="F33" s="60">
        <v>4490196</v>
      </c>
      <c r="G33" s="60">
        <v>34174</v>
      </c>
      <c r="H33" s="60">
        <v>11700</v>
      </c>
      <c r="I33" s="60">
        <v>36655</v>
      </c>
      <c r="J33" s="60">
        <v>82529</v>
      </c>
      <c r="K33" s="60">
        <v>187914</v>
      </c>
      <c r="L33" s="60">
        <v>307765</v>
      </c>
      <c r="M33" s="60">
        <v>972474</v>
      </c>
      <c r="N33" s="60">
        <v>1468153</v>
      </c>
      <c r="O33" s="60">
        <v>1855867</v>
      </c>
      <c r="P33" s="60">
        <v>805419</v>
      </c>
      <c r="Q33" s="60">
        <v>358466</v>
      </c>
      <c r="R33" s="60">
        <v>3019752</v>
      </c>
      <c r="S33" s="60">
        <v>309590</v>
      </c>
      <c r="T33" s="60">
        <v>303548</v>
      </c>
      <c r="U33" s="60">
        <v>0</v>
      </c>
      <c r="V33" s="60">
        <v>613138</v>
      </c>
      <c r="W33" s="60">
        <v>5183572</v>
      </c>
      <c r="X33" s="60">
        <v>4490196</v>
      </c>
      <c r="Y33" s="60">
        <v>693376</v>
      </c>
      <c r="Z33" s="140">
        <v>15.44</v>
      </c>
      <c r="AA33" s="155">
        <v>4490196</v>
      </c>
    </row>
    <row r="34" spans="1:27" ht="13.5">
      <c r="A34" s="183" t="s">
        <v>43</v>
      </c>
      <c r="B34" s="182"/>
      <c r="C34" s="155">
        <v>11001893</v>
      </c>
      <c r="D34" s="155">
        <v>0</v>
      </c>
      <c r="E34" s="156">
        <v>19891806</v>
      </c>
      <c r="F34" s="60">
        <v>19891806</v>
      </c>
      <c r="G34" s="60">
        <v>1131026</v>
      </c>
      <c r="H34" s="60">
        <v>1358278</v>
      </c>
      <c r="I34" s="60">
        <v>1772904</v>
      </c>
      <c r="J34" s="60">
        <v>4262208</v>
      </c>
      <c r="K34" s="60">
        <v>1351085</v>
      </c>
      <c r="L34" s="60">
        <v>1405470</v>
      </c>
      <c r="M34" s="60">
        <v>1118864</v>
      </c>
      <c r="N34" s="60">
        <v>3875419</v>
      </c>
      <c r="O34" s="60">
        <v>1150444</v>
      </c>
      <c r="P34" s="60">
        <v>935400</v>
      </c>
      <c r="Q34" s="60">
        <v>2437887</v>
      </c>
      <c r="R34" s="60">
        <v>4523731</v>
      </c>
      <c r="S34" s="60">
        <v>2020778</v>
      </c>
      <c r="T34" s="60">
        <v>1522445</v>
      </c>
      <c r="U34" s="60">
        <v>1949390</v>
      </c>
      <c r="V34" s="60">
        <v>5492613</v>
      </c>
      <c r="W34" s="60">
        <v>18153971</v>
      </c>
      <c r="X34" s="60">
        <v>19891806</v>
      </c>
      <c r="Y34" s="60">
        <v>-1737835</v>
      </c>
      <c r="Z34" s="140">
        <v>-8.74</v>
      </c>
      <c r="AA34" s="155">
        <v>19891806</v>
      </c>
    </row>
    <row r="35" spans="1:27" ht="13.5">
      <c r="A35" s="181" t="s">
        <v>122</v>
      </c>
      <c r="B35" s="185"/>
      <c r="C35" s="155">
        <v>93452</v>
      </c>
      <c r="D35" s="155">
        <v>0</v>
      </c>
      <c r="E35" s="156">
        <v>1060</v>
      </c>
      <c r="F35" s="60">
        <v>1060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1060</v>
      </c>
      <c r="Y35" s="60">
        <v>-1060</v>
      </c>
      <c r="Z35" s="140">
        <v>-100</v>
      </c>
      <c r="AA35" s="155">
        <v>1060</v>
      </c>
    </row>
    <row r="36" spans="1:27" ht="12.75">
      <c r="A36" s="193" t="s">
        <v>44</v>
      </c>
      <c r="B36" s="187"/>
      <c r="C36" s="188">
        <f aca="true" t="shared" si="1" ref="C36:Y36">SUM(C25:C35)</f>
        <v>76102297</v>
      </c>
      <c r="D36" s="188">
        <f>SUM(D25:D35)</f>
        <v>0</v>
      </c>
      <c r="E36" s="189">
        <f t="shared" si="1"/>
        <v>90183770</v>
      </c>
      <c r="F36" s="190">
        <f t="shared" si="1"/>
        <v>90183770</v>
      </c>
      <c r="G36" s="190">
        <f t="shared" si="1"/>
        <v>5239802</v>
      </c>
      <c r="H36" s="190">
        <f t="shared" si="1"/>
        <v>4806849</v>
      </c>
      <c r="I36" s="190">
        <f t="shared" si="1"/>
        <v>4660345</v>
      </c>
      <c r="J36" s="190">
        <f t="shared" si="1"/>
        <v>14706996</v>
      </c>
      <c r="K36" s="190">
        <f t="shared" si="1"/>
        <v>5374959</v>
      </c>
      <c r="L36" s="190">
        <f t="shared" si="1"/>
        <v>6324220</v>
      </c>
      <c r="M36" s="190">
        <f t="shared" si="1"/>
        <v>5233832</v>
      </c>
      <c r="N36" s="190">
        <f t="shared" si="1"/>
        <v>16933011</v>
      </c>
      <c r="O36" s="190">
        <f t="shared" si="1"/>
        <v>6612632</v>
      </c>
      <c r="P36" s="190">
        <f t="shared" si="1"/>
        <v>5058056</v>
      </c>
      <c r="Q36" s="190">
        <f t="shared" si="1"/>
        <v>7144142</v>
      </c>
      <c r="R36" s="190">
        <f t="shared" si="1"/>
        <v>18814830</v>
      </c>
      <c r="S36" s="190">
        <f t="shared" si="1"/>
        <v>9324845</v>
      </c>
      <c r="T36" s="190">
        <f t="shared" si="1"/>
        <v>6736706</v>
      </c>
      <c r="U36" s="190">
        <f t="shared" si="1"/>
        <v>4564386</v>
      </c>
      <c r="V36" s="190">
        <f t="shared" si="1"/>
        <v>20625937</v>
      </c>
      <c r="W36" s="190">
        <f t="shared" si="1"/>
        <v>71080774</v>
      </c>
      <c r="X36" s="190">
        <f t="shared" si="1"/>
        <v>90183770</v>
      </c>
      <c r="Y36" s="190">
        <f t="shared" si="1"/>
        <v>-19102996</v>
      </c>
      <c r="Z36" s="191">
        <f>+IF(X36&lt;&gt;0,+(Y36/X36)*100,0)</f>
        <v>-21.182299209713676</v>
      </c>
      <c r="AA36" s="188">
        <f>SUM(AA25:AA35)</f>
        <v>90183770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-10064228</v>
      </c>
      <c r="D38" s="199">
        <f>+D22-D36</f>
        <v>0</v>
      </c>
      <c r="E38" s="200">
        <f t="shared" si="2"/>
        <v>-15341682</v>
      </c>
      <c r="F38" s="106">
        <f t="shared" si="2"/>
        <v>-15341682</v>
      </c>
      <c r="G38" s="106">
        <f t="shared" si="2"/>
        <v>2692603</v>
      </c>
      <c r="H38" s="106">
        <f t="shared" si="2"/>
        <v>-1407981</v>
      </c>
      <c r="I38" s="106">
        <f t="shared" si="2"/>
        <v>-1195860</v>
      </c>
      <c r="J38" s="106">
        <f t="shared" si="2"/>
        <v>88762</v>
      </c>
      <c r="K38" s="106">
        <f t="shared" si="2"/>
        <v>-2087001</v>
      </c>
      <c r="L38" s="106">
        <f t="shared" si="2"/>
        <v>-3176397</v>
      </c>
      <c r="M38" s="106">
        <f t="shared" si="2"/>
        <v>993015</v>
      </c>
      <c r="N38" s="106">
        <f t="shared" si="2"/>
        <v>-4270383</v>
      </c>
      <c r="O38" s="106">
        <f t="shared" si="2"/>
        <v>-4145380</v>
      </c>
      <c r="P38" s="106">
        <f t="shared" si="2"/>
        <v>1600076</v>
      </c>
      <c r="Q38" s="106">
        <f t="shared" si="2"/>
        <v>307941</v>
      </c>
      <c r="R38" s="106">
        <f t="shared" si="2"/>
        <v>-2237363</v>
      </c>
      <c r="S38" s="106">
        <f t="shared" si="2"/>
        <v>-1639165</v>
      </c>
      <c r="T38" s="106">
        <f t="shared" si="2"/>
        <v>-1714656</v>
      </c>
      <c r="U38" s="106">
        <f t="shared" si="2"/>
        <v>783132</v>
      </c>
      <c r="V38" s="106">
        <f t="shared" si="2"/>
        <v>-2570689</v>
      </c>
      <c r="W38" s="106">
        <f t="shared" si="2"/>
        <v>-8989673</v>
      </c>
      <c r="X38" s="106">
        <f>IF(F22=F36,0,X22-X36)</f>
        <v>-15341682</v>
      </c>
      <c r="Y38" s="106">
        <f t="shared" si="2"/>
        <v>6352009</v>
      </c>
      <c r="Z38" s="201">
        <f>+IF(X38&lt;&gt;0,+(Y38/X38)*100,0)</f>
        <v>-41.40360229080488</v>
      </c>
      <c r="AA38" s="199">
        <f>+AA22-AA36</f>
        <v>-15341682</v>
      </c>
    </row>
    <row r="39" spans="1:27" ht="13.5">
      <c r="A39" s="181" t="s">
        <v>46</v>
      </c>
      <c r="B39" s="185"/>
      <c r="C39" s="155">
        <v>8718417</v>
      </c>
      <c r="D39" s="155">
        <v>0</v>
      </c>
      <c r="E39" s="156">
        <v>14127000</v>
      </c>
      <c r="F39" s="60">
        <v>14127000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7474000</v>
      </c>
      <c r="R39" s="60">
        <v>7474000</v>
      </c>
      <c r="S39" s="60">
        <v>2764531</v>
      </c>
      <c r="T39" s="60">
        <v>0</v>
      </c>
      <c r="U39" s="60">
        <v>0</v>
      </c>
      <c r="V39" s="60">
        <v>2764531</v>
      </c>
      <c r="W39" s="60">
        <v>10238531</v>
      </c>
      <c r="X39" s="60">
        <v>14127000</v>
      </c>
      <c r="Y39" s="60">
        <v>-3888469</v>
      </c>
      <c r="Z39" s="140">
        <v>-27.53</v>
      </c>
      <c r="AA39" s="155">
        <v>14127000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-5508</v>
      </c>
      <c r="U41" s="202">
        <v>0</v>
      </c>
      <c r="V41" s="202">
        <v>-5508</v>
      </c>
      <c r="W41" s="202">
        <v>-5508</v>
      </c>
      <c r="X41" s="60">
        <v>0</v>
      </c>
      <c r="Y41" s="202">
        <v>-5508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-1345811</v>
      </c>
      <c r="D42" s="206">
        <f>SUM(D38:D41)</f>
        <v>0</v>
      </c>
      <c r="E42" s="207">
        <f t="shared" si="3"/>
        <v>-1214682</v>
      </c>
      <c r="F42" s="88">
        <f t="shared" si="3"/>
        <v>-1214682</v>
      </c>
      <c r="G42" s="88">
        <f t="shared" si="3"/>
        <v>2692603</v>
      </c>
      <c r="H42" s="88">
        <f t="shared" si="3"/>
        <v>-1407981</v>
      </c>
      <c r="I42" s="88">
        <f t="shared" si="3"/>
        <v>-1195860</v>
      </c>
      <c r="J42" s="88">
        <f t="shared" si="3"/>
        <v>88762</v>
      </c>
      <c r="K42" s="88">
        <f t="shared" si="3"/>
        <v>-2087001</v>
      </c>
      <c r="L42" s="88">
        <f t="shared" si="3"/>
        <v>-3176397</v>
      </c>
      <c r="M42" s="88">
        <f t="shared" si="3"/>
        <v>993015</v>
      </c>
      <c r="N42" s="88">
        <f t="shared" si="3"/>
        <v>-4270383</v>
      </c>
      <c r="O42" s="88">
        <f t="shared" si="3"/>
        <v>-4145380</v>
      </c>
      <c r="P42" s="88">
        <f t="shared" si="3"/>
        <v>1600076</v>
      </c>
      <c r="Q42" s="88">
        <f t="shared" si="3"/>
        <v>7781941</v>
      </c>
      <c r="R42" s="88">
        <f t="shared" si="3"/>
        <v>5236637</v>
      </c>
      <c r="S42" s="88">
        <f t="shared" si="3"/>
        <v>1125366</v>
      </c>
      <c r="T42" s="88">
        <f t="shared" si="3"/>
        <v>-1720164</v>
      </c>
      <c r="U42" s="88">
        <f t="shared" si="3"/>
        <v>783132</v>
      </c>
      <c r="V42" s="88">
        <f t="shared" si="3"/>
        <v>188334</v>
      </c>
      <c r="W42" s="88">
        <f t="shared" si="3"/>
        <v>1243350</v>
      </c>
      <c r="X42" s="88">
        <f t="shared" si="3"/>
        <v>-1214682</v>
      </c>
      <c r="Y42" s="88">
        <f t="shared" si="3"/>
        <v>2458032</v>
      </c>
      <c r="Z42" s="208">
        <f>+IF(X42&lt;&gt;0,+(Y42/X42)*100,0)</f>
        <v>-202.36012388427588</v>
      </c>
      <c r="AA42" s="206">
        <f>SUM(AA38:AA41)</f>
        <v>-1214682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-1345811</v>
      </c>
      <c r="D44" s="210">
        <f>+D42-D43</f>
        <v>0</v>
      </c>
      <c r="E44" s="211">
        <f t="shared" si="4"/>
        <v>-1214682</v>
      </c>
      <c r="F44" s="77">
        <f t="shared" si="4"/>
        <v>-1214682</v>
      </c>
      <c r="G44" s="77">
        <f t="shared" si="4"/>
        <v>2692603</v>
      </c>
      <c r="H44" s="77">
        <f t="shared" si="4"/>
        <v>-1407981</v>
      </c>
      <c r="I44" s="77">
        <f t="shared" si="4"/>
        <v>-1195860</v>
      </c>
      <c r="J44" s="77">
        <f t="shared" si="4"/>
        <v>88762</v>
      </c>
      <c r="K44" s="77">
        <f t="shared" si="4"/>
        <v>-2087001</v>
      </c>
      <c r="L44" s="77">
        <f t="shared" si="4"/>
        <v>-3176397</v>
      </c>
      <c r="M44" s="77">
        <f t="shared" si="4"/>
        <v>993015</v>
      </c>
      <c r="N44" s="77">
        <f t="shared" si="4"/>
        <v>-4270383</v>
      </c>
      <c r="O44" s="77">
        <f t="shared" si="4"/>
        <v>-4145380</v>
      </c>
      <c r="P44" s="77">
        <f t="shared" si="4"/>
        <v>1600076</v>
      </c>
      <c r="Q44" s="77">
        <f t="shared" si="4"/>
        <v>7781941</v>
      </c>
      <c r="R44" s="77">
        <f t="shared" si="4"/>
        <v>5236637</v>
      </c>
      <c r="S44" s="77">
        <f t="shared" si="4"/>
        <v>1125366</v>
      </c>
      <c r="T44" s="77">
        <f t="shared" si="4"/>
        <v>-1720164</v>
      </c>
      <c r="U44" s="77">
        <f t="shared" si="4"/>
        <v>783132</v>
      </c>
      <c r="V44" s="77">
        <f t="shared" si="4"/>
        <v>188334</v>
      </c>
      <c r="W44" s="77">
        <f t="shared" si="4"/>
        <v>1243350</v>
      </c>
      <c r="X44" s="77">
        <f t="shared" si="4"/>
        <v>-1214682</v>
      </c>
      <c r="Y44" s="77">
        <f t="shared" si="4"/>
        <v>2458032</v>
      </c>
      <c r="Z44" s="212">
        <f>+IF(X44&lt;&gt;0,+(Y44/X44)*100,0)</f>
        <v>-202.36012388427588</v>
      </c>
      <c r="AA44" s="210">
        <f>+AA42-AA43</f>
        <v>-1214682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-1345811</v>
      </c>
      <c r="D46" s="206">
        <f>SUM(D44:D45)</f>
        <v>0</v>
      </c>
      <c r="E46" s="207">
        <f t="shared" si="5"/>
        <v>-1214682</v>
      </c>
      <c r="F46" s="88">
        <f t="shared" si="5"/>
        <v>-1214682</v>
      </c>
      <c r="G46" s="88">
        <f t="shared" si="5"/>
        <v>2692603</v>
      </c>
      <c r="H46" s="88">
        <f t="shared" si="5"/>
        <v>-1407981</v>
      </c>
      <c r="I46" s="88">
        <f t="shared" si="5"/>
        <v>-1195860</v>
      </c>
      <c r="J46" s="88">
        <f t="shared" si="5"/>
        <v>88762</v>
      </c>
      <c r="K46" s="88">
        <f t="shared" si="5"/>
        <v>-2087001</v>
      </c>
      <c r="L46" s="88">
        <f t="shared" si="5"/>
        <v>-3176397</v>
      </c>
      <c r="M46" s="88">
        <f t="shared" si="5"/>
        <v>993015</v>
      </c>
      <c r="N46" s="88">
        <f t="shared" si="5"/>
        <v>-4270383</v>
      </c>
      <c r="O46" s="88">
        <f t="shared" si="5"/>
        <v>-4145380</v>
      </c>
      <c r="P46" s="88">
        <f t="shared" si="5"/>
        <v>1600076</v>
      </c>
      <c r="Q46" s="88">
        <f t="shared" si="5"/>
        <v>7781941</v>
      </c>
      <c r="R46" s="88">
        <f t="shared" si="5"/>
        <v>5236637</v>
      </c>
      <c r="S46" s="88">
        <f t="shared" si="5"/>
        <v>1125366</v>
      </c>
      <c r="T46" s="88">
        <f t="shared" si="5"/>
        <v>-1720164</v>
      </c>
      <c r="U46" s="88">
        <f t="shared" si="5"/>
        <v>783132</v>
      </c>
      <c r="V46" s="88">
        <f t="shared" si="5"/>
        <v>188334</v>
      </c>
      <c r="W46" s="88">
        <f t="shared" si="5"/>
        <v>1243350</v>
      </c>
      <c r="X46" s="88">
        <f t="shared" si="5"/>
        <v>-1214682</v>
      </c>
      <c r="Y46" s="88">
        <f t="shared" si="5"/>
        <v>2458032</v>
      </c>
      <c r="Z46" s="208">
        <f>+IF(X46&lt;&gt;0,+(Y46/X46)*100,0)</f>
        <v>-202.36012388427588</v>
      </c>
      <c r="AA46" s="206">
        <f>SUM(AA44:AA45)</f>
        <v>-1214682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-1345811</v>
      </c>
      <c r="D48" s="217">
        <f>SUM(D46:D47)</f>
        <v>0</v>
      </c>
      <c r="E48" s="218">
        <f t="shared" si="6"/>
        <v>-1214682</v>
      </c>
      <c r="F48" s="219">
        <f t="shared" si="6"/>
        <v>-1214682</v>
      </c>
      <c r="G48" s="219">
        <f t="shared" si="6"/>
        <v>2692603</v>
      </c>
      <c r="H48" s="220">
        <f t="shared" si="6"/>
        <v>-1407981</v>
      </c>
      <c r="I48" s="220">
        <f t="shared" si="6"/>
        <v>-1195860</v>
      </c>
      <c r="J48" s="220">
        <f t="shared" si="6"/>
        <v>88762</v>
      </c>
      <c r="K48" s="220">
        <f t="shared" si="6"/>
        <v>-2087001</v>
      </c>
      <c r="L48" s="220">
        <f t="shared" si="6"/>
        <v>-3176397</v>
      </c>
      <c r="M48" s="219">
        <f t="shared" si="6"/>
        <v>993015</v>
      </c>
      <c r="N48" s="219">
        <f t="shared" si="6"/>
        <v>-4270383</v>
      </c>
      <c r="O48" s="220">
        <f t="shared" si="6"/>
        <v>-4145380</v>
      </c>
      <c r="P48" s="220">
        <f t="shared" si="6"/>
        <v>1600076</v>
      </c>
      <c r="Q48" s="220">
        <f t="shared" si="6"/>
        <v>7781941</v>
      </c>
      <c r="R48" s="220">
        <f t="shared" si="6"/>
        <v>5236637</v>
      </c>
      <c r="S48" s="220">
        <f t="shared" si="6"/>
        <v>1125366</v>
      </c>
      <c r="T48" s="219">
        <f t="shared" si="6"/>
        <v>-1720164</v>
      </c>
      <c r="U48" s="219">
        <f t="shared" si="6"/>
        <v>783132</v>
      </c>
      <c r="V48" s="220">
        <f t="shared" si="6"/>
        <v>188334</v>
      </c>
      <c r="W48" s="220">
        <f t="shared" si="6"/>
        <v>1243350</v>
      </c>
      <c r="X48" s="220">
        <f t="shared" si="6"/>
        <v>-1214682</v>
      </c>
      <c r="Y48" s="220">
        <f t="shared" si="6"/>
        <v>2458032</v>
      </c>
      <c r="Z48" s="221">
        <f>+IF(X48&lt;&gt;0,+(Y48/X48)*100,0)</f>
        <v>-202.36012388427588</v>
      </c>
      <c r="AA48" s="222">
        <f>SUM(AA46:AA47)</f>
        <v>-1214682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606366</v>
      </c>
      <c r="D5" s="153">
        <f>SUM(D6:D8)</f>
        <v>0</v>
      </c>
      <c r="E5" s="154">
        <f t="shared" si="0"/>
        <v>10927000</v>
      </c>
      <c r="F5" s="100">
        <f t="shared" si="0"/>
        <v>10927000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10927000</v>
      </c>
      <c r="Y5" s="100">
        <f t="shared" si="0"/>
        <v>-10927000</v>
      </c>
      <c r="Z5" s="137">
        <f>+IF(X5&lt;&gt;0,+(Y5/X5)*100,0)</f>
        <v>-100</v>
      </c>
      <c r="AA5" s="153">
        <f>SUM(AA6:AA8)</f>
        <v>10927000</v>
      </c>
    </row>
    <row r="6" spans="1:27" ht="13.5">
      <c r="A6" s="138" t="s">
        <v>75</v>
      </c>
      <c r="B6" s="136"/>
      <c r="C6" s="155">
        <v>60026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348430</v>
      </c>
      <c r="D7" s="157"/>
      <c r="E7" s="158">
        <v>10927000</v>
      </c>
      <c r="F7" s="159">
        <v>10927000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10927000</v>
      </c>
      <c r="Y7" s="159">
        <v>-10927000</v>
      </c>
      <c r="Z7" s="141">
        <v>-100</v>
      </c>
      <c r="AA7" s="225">
        <v>10927000</v>
      </c>
    </row>
    <row r="8" spans="1:27" ht="13.5">
      <c r="A8" s="138" t="s">
        <v>77</v>
      </c>
      <c r="B8" s="136"/>
      <c r="C8" s="155">
        <v>197910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136</v>
      </c>
      <c r="H15" s="100">
        <f t="shared" si="2"/>
        <v>0</v>
      </c>
      <c r="I15" s="100">
        <f t="shared" si="2"/>
        <v>0</v>
      </c>
      <c r="J15" s="100">
        <f t="shared" si="2"/>
        <v>136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136</v>
      </c>
      <c r="X15" s="100">
        <f t="shared" si="2"/>
        <v>0</v>
      </c>
      <c r="Y15" s="100">
        <f t="shared" si="2"/>
        <v>136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136</v>
      </c>
      <c r="H16" s="60"/>
      <c r="I16" s="60"/>
      <c r="J16" s="60">
        <v>136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136</v>
      </c>
      <c r="X16" s="60"/>
      <c r="Y16" s="60">
        <v>136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8442999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42000</v>
      </c>
      <c r="N19" s="100">
        <f t="shared" si="3"/>
        <v>42000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42000</v>
      </c>
      <c r="X19" s="100">
        <f t="shared" si="3"/>
        <v>0</v>
      </c>
      <c r="Y19" s="100">
        <f t="shared" si="3"/>
        <v>42000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708297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7690986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>
        <v>42000</v>
      </c>
      <c r="N22" s="159">
        <v>42000</v>
      </c>
      <c r="O22" s="159"/>
      <c r="P22" s="159"/>
      <c r="Q22" s="159"/>
      <c r="R22" s="159"/>
      <c r="S22" s="159"/>
      <c r="T22" s="159"/>
      <c r="U22" s="159"/>
      <c r="V22" s="159"/>
      <c r="W22" s="159">
        <v>42000</v>
      </c>
      <c r="X22" s="159"/>
      <c r="Y22" s="159">
        <v>42000</v>
      </c>
      <c r="Z22" s="141"/>
      <c r="AA22" s="225"/>
    </row>
    <row r="23" spans="1:27" ht="13.5">
      <c r="A23" s="138" t="s">
        <v>92</v>
      </c>
      <c r="B23" s="136"/>
      <c r="C23" s="155">
        <v>43716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9049365</v>
      </c>
      <c r="D25" s="217">
        <f>+D5+D9+D15+D19+D24</f>
        <v>0</v>
      </c>
      <c r="E25" s="230">
        <f t="shared" si="4"/>
        <v>10927000</v>
      </c>
      <c r="F25" s="219">
        <f t="shared" si="4"/>
        <v>10927000</v>
      </c>
      <c r="G25" s="219">
        <f t="shared" si="4"/>
        <v>136</v>
      </c>
      <c r="H25" s="219">
        <f t="shared" si="4"/>
        <v>0</v>
      </c>
      <c r="I25" s="219">
        <f t="shared" si="4"/>
        <v>0</v>
      </c>
      <c r="J25" s="219">
        <f t="shared" si="4"/>
        <v>136</v>
      </c>
      <c r="K25" s="219">
        <f t="shared" si="4"/>
        <v>0</v>
      </c>
      <c r="L25" s="219">
        <f t="shared" si="4"/>
        <v>0</v>
      </c>
      <c r="M25" s="219">
        <f t="shared" si="4"/>
        <v>42000</v>
      </c>
      <c r="N25" s="219">
        <f t="shared" si="4"/>
        <v>42000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42136</v>
      </c>
      <c r="X25" s="219">
        <f t="shared" si="4"/>
        <v>10927000</v>
      </c>
      <c r="Y25" s="219">
        <f t="shared" si="4"/>
        <v>-10884864</v>
      </c>
      <c r="Z25" s="231">
        <f>+IF(X25&lt;&gt;0,+(Y25/X25)*100,0)</f>
        <v>-99.61438638235563</v>
      </c>
      <c r="AA25" s="232">
        <f>+AA5+AA9+AA15+AA19+AA24</f>
        <v>10927000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7888896</v>
      </c>
      <c r="D28" s="155"/>
      <c r="E28" s="156">
        <v>10927000</v>
      </c>
      <c r="F28" s="60">
        <v>10927000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10927000</v>
      </c>
      <c r="Y28" s="60">
        <v>-10927000</v>
      </c>
      <c r="Z28" s="140">
        <v>-100</v>
      </c>
      <c r="AA28" s="155">
        <v>10927000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7888896</v>
      </c>
      <c r="D32" s="210">
        <f>SUM(D28:D31)</f>
        <v>0</v>
      </c>
      <c r="E32" s="211">
        <f t="shared" si="5"/>
        <v>10927000</v>
      </c>
      <c r="F32" s="77">
        <f t="shared" si="5"/>
        <v>10927000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10927000</v>
      </c>
      <c r="Y32" s="77">
        <f t="shared" si="5"/>
        <v>-10927000</v>
      </c>
      <c r="Z32" s="212">
        <f>+IF(X32&lt;&gt;0,+(Y32/X32)*100,0)</f>
        <v>-100</v>
      </c>
      <c r="AA32" s="79">
        <f>SUM(AA28:AA31)</f>
        <v>10927000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1160469</v>
      </c>
      <c r="D35" s="155"/>
      <c r="E35" s="156"/>
      <c r="F35" s="60"/>
      <c r="G35" s="60">
        <v>136</v>
      </c>
      <c r="H35" s="60"/>
      <c r="I35" s="60"/>
      <c r="J35" s="60">
        <v>136</v>
      </c>
      <c r="K35" s="60"/>
      <c r="L35" s="60"/>
      <c r="M35" s="60">
        <v>42000</v>
      </c>
      <c r="N35" s="60">
        <v>42000</v>
      </c>
      <c r="O35" s="60"/>
      <c r="P35" s="60"/>
      <c r="Q35" s="60"/>
      <c r="R35" s="60"/>
      <c r="S35" s="60"/>
      <c r="T35" s="60"/>
      <c r="U35" s="60"/>
      <c r="V35" s="60"/>
      <c r="W35" s="60">
        <v>42136</v>
      </c>
      <c r="X35" s="60"/>
      <c r="Y35" s="60">
        <v>42136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9049365</v>
      </c>
      <c r="D36" s="222">
        <f>SUM(D32:D35)</f>
        <v>0</v>
      </c>
      <c r="E36" s="218">
        <f t="shared" si="6"/>
        <v>10927000</v>
      </c>
      <c r="F36" s="220">
        <f t="shared" si="6"/>
        <v>10927000</v>
      </c>
      <c r="G36" s="220">
        <f t="shared" si="6"/>
        <v>136</v>
      </c>
      <c r="H36" s="220">
        <f t="shared" si="6"/>
        <v>0</v>
      </c>
      <c r="I36" s="220">
        <f t="shared" si="6"/>
        <v>0</v>
      </c>
      <c r="J36" s="220">
        <f t="shared" si="6"/>
        <v>136</v>
      </c>
      <c r="K36" s="220">
        <f t="shared" si="6"/>
        <v>0</v>
      </c>
      <c r="L36" s="220">
        <f t="shared" si="6"/>
        <v>0</v>
      </c>
      <c r="M36" s="220">
        <f t="shared" si="6"/>
        <v>42000</v>
      </c>
      <c r="N36" s="220">
        <f t="shared" si="6"/>
        <v>42000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42136</v>
      </c>
      <c r="X36" s="220">
        <f t="shared" si="6"/>
        <v>10927000</v>
      </c>
      <c r="Y36" s="220">
        <f t="shared" si="6"/>
        <v>-10884864</v>
      </c>
      <c r="Z36" s="221">
        <f>+IF(X36&lt;&gt;0,+(Y36/X36)*100,0)</f>
        <v>-99.61438638235563</v>
      </c>
      <c r="AA36" s="239">
        <f>SUM(AA32:AA35)</f>
        <v>10927000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173103</v>
      </c>
      <c r="D6" s="155"/>
      <c r="E6" s="59">
        <v>4500000</v>
      </c>
      <c r="F6" s="60">
        <v>4500000</v>
      </c>
      <c r="G6" s="60">
        <v>5059684</v>
      </c>
      <c r="H6" s="60">
        <v>8433608</v>
      </c>
      <c r="I6" s="60">
        <v>5089063</v>
      </c>
      <c r="J6" s="60">
        <v>5089063</v>
      </c>
      <c r="K6" s="60">
        <v>9639953</v>
      </c>
      <c r="L6" s="60">
        <v>6464597</v>
      </c>
      <c r="M6" s="60">
        <v>3101546</v>
      </c>
      <c r="N6" s="60">
        <v>3101546</v>
      </c>
      <c r="O6" s="60">
        <v>2726705</v>
      </c>
      <c r="P6" s="60">
        <v>12541</v>
      </c>
      <c r="Q6" s="60">
        <v>4728640</v>
      </c>
      <c r="R6" s="60">
        <v>4728640</v>
      </c>
      <c r="S6" s="60"/>
      <c r="T6" s="60"/>
      <c r="U6" s="60"/>
      <c r="V6" s="60"/>
      <c r="W6" s="60"/>
      <c r="X6" s="60">
        <v>4500000</v>
      </c>
      <c r="Y6" s="60">
        <v>-4500000</v>
      </c>
      <c r="Z6" s="140">
        <v>-100</v>
      </c>
      <c r="AA6" s="62">
        <v>4500000</v>
      </c>
    </row>
    <row r="7" spans="1:27" ht="13.5">
      <c r="A7" s="249" t="s">
        <v>144</v>
      </c>
      <c r="B7" s="182"/>
      <c r="C7" s="155">
        <v>615379</v>
      </c>
      <c r="D7" s="155"/>
      <c r="E7" s="59">
        <v>6500000</v>
      </c>
      <c r="F7" s="60">
        <v>6500000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19565</v>
      </c>
      <c r="R7" s="60">
        <v>19565</v>
      </c>
      <c r="S7" s="60"/>
      <c r="T7" s="60"/>
      <c r="U7" s="60"/>
      <c r="V7" s="60"/>
      <c r="W7" s="60"/>
      <c r="X7" s="60">
        <v>6500000</v>
      </c>
      <c r="Y7" s="60">
        <v>-6500000</v>
      </c>
      <c r="Z7" s="140">
        <v>-100</v>
      </c>
      <c r="AA7" s="62">
        <v>6500000</v>
      </c>
    </row>
    <row r="8" spans="1:27" ht="13.5">
      <c r="A8" s="249" t="s">
        <v>145</v>
      </c>
      <c r="B8" s="182"/>
      <c r="C8" s="155">
        <v>1691363</v>
      </c>
      <c r="D8" s="155"/>
      <c r="E8" s="59">
        <v>3381975</v>
      </c>
      <c r="F8" s="60">
        <v>3381975</v>
      </c>
      <c r="G8" s="60">
        <v>6969667</v>
      </c>
      <c r="H8" s="60">
        <v>3460145</v>
      </c>
      <c r="I8" s="60">
        <v>4059670</v>
      </c>
      <c r="J8" s="60">
        <v>4059670</v>
      </c>
      <c r="K8" s="60">
        <v>4482376</v>
      </c>
      <c r="L8" s="60">
        <v>4857322</v>
      </c>
      <c r="M8" s="60">
        <v>4314286</v>
      </c>
      <c r="N8" s="60">
        <v>4314286</v>
      </c>
      <c r="O8" s="60">
        <v>3994610</v>
      </c>
      <c r="P8" s="60">
        <v>7367675</v>
      </c>
      <c r="Q8" s="60">
        <v>8823811</v>
      </c>
      <c r="R8" s="60">
        <v>8823811</v>
      </c>
      <c r="S8" s="60">
        <v>9120115</v>
      </c>
      <c r="T8" s="60"/>
      <c r="U8" s="60">
        <v>8706414</v>
      </c>
      <c r="V8" s="60">
        <v>8706414</v>
      </c>
      <c r="W8" s="60">
        <v>8706414</v>
      </c>
      <c r="X8" s="60">
        <v>3381975</v>
      </c>
      <c r="Y8" s="60">
        <v>5324439</v>
      </c>
      <c r="Z8" s="140">
        <v>157.44</v>
      </c>
      <c r="AA8" s="62">
        <v>3381975</v>
      </c>
    </row>
    <row r="9" spans="1:27" ht="13.5">
      <c r="A9" s="249" t="s">
        <v>146</v>
      </c>
      <c r="B9" s="182"/>
      <c r="C9" s="155">
        <v>1765579</v>
      </c>
      <c r="D9" s="155"/>
      <c r="E9" s="59">
        <v>346429</v>
      </c>
      <c r="F9" s="60">
        <v>346429</v>
      </c>
      <c r="G9" s="60">
        <v>8803217</v>
      </c>
      <c r="H9" s="60">
        <v>5711893</v>
      </c>
      <c r="I9" s="60">
        <v>6776266</v>
      </c>
      <c r="J9" s="60">
        <v>6776266</v>
      </c>
      <c r="K9" s="60">
        <v>892170</v>
      </c>
      <c r="L9" s="60">
        <v>2620525</v>
      </c>
      <c r="M9" s="60">
        <v>5721296</v>
      </c>
      <c r="N9" s="60">
        <v>5721296</v>
      </c>
      <c r="O9" s="60">
        <v>5397314</v>
      </c>
      <c r="P9" s="60">
        <v>5712373</v>
      </c>
      <c r="Q9" s="60">
        <v>98256</v>
      </c>
      <c r="R9" s="60">
        <v>98256</v>
      </c>
      <c r="S9" s="60">
        <v>98256</v>
      </c>
      <c r="T9" s="60"/>
      <c r="U9" s="60">
        <v>98256</v>
      </c>
      <c r="V9" s="60">
        <v>98256</v>
      </c>
      <c r="W9" s="60">
        <v>98256</v>
      </c>
      <c r="X9" s="60">
        <v>346429</v>
      </c>
      <c r="Y9" s="60">
        <v>-248173</v>
      </c>
      <c r="Z9" s="140">
        <v>-71.64</v>
      </c>
      <c r="AA9" s="62">
        <v>346429</v>
      </c>
    </row>
    <row r="10" spans="1:27" ht="13.5">
      <c r="A10" s="249" t="s">
        <v>147</v>
      </c>
      <c r="B10" s="182"/>
      <c r="C10" s="155">
        <v>545224</v>
      </c>
      <c r="D10" s="155"/>
      <c r="E10" s="59"/>
      <c r="F10" s="60"/>
      <c r="G10" s="159">
        <v>105752</v>
      </c>
      <c r="H10" s="159">
        <v>98256</v>
      </c>
      <c r="I10" s="159">
        <v>98256</v>
      </c>
      <c r="J10" s="60">
        <v>98256</v>
      </c>
      <c r="K10" s="159"/>
      <c r="L10" s="159">
        <v>98256</v>
      </c>
      <c r="M10" s="60">
        <v>98256</v>
      </c>
      <c r="N10" s="159">
        <v>98256</v>
      </c>
      <c r="O10" s="159">
        <v>98256</v>
      </c>
      <c r="P10" s="159">
        <v>98256</v>
      </c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8285</v>
      </c>
      <c r="D11" s="155"/>
      <c r="E11" s="59">
        <v>9575</v>
      </c>
      <c r="F11" s="60">
        <v>9575</v>
      </c>
      <c r="G11" s="60">
        <v>9575</v>
      </c>
      <c r="H11" s="60">
        <v>8285</v>
      </c>
      <c r="I11" s="60">
        <v>8285</v>
      </c>
      <c r="J11" s="60">
        <v>8285</v>
      </c>
      <c r="K11" s="60">
        <v>8285</v>
      </c>
      <c r="L11" s="60">
        <v>8285</v>
      </c>
      <c r="M11" s="60">
        <v>8285</v>
      </c>
      <c r="N11" s="60">
        <v>8285</v>
      </c>
      <c r="O11" s="60">
        <v>8285</v>
      </c>
      <c r="P11" s="60">
        <v>8285</v>
      </c>
      <c r="Q11" s="60">
        <v>8285</v>
      </c>
      <c r="R11" s="60">
        <v>8285</v>
      </c>
      <c r="S11" s="60">
        <v>8285</v>
      </c>
      <c r="T11" s="60"/>
      <c r="U11" s="60">
        <v>8718</v>
      </c>
      <c r="V11" s="60">
        <v>8718</v>
      </c>
      <c r="W11" s="60">
        <v>8718</v>
      </c>
      <c r="X11" s="60">
        <v>9575</v>
      </c>
      <c r="Y11" s="60">
        <v>-857</v>
      </c>
      <c r="Z11" s="140">
        <v>-8.95</v>
      </c>
      <c r="AA11" s="62">
        <v>9575</v>
      </c>
    </row>
    <row r="12" spans="1:27" ht="13.5">
      <c r="A12" s="250" t="s">
        <v>56</v>
      </c>
      <c r="B12" s="251"/>
      <c r="C12" s="168">
        <f aca="true" t="shared" si="0" ref="C12:Y12">SUM(C6:C11)</f>
        <v>4798933</v>
      </c>
      <c r="D12" s="168">
        <f>SUM(D6:D11)</f>
        <v>0</v>
      </c>
      <c r="E12" s="72">
        <f t="shared" si="0"/>
        <v>14737979</v>
      </c>
      <c r="F12" s="73">
        <f t="shared" si="0"/>
        <v>14737979</v>
      </c>
      <c r="G12" s="73">
        <f t="shared" si="0"/>
        <v>20947895</v>
      </c>
      <c r="H12" s="73">
        <f t="shared" si="0"/>
        <v>17712187</v>
      </c>
      <c r="I12" s="73">
        <f t="shared" si="0"/>
        <v>16031540</v>
      </c>
      <c r="J12" s="73">
        <f t="shared" si="0"/>
        <v>16031540</v>
      </c>
      <c r="K12" s="73">
        <f t="shared" si="0"/>
        <v>15022784</v>
      </c>
      <c r="L12" s="73">
        <f t="shared" si="0"/>
        <v>14048985</v>
      </c>
      <c r="M12" s="73">
        <f t="shared" si="0"/>
        <v>13243669</v>
      </c>
      <c r="N12" s="73">
        <f t="shared" si="0"/>
        <v>13243669</v>
      </c>
      <c r="O12" s="73">
        <f t="shared" si="0"/>
        <v>12225170</v>
      </c>
      <c r="P12" s="73">
        <f t="shared" si="0"/>
        <v>13199130</v>
      </c>
      <c r="Q12" s="73">
        <f t="shared" si="0"/>
        <v>13678557</v>
      </c>
      <c r="R12" s="73">
        <f t="shared" si="0"/>
        <v>13678557</v>
      </c>
      <c r="S12" s="73">
        <f t="shared" si="0"/>
        <v>9226656</v>
      </c>
      <c r="T12" s="73">
        <f t="shared" si="0"/>
        <v>0</v>
      </c>
      <c r="U12" s="73">
        <f t="shared" si="0"/>
        <v>8813388</v>
      </c>
      <c r="V12" s="73">
        <f t="shared" si="0"/>
        <v>8813388</v>
      </c>
      <c r="W12" s="73">
        <f t="shared" si="0"/>
        <v>8813388</v>
      </c>
      <c r="X12" s="73">
        <f t="shared" si="0"/>
        <v>14737979</v>
      </c>
      <c r="Y12" s="73">
        <f t="shared" si="0"/>
        <v>-5924591</v>
      </c>
      <c r="Z12" s="170">
        <f>+IF(X12&lt;&gt;0,+(Y12/X12)*100,0)</f>
        <v>-40.19948053936025</v>
      </c>
      <c r="AA12" s="74">
        <f>SUM(AA6:AA11)</f>
        <v>14737979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7290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1616786</v>
      </c>
      <c r="D16" s="155"/>
      <c r="E16" s="59">
        <v>1693876</v>
      </c>
      <c r="F16" s="60">
        <v>1693876</v>
      </c>
      <c r="G16" s="159">
        <v>1700229</v>
      </c>
      <c r="H16" s="159">
        <v>1700229</v>
      </c>
      <c r="I16" s="159">
        <v>1700229</v>
      </c>
      <c r="J16" s="60">
        <v>1700229</v>
      </c>
      <c r="K16" s="159">
        <v>1700229</v>
      </c>
      <c r="L16" s="159">
        <v>1700229</v>
      </c>
      <c r="M16" s="60">
        <v>1700229</v>
      </c>
      <c r="N16" s="159">
        <v>1700229</v>
      </c>
      <c r="O16" s="159">
        <v>1700229</v>
      </c>
      <c r="P16" s="159">
        <v>1700229</v>
      </c>
      <c r="Q16" s="60">
        <v>1700229</v>
      </c>
      <c r="R16" s="159">
        <v>1700229</v>
      </c>
      <c r="S16" s="159">
        <v>1700229</v>
      </c>
      <c r="T16" s="60"/>
      <c r="U16" s="159">
        <v>1704724</v>
      </c>
      <c r="V16" s="159">
        <v>1704724</v>
      </c>
      <c r="W16" s="159">
        <v>1704724</v>
      </c>
      <c r="X16" s="60">
        <v>1693876</v>
      </c>
      <c r="Y16" s="159">
        <v>10848</v>
      </c>
      <c r="Z16" s="141">
        <v>0.64</v>
      </c>
      <c r="AA16" s="225">
        <v>1693876</v>
      </c>
    </row>
    <row r="17" spans="1:27" ht="13.5">
      <c r="A17" s="249" t="s">
        <v>152</v>
      </c>
      <c r="B17" s="182"/>
      <c r="C17" s="155">
        <v>26447383</v>
      </c>
      <c r="D17" s="155"/>
      <c r="E17" s="59">
        <v>16169151</v>
      </c>
      <c r="F17" s="60">
        <v>16169151</v>
      </c>
      <c r="G17" s="60">
        <v>16206580</v>
      </c>
      <c r="H17" s="60">
        <v>26447383</v>
      </c>
      <c r="I17" s="60">
        <v>26447383</v>
      </c>
      <c r="J17" s="60">
        <v>26447383</v>
      </c>
      <c r="K17" s="60">
        <v>26447383</v>
      </c>
      <c r="L17" s="60">
        <v>26447383</v>
      </c>
      <c r="M17" s="60">
        <v>26447383</v>
      </c>
      <c r="N17" s="60">
        <v>26447383</v>
      </c>
      <c r="O17" s="60">
        <v>26447383</v>
      </c>
      <c r="P17" s="60">
        <v>26447383</v>
      </c>
      <c r="Q17" s="60">
        <v>26447383</v>
      </c>
      <c r="R17" s="60">
        <v>26447383</v>
      </c>
      <c r="S17" s="60">
        <v>26447383</v>
      </c>
      <c r="T17" s="60"/>
      <c r="U17" s="60">
        <v>26447383</v>
      </c>
      <c r="V17" s="60">
        <v>26447383</v>
      </c>
      <c r="W17" s="60">
        <v>26447383</v>
      </c>
      <c r="X17" s="60">
        <v>16169151</v>
      </c>
      <c r="Y17" s="60">
        <v>10278232</v>
      </c>
      <c r="Z17" s="140">
        <v>63.57</v>
      </c>
      <c r="AA17" s="62">
        <v>16169151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121350344</v>
      </c>
      <c r="D19" s="155"/>
      <c r="E19" s="59">
        <v>138631858</v>
      </c>
      <c r="F19" s="60">
        <v>138631858</v>
      </c>
      <c r="G19" s="60">
        <v>128206184</v>
      </c>
      <c r="H19" s="60">
        <v>121431490</v>
      </c>
      <c r="I19" s="60">
        <v>121549507</v>
      </c>
      <c r="J19" s="60">
        <v>121549507</v>
      </c>
      <c r="K19" s="60">
        <v>121726552</v>
      </c>
      <c r="L19" s="60">
        <v>122030472</v>
      </c>
      <c r="M19" s="60">
        <v>122180258</v>
      </c>
      <c r="N19" s="60">
        <v>122180258</v>
      </c>
      <c r="O19" s="60">
        <v>122336533</v>
      </c>
      <c r="P19" s="60">
        <v>122588990</v>
      </c>
      <c r="Q19" s="60">
        <v>122381050</v>
      </c>
      <c r="R19" s="60">
        <v>122381050</v>
      </c>
      <c r="S19" s="60">
        <v>122393193</v>
      </c>
      <c r="T19" s="60"/>
      <c r="U19" s="60">
        <v>122431453</v>
      </c>
      <c r="V19" s="60">
        <v>122431453</v>
      </c>
      <c r="W19" s="60">
        <v>122431453</v>
      </c>
      <c r="X19" s="60">
        <v>138631858</v>
      </c>
      <c r="Y19" s="60">
        <v>-16200405</v>
      </c>
      <c r="Z19" s="140">
        <v>-11.69</v>
      </c>
      <c r="AA19" s="62">
        <v>138631858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307100</v>
      </c>
      <c r="D21" s="155"/>
      <c r="E21" s="59">
        <v>157300</v>
      </c>
      <c r="F21" s="60">
        <v>157300</v>
      </c>
      <c r="G21" s="60">
        <v>157300</v>
      </c>
      <c r="H21" s="60">
        <v>307100</v>
      </c>
      <c r="I21" s="60">
        <v>307100</v>
      </c>
      <c r="J21" s="60">
        <v>307100</v>
      </c>
      <c r="K21" s="60">
        <v>307100</v>
      </c>
      <c r="L21" s="60">
        <v>307100</v>
      </c>
      <c r="M21" s="60">
        <v>307100</v>
      </c>
      <c r="N21" s="60">
        <v>307100</v>
      </c>
      <c r="O21" s="60">
        <v>307100</v>
      </c>
      <c r="P21" s="60">
        <v>307100</v>
      </c>
      <c r="Q21" s="60">
        <v>307100</v>
      </c>
      <c r="R21" s="60">
        <v>307100</v>
      </c>
      <c r="S21" s="60">
        <v>307100</v>
      </c>
      <c r="T21" s="60"/>
      <c r="U21" s="60">
        <v>307100</v>
      </c>
      <c r="V21" s="60">
        <v>307100</v>
      </c>
      <c r="W21" s="60">
        <v>307100</v>
      </c>
      <c r="X21" s="60">
        <v>157300</v>
      </c>
      <c r="Y21" s="60">
        <v>149800</v>
      </c>
      <c r="Z21" s="140">
        <v>95.23</v>
      </c>
      <c r="AA21" s="62">
        <v>157300</v>
      </c>
    </row>
    <row r="22" spans="1:27" ht="13.5">
      <c r="A22" s="249" t="s">
        <v>157</v>
      </c>
      <c r="B22" s="182"/>
      <c r="C22" s="155">
        <v>34043</v>
      </c>
      <c r="D22" s="155"/>
      <c r="E22" s="59">
        <v>17220</v>
      </c>
      <c r="F22" s="60">
        <v>17220</v>
      </c>
      <c r="G22" s="60">
        <v>36315</v>
      </c>
      <c r="H22" s="60">
        <v>34042</v>
      </c>
      <c r="I22" s="60">
        <v>34042</v>
      </c>
      <c r="J22" s="60">
        <v>34042</v>
      </c>
      <c r="K22" s="60">
        <v>34042</v>
      </c>
      <c r="L22" s="60">
        <v>34042</v>
      </c>
      <c r="M22" s="60">
        <v>34042</v>
      </c>
      <c r="N22" s="60">
        <v>34042</v>
      </c>
      <c r="O22" s="60">
        <v>34042</v>
      </c>
      <c r="P22" s="60">
        <v>34042</v>
      </c>
      <c r="Q22" s="60">
        <v>34042</v>
      </c>
      <c r="R22" s="60">
        <v>34042</v>
      </c>
      <c r="S22" s="60">
        <v>34042</v>
      </c>
      <c r="T22" s="60"/>
      <c r="U22" s="60">
        <v>34042</v>
      </c>
      <c r="V22" s="60">
        <v>34042</v>
      </c>
      <c r="W22" s="60">
        <v>34042</v>
      </c>
      <c r="X22" s="60">
        <v>17220</v>
      </c>
      <c r="Y22" s="60">
        <v>16822</v>
      </c>
      <c r="Z22" s="140">
        <v>97.69</v>
      </c>
      <c r="AA22" s="62">
        <v>17220</v>
      </c>
    </row>
    <row r="23" spans="1:27" ht="13.5">
      <c r="A23" s="249" t="s">
        <v>158</v>
      </c>
      <c r="B23" s="182"/>
      <c r="C23" s="155">
        <v>54839</v>
      </c>
      <c r="D23" s="155"/>
      <c r="E23" s="59">
        <v>582</v>
      </c>
      <c r="F23" s="60">
        <v>582</v>
      </c>
      <c r="G23" s="159">
        <v>581</v>
      </c>
      <c r="H23" s="159">
        <v>54838</v>
      </c>
      <c r="I23" s="159">
        <v>54838</v>
      </c>
      <c r="J23" s="60">
        <v>54838</v>
      </c>
      <c r="K23" s="159">
        <v>54838</v>
      </c>
      <c r="L23" s="159">
        <v>54838</v>
      </c>
      <c r="M23" s="60">
        <v>54838</v>
      </c>
      <c r="N23" s="159">
        <v>54838</v>
      </c>
      <c r="O23" s="159">
        <v>54838</v>
      </c>
      <c r="P23" s="159">
        <v>54838</v>
      </c>
      <c r="Q23" s="60">
        <v>54838</v>
      </c>
      <c r="R23" s="159">
        <v>54838</v>
      </c>
      <c r="S23" s="159">
        <v>54838</v>
      </c>
      <c r="T23" s="60"/>
      <c r="U23" s="159">
        <v>54838</v>
      </c>
      <c r="V23" s="159">
        <v>54838</v>
      </c>
      <c r="W23" s="159">
        <v>54838</v>
      </c>
      <c r="X23" s="60">
        <v>582</v>
      </c>
      <c r="Y23" s="159">
        <v>54256</v>
      </c>
      <c r="Z23" s="141">
        <v>9322.34</v>
      </c>
      <c r="AA23" s="225">
        <v>582</v>
      </c>
    </row>
    <row r="24" spans="1:27" ht="13.5">
      <c r="A24" s="250" t="s">
        <v>57</v>
      </c>
      <c r="B24" s="253"/>
      <c r="C24" s="168">
        <f aca="true" t="shared" si="1" ref="C24:Y24">SUM(C15:C23)</f>
        <v>149810495</v>
      </c>
      <c r="D24" s="168">
        <f>SUM(D15:D23)</f>
        <v>0</v>
      </c>
      <c r="E24" s="76">
        <f t="shared" si="1"/>
        <v>156669987</v>
      </c>
      <c r="F24" s="77">
        <f t="shared" si="1"/>
        <v>156669987</v>
      </c>
      <c r="G24" s="77">
        <f t="shared" si="1"/>
        <v>146314479</v>
      </c>
      <c r="H24" s="77">
        <f t="shared" si="1"/>
        <v>149975082</v>
      </c>
      <c r="I24" s="77">
        <f t="shared" si="1"/>
        <v>150093099</v>
      </c>
      <c r="J24" s="77">
        <f t="shared" si="1"/>
        <v>150093099</v>
      </c>
      <c r="K24" s="77">
        <f t="shared" si="1"/>
        <v>150270144</v>
      </c>
      <c r="L24" s="77">
        <f t="shared" si="1"/>
        <v>150574064</v>
      </c>
      <c r="M24" s="77">
        <f t="shared" si="1"/>
        <v>150723850</v>
      </c>
      <c r="N24" s="77">
        <f t="shared" si="1"/>
        <v>150723850</v>
      </c>
      <c r="O24" s="77">
        <f t="shared" si="1"/>
        <v>150880125</v>
      </c>
      <c r="P24" s="77">
        <f t="shared" si="1"/>
        <v>151132582</v>
      </c>
      <c r="Q24" s="77">
        <f t="shared" si="1"/>
        <v>150924642</v>
      </c>
      <c r="R24" s="77">
        <f t="shared" si="1"/>
        <v>150924642</v>
      </c>
      <c r="S24" s="77">
        <f t="shared" si="1"/>
        <v>150936785</v>
      </c>
      <c r="T24" s="77">
        <f t="shared" si="1"/>
        <v>0</v>
      </c>
      <c r="U24" s="77">
        <f t="shared" si="1"/>
        <v>150979540</v>
      </c>
      <c r="V24" s="77">
        <f t="shared" si="1"/>
        <v>150979540</v>
      </c>
      <c r="W24" s="77">
        <f t="shared" si="1"/>
        <v>150979540</v>
      </c>
      <c r="X24" s="77">
        <f t="shared" si="1"/>
        <v>156669987</v>
      </c>
      <c r="Y24" s="77">
        <f t="shared" si="1"/>
        <v>-5690447</v>
      </c>
      <c r="Z24" s="212">
        <f>+IF(X24&lt;&gt;0,+(Y24/X24)*100,0)</f>
        <v>-3.632123234937142</v>
      </c>
      <c r="AA24" s="79">
        <f>SUM(AA15:AA23)</f>
        <v>156669987</v>
      </c>
    </row>
    <row r="25" spans="1:27" ht="13.5">
      <c r="A25" s="250" t="s">
        <v>159</v>
      </c>
      <c r="B25" s="251"/>
      <c r="C25" s="168">
        <f aca="true" t="shared" si="2" ref="C25:Y25">+C12+C24</f>
        <v>154609428</v>
      </c>
      <c r="D25" s="168">
        <f>+D12+D24</f>
        <v>0</v>
      </c>
      <c r="E25" s="72">
        <f t="shared" si="2"/>
        <v>171407966</v>
      </c>
      <c r="F25" s="73">
        <f t="shared" si="2"/>
        <v>171407966</v>
      </c>
      <c r="G25" s="73">
        <f t="shared" si="2"/>
        <v>167262374</v>
      </c>
      <c r="H25" s="73">
        <f t="shared" si="2"/>
        <v>167687269</v>
      </c>
      <c r="I25" s="73">
        <f t="shared" si="2"/>
        <v>166124639</v>
      </c>
      <c r="J25" s="73">
        <f t="shared" si="2"/>
        <v>166124639</v>
      </c>
      <c r="K25" s="73">
        <f t="shared" si="2"/>
        <v>165292928</v>
      </c>
      <c r="L25" s="73">
        <f t="shared" si="2"/>
        <v>164623049</v>
      </c>
      <c r="M25" s="73">
        <f t="shared" si="2"/>
        <v>163967519</v>
      </c>
      <c r="N25" s="73">
        <f t="shared" si="2"/>
        <v>163967519</v>
      </c>
      <c r="O25" s="73">
        <f t="shared" si="2"/>
        <v>163105295</v>
      </c>
      <c r="P25" s="73">
        <f t="shared" si="2"/>
        <v>164331712</v>
      </c>
      <c r="Q25" s="73">
        <f t="shared" si="2"/>
        <v>164603199</v>
      </c>
      <c r="R25" s="73">
        <f t="shared" si="2"/>
        <v>164603199</v>
      </c>
      <c r="S25" s="73">
        <f t="shared" si="2"/>
        <v>160163441</v>
      </c>
      <c r="T25" s="73">
        <f t="shared" si="2"/>
        <v>0</v>
      </c>
      <c r="U25" s="73">
        <f t="shared" si="2"/>
        <v>159792928</v>
      </c>
      <c r="V25" s="73">
        <f t="shared" si="2"/>
        <v>159792928</v>
      </c>
      <c r="W25" s="73">
        <f t="shared" si="2"/>
        <v>159792928</v>
      </c>
      <c r="X25" s="73">
        <f t="shared" si="2"/>
        <v>171407966</v>
      </c>
      <c r="Y25" s="73">
        <f t="shared" si="2"/>
        <v>-11615038</v>
      </c>
      <c r="Z25" s="170">
        <f>+IF(X25&lt;&gt;0,+(Y25/X25)*100,0)</f>
        <v>-6.776253327689566</v>
      </c>
      <c r="AA25" s="74">
        <f>+AA12+AA24</f>
        <v>171407966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1211708</v>
      </c>
      <c r="D29" s="155"/>
      <c r="E29" s="59">
        <v>1400000</v>
      </c>
      <c r="F29" s="60">
        <v>1400000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>
        <v>1421218</v>
      </c>
      <c r="T29" s="60"/>
      <c r="U29" s="60">
        <v>829966</v>
      </c>
      <c r="V29" s="60">
        <v>829966</v>
      </c>
      <c r="W29" s="60">
        <v>829966</v>
      </c>
      <c r="X29" s="60">
        <v>1400000</v>
      </c>
      <c r="Y29" s="60">
        <v>-570034</v>
      </c>
      <c r="Z29" s="140">
        <v>-40.72</v>
      </c>
      <c r="AA29" s="62">
        <v>1400000</v>
      </c>
    </row>
    <row r="30" spans="1:27" ht="13.5">
      <c r="A30" s="249" t="s">
        <v>52</v>
      </c>
      <c r="B30" s="182"/>
      <c r="C30" s="155">
        <v>421959</v>
      </c>
      <c r="D30" s="155"/>
      <c r="E30" s="59">
        <v>468348</v>
      </c>
      <c r="F30" s="60">
        <v>468348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420591</v>
      </c>
      <c r="R30" s="60">
        <v>420591</v>
      </c>
      <c r="S30" s="60">
        <v>420591</v>
      </c>
      <c r="T30" s="60"/>
      <c r="U30" s="60">
        <v>420591</v>
      </c>
      <c r="V30" s="60">
        <v>420591</v>
      </c>
      <c r="W30" s="60">
        <v>420591</v>
      </c>
      <c r="X30" s="60">
        <v>468348</v>
      </c>
      <c r="Y30" s="60">
        <v>-47757</v>
      </c>
      <c r="Z30" s="140">
        <v>-10.2</v>
      </c>
      <c r="AA30" s="62">
        <v>468348</v>
      </c>
    </row>
    <row r="31" spans="1:27" ht="13.5">
      <c r="A31" s="249" t="s">
        <v>163</v>
      </c>
      <c r="B31" s="182"/>
      <c r="C31" s="155">
        <v>203351</v>
      </c>
      <c r="D31" s="155"/>
      <c r="E31" s="59">
        <v>199016</v>
      </c>
      <c r="F31" s="60">
        <v>199016</v>
      </c>
      <c r="G31" s="60">
        <v>204194</v>
      </c>
      <c r="H31" s="60">
        <v>204842</v>
      </c>
      <c r="I31" s="60">
        <v>205303</v>
      </c>
      <c r="J31" s="60">
        <v>205303</v>
      </c>
      <c r="K31" s="60">
        <v>206820</v>
      </c>
      <c r="L31" s="60">
        <v>207994</v>
      </c>
      <c r="M31" s="60">
        <v>213853</v>
      </c>
      <c r="N31" s="60">
        <v>213853</v>
      </c>
      <c r="O31" s="60">
        <v>219880</v>
      </c>
      <c r="P31" s="60">
        <v>213881</v>
      </c>
      <c r="Q31" s="60">
        <v>215735</v>
      </c>
      <c r="R31" s="60">
        <v>215735</v>
      </c>
      <c r="S31" s="60">
        <v>215911</v>
      </c>
      <c r="T31" s="60"/>
      <c r="U31" s="60">
        <v>216580</v>
      </c>
      <c r="V31" s="60">
        <v>216580</v>
      </c>
      <c r="W31" s="60">
        <v>216580</v>
      </c>
      <c r="X31" s="60">
        <v>199016</v>
      </c>
      <c r="Y31" s="60">
        <v>17564</v>
      </c>
      <c r="Z31" s="140">
        <v>8.83</v>
      </c>
      <c r="AA31" s="62">
        <v>199016</v>
      </c>
    </row>
    <row r="32" spans="1:27" ht="13.5">
      <c r="A32" s="249" t="s">
        <v>164</v>
      </c>
      <c r="B32" s="182"/>
      <c r="C32" s="155">
        <v>13669721</v>
      </c>
      <c r="D32" s="155"/>
      <c r="E32" s="59">
        <v>7389608</v>
      </c>
      <c r="F32" s="60">
        <v>7389608</v>
      </c>
      <c r="G32" s="60">
        <v>17142423</v>
      </c>
      <c r="H32" s="60">
        <v>19345530</v>
      </c>
      <c r="I32" s="60">
        <v>19728846</v>
      </c>
      <c r="J32" s="60">
        <v>19728846</v>
      </c>
      <c r="K32" s="60">
        <v>19442902</v>
      </c>
      <c r="L32" s="60">
        <v>20064660</v>
      </c>
      <c r="M32" s="60">
        <v>18435879</v>
      </c>
      <c r="N32" s="60">
        <v>18435879</v>
      </c>
      <c r="O32" s="60">
        <v>19150006</v>
      </c>
      <c r="P32" s="60">
        <v>19805914</v>
      </c>
      <c r="Q32" s="60">
        <v>31961244</v>
      </c>
      <c r="R32" s="60">
        <v>31961244</v>
      </c>
      <c r="S32" s="60">
        <v>21527729</v>
      </c>
      <c r="T32" s="60"/>
      <c r="U32" s="60">
        <v>23551830</v>
      </c>
      <c r="V32" s="60">
        <v>23551830</v>
      </c>
      <c r="W32" s="60">
        <v>23551830</v>
      </c>
      <c r="X32" s="60">
        <v>7389608</v>
      </c>
      <c r="Y32" s="60">
        <v>16162222</v>
      </c>
      <c r="Z32" s="140">
        <v>218.72</v>
      </c>
      <c r="AA32" s="62">
        <v>7389608</v>
      </c>
    </row>
    <row r="33" spans="1:27" ht="13.5">
      <c r="A33" s="249" t="s">
        <v>165</v>
      </c>
      <c r="B33" s="182"/>
      <c r="C33" s="155">
        <v>5874051</v>
      </c>
      <c r="D33" s="155"/>
      <c r="E33" s="59">
        <v>4192000</v>
      </c>
      <c r="F33" s="60">
        <v>4192000</v>
      </c>
      <c r="G33" s="60">
        <v>4987394</v>
      </c>
      <c r="H33" s="60">
        <v>5973196</v>
      </c>
      <c r="I33" s="60">
        <v>5766020</v>
      </c>
      <c r="J33" s="60">
        <v>5766020</v>
      </c>
      <c r="K33" s="60">
        <v>6171597</v>
      </c>
      <c r="L33" s="60">
        <v>5720170</v>
      </c>
      <c r="M33" s="60">
        <v>5478140</v>
      </c>
      <c r="N33" s="60">
        <v>5478140</v>
      </c>
      <c r="O33" s="60">
        <v>5577197</v>
      </c>
      <c r="P33" s="60">
        <v>5818337</v>
      </c>
      <c r="Q33" s="60">
        <v>4090121</v>
      </c>
      <c r="R33" s="60">
        <v>4090121</v>
      </c>
      <c r="S33" s="60">
        <v>4090121</v>
      </c>
      <c r="T33" s="60"/>
      <c r="U33" s="60">
        <v>4090121</v>
      </c>
      <c r="V33" s="60">
        <v>4090121</v>
      </c>
      <c r="W33" s="60">
        <v>4090121</v>
      </c>
      <c r="X33" s="60">
        <v>4192000</v>
      </c>
      <c r="Y33" s="60">
        <v>-101879</v>
      </c>
      <c r="Z33" s="140">
        <v>-2.43</v>
      </c>
      <c r="AA33" s="62">
        <v>4192000</v>
      </c>
    </row>
    <row r="34" spans="1:27" ht="13.5">
      <c r="A34" s="250" t="s">
        <v>58</v>
      </c>
      <c r="B34" s="251"/>
      <c r="C34" s="168">
        <f aca="true" t="shared" si="3" ref="C34:Y34">SUM(C29:C33)</f>
        <v>21380790</v>
      </c>
      <c r="D34" s="168">
        <f>SUM(D29:D33)</f>
        <v>0</v>
      </c>
      <c r="E34" s="72">
        <f t="shared" si="3"/>
        <v>13648972</v>
      </c>
      <c r="F34" s="73">
        <f t="shared" si="3"/>
        <v>13648972</v>
      </c>
      <c r="G34" s="73">
        <f t="shared" si="3"/>
        <v>22334011</v>
      </c>
      <c r="H34" s="73">
        <f t="shared" si="3"/>
        <v>25523568</v>
      </c>
      <c r="I34" s="73">
        <f t="shared" si="3"/>
        <v>25700169</v>
      </c>
      <c r="J34" s="73">
        <f t="shared" si="3"/>
        <v>25700169</v>
      </c>
      <c r="K34" s="73">
        <f t="shared" si="3"/>
        <v>25821319</v>
      </c>
      <c r="L34" s="73">
        <f t="shared" si="3"/>
        <v>25992824</v>
      </c>
      <c r="M34" s="73">
        <f t="shared" si="3"/>
        <v>24127872</v>
      </c>
      <c r="N34" s="73">
        <f t="shared" si="3"/>
        <v>24127872</v>
      </c>
      <c r="O34" s="73">
        <f t="shared" si="3"/>
        <v>24947083</v>
      </c>
      <c r="P34" s="73">
        <f t="shared" si="3"/>
        <v>25838132</v>
      </c>
      <c r="Q34" s="73">
        <f t="shared" si="3"/>
        <v>36687691</v>
      </c>
      <c r="R34" s="73">
        <f t="shared" si="3"/>
        <v>36687691</v>
      </c>
      <c r="S34" s="73">
        <f t="shared" si="3"/>
        <v>27675570</v>
      </c>
      <c r="T34" s="73">
        <f t="shared" si="3"/>
        <v>0</v>
      </c>
      <c r="U34" s="73">
        <f t="shared" si="3"/>
        <v>29109088</v>
      </c>
      <c r="V34" s="73">
        <f t="shared" si="3"/>
        <v>29109088</v>
      </c>
      <c r="W34" s="73">
        <f t="shared" si="3"/>
        <v>29109088</v>
      </c>
      <c r="X34" s="73">
        <f t="shared" si="3"/>
        <v>13648972</v>
      </c>
      <c r="Y34" s="73">
        <f t="shared" si="3"/>
        <v>15460116</v>
      </c>
      <c r="Z34" s="170">
        <f>+IF(X34&lt;&gt;0,+(Y34/X34)*100,0)</f>
        <v>113.26945355298552</v>
      </c>
      <c r="AA34" s="74">
        <f>SUM(AA29:AA33)</f>
        <v>13648972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829040</v>
      </c>
      <c r="D37" s="155"/>
      <c r="E37" s="59">
        <v>360584</v>
      </c>
      <c r="F37" s="60">
        <v>360584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>
        <v>829040</v>
      </c>
      <c r="R37" s="60">
        <v>829040</v>
      </c>
      <c r="S37" s="60">
        <v>829040</v>
      </c>
      <c r="T37" s="60"/>
      <c r="U37" s="60">
        <v>829040</v>
      </c>
      <c r="V37" s="60">
        <v>829040</v>
      </c>
      <c r="W37" s="60">
        <v>829040</v>
      </c>
      <c r="X37" s="60">
        <v>360584</v>
      </c>
      <c r="Y37" s="60">
        <v>468456</v>
      </c>
      <c r="Z37" s="140">
        <v>129.92</v>
      </c>
      <c r="AA37" s="62">
        <v>360584</v>
      </c>
    </row>
    <row r="38" spans="1:27" ht="13.5">
      <c r="A38" s="249" t="s">
        <v>165</v>
      </c>
      <c r="B38" s="182"/>
      <c r="C38" s="155">
        <v>7639535</v>
      </c>
      <c r="D38" s="155"/>
      <c r="E38" s="59">
        <v>7932951</v>
      </c>
      <c r="F38" s="60">
        <v>7932951</v>
      </c>
      <c r="G38" s="60">
        <v>8673710</v>
      </c>
      <c r="H38" s="60">
        <v>9095637</v>
      </c>
      <c r="I38" s="60">
        <v>9095637</v>
      </c>
      <c r="J38" s="60">
        <v>9095637</v>
      </c>
      <c r="K38" s="60">
        <v>9095637</v>
      </c>
      <c r="L38" s="60">
        <v>9095637</v>
      </c>
      <c r="M38" s="60">
        <v>9095637</v>
      </c>
      <c r="N38" s="60">
        <v>9095637</v>
      </c>
      <c r="O38" s="60">
        <v>9095637</v>
      </c>
      <c r="P38" s="60">
        <v>9095635</v>
      </c>
      <c r="Q38" s="60">
        <v>8266597</v>
      </c>
      <c r="R38" s="60">
        <v>8266597</v>
      </c>
      <c r="S38" s="60">
        <v>8266597</v>
      </c>
      <c r="T38" s="60"/>
      <c r="U38" s="60">
        <v>8266597</v>
      </c>
      <c r="V38" s="60">
        <v>8266597</v>
      </c>
      <c r="W38" s="60">
        <v>8266597</v>
      </c>
      <c r="X38" s="60">
        <v>7932951</v>
      </c>
      <c r="Y38" s="60">
        <v>333646</v>
      </c>
      <c r="Z38" s="140">
        <v>4.21</v>
      </c>
      <c r="AA38" s="62">
        <v>7932951</v>
      </c>
    </row>
    <row r="39" spans="1:27" ht="13.5">
      <c r="A39" s="250" t="s">
        <v>59</v>
      </c>
      <c r="B39" s="253"/>
      <c r="C39" s="168">
        <f aca="true" t="shared" si="4" ref="C39:Y39">SUM(C37:C38)</f>
        <v>8468575</v>
      </c>
      <c r="D39" s="168">
        <f>SUM(D37:D38)</f>
        <v>0</v>
      </c>
      <c r="E39" s="76">
        <f t="shared" si="4"/>
        <v>8293535</v>
      </c>
      <c r="F39" s="77">
        <f t="shared" si="4"/>
        <v>8293535</v>
      </c>
      <c r="G39" s="77">
        <f t="shared" si="4"/>
        <v>8673710</v>
      </c>
      <c r="H39" s="77">
        <f t="shared" si="4"/>
        <v>9095637</v>
      </c>
      <c r="I39" s="77">
        <f t="shared" si="4"/>
        <v>9095637</v>
      </c>
      <c r="J39" s="77">
        <f t="shared" si="4"/>
        <v>9095637</v>
      </c>
      <c r="K39" s="77">
        <f t="shared" si="4"/>
        <v>9095637</v>
      </c>
      <c r="L39" s="77">
        <f t="shared" si="4"/>
        <v>9095637</v>
      </c>
      <c r="M39" s="77">
        <f t="shared" si="4"/>
        <v>9095637</v>
      </c>
      <c r="N39" s="77">
        <f t="shared" si="4"/>
        <v>9095637</v>
      </c>
      <c r="O39" s="77">
        <f t="shared" si="4"/>
        <v>9095637</v>
      </c>
      <c r="P39" s="77">
        <f t="shared" si="4"/>
        <v>9095635</v>
      </c>
      <c r="Q39" s="77">
        <f t="shared" si="4"/>
        <v>9095637</v>
      </c>
      <c r="R39" s="77">
        <f t="shared" si="4"/>
        <v>9095637</v>
      </c>
      <c r="S39" s="77">
        <f t="shared" si="4"/>
        <v>9095637</v>
      </c>
      <c r="T39" s="77">
        <f t="shared" si="4"/>
        <v>0</v>
      </c>
      <c r="U39" s="77">
        <f t="shared" si="4"/>
        <v>9095637</v>
      </c>
      <c r="V39" s="77">
        <f t="shared" si="4"/>
        <v>9095637</v>
      </c>
      <c r="W39" s="77">
        <f t="shared" si="4"/>
        <v>9095637</v>
      </c>
      <c r="X39" s="77">
        <f t="shared" si="4"/>
        <v>8293535</v>
      </c>
      <c r="Y39" s="77">
        <f t="shared" si="4"/>
        <v>802102</v>
      </c>
      <c r="Z39" s="212">
        <f>+IF(X39&lt;&gt;0,+(Y39/X39)*100,0)</f>
        <v>9.671412732929927</v>
      </c>
      <c r="AA39" s="79">
        <f>SUM(AA37:AA38)</f>
        <v>8293535</v>
      </c>
    </row>
    <row r="40" spans="1:27" ht="13.5">
      <c r="A40" s="250" t="s">
        <v>167</v>
      </c>
      <c r="B40" s="251"/>
      <c r="C40" s="168">
        <f aca="true" t="shared" si="5" ref="C40:Y40">+C34+C39</f>
        <v>29849365</v>
      </c>
      <c r="D40" s="168">
        <f>+D34+D39</f>
        <v>0</v>
      </c>
      <c r="E40" s="72">
        <f t="shared" si="5"/>
        <v>21942507</v>
      </c>
      <c r="F40" s="73">
        <f t="shared" si="5"/>
        <v>21942507</v>
      </c>
      <c r="G40" s="73">
        <f t="shared" si="5"/>
        <v>31007721</v>
      </c>
      <c r="H40" s="73">
        <f t="shared" si="5"/>
        <v>34619205</v>
      </c>
      <c r="I40" s="73">
        <f t="shared" si="5"/>
        <v>34795806</v>
      </c>
      <c r="J40" s="73">
        <f t="shared" si="5"/>
        <v>34795806</v>
      </c>
      <c r="K40" s="73">
        <f t="shared" si="5"/>
        <v>34916956</v>
      </c>
      <c r="L40" s="73">
        <f t="shared" si="5"/>
        <v>35088461</v>
      </c>
      <c r="M40" s="73">
        <f t="shared" si="5"/>
        <v>33223509</v>
      </c>
      <c r="N40" s="73">
        <f t="shared" si="5"/>
        <v>33223509</v>
      </c>
      <c r="O40" s="73">
        <f t="shared" si="5"/>
        <v>34042720</v>
      </c>
      <c r="P40" s="73">
        <f t="shared" si="5"/>
        <v>34933767</v>
      </c>
      <c r="Q40" s="73">
        <f t="shared" si="5"/>
        <v>45783328</v>
      </c>
      <c r="R40" s="73">
        <f t="shared" si="5"/>
        <v>45783328</v>
      </c>
      <c r="S40" s="73">
        <f t="shared" si="5"/>
        <v>36771207</v>
      </c>
      <c r="T40" s="73">
        <f t="shared" si="5"/>
        <v>0</v>
      </c>
      <c r="U40" s="73">
        <f t="shared" si="5"/>
        <v>38204725</v>
      </c>
      <c r="V40" s="73">
        <f t="shared" si="5"/>
        <v>38204725</v>
      </c>
      <c r="W40" s="73">
        <f t="shared" si="5"/>
        <v>38204725</v>
      </c>
      <c r="X40" s="73">
        <f t="shared" si="5"/>
        <v>21942507</v>
      </c>
      <c r="Y40" s="73">
        <f t="shared" si="5"/>
        <v>16262218</v>
      </c>
      <c r="Z40" s="170">
        <f>+IF(X40&lt;&gt;0,+(Y40/X40)*100,0)</f>
        <v>74.11285319403112</v>
      </c>
      <c r="AA40" s="74">
        <f>+AA34+AA39</f>
        <v>21942507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124760063</v>
      </c>
      <c r="D42" s="257">
        <f>+D25-D40</f>
        <v>0</v>
      </c>
      <c r="E42" s="258">
        <f t="shared" si="6"/>
        <v>149465459</v>
      </c>
      <c r="F42" s="259">
        <f t="shared" si="6"/>
        <v>149465459</v>
      </c>
      <c r="G42" s="259">
        <f t="shared" si="6"/>
        <v>136254653</v>
      </c>
      <c r="H42" s="259">
        <f t="shared" si="6"/>
        <v>133068064</v>
      </c>
      <c r="I42" s="259">
        <f t="shared" si="6"/>
        <v>131328833</v>
      </c>
      <c r="J42" s="259">
        <f t="shared" si="6"/>
        <v>131328833</v>
      </c>
      <c r="K42" s="259">
        <f t="shared" si="6"/>
        <v>130375972</v>
      </c>
      <c r="L42" s="259">
        <f t="shared" si="6"/>
        <v>129534588</v>
      </c>
      <c r="M42" s="259">
        <f t="shared" si="6"/>
        <v>130744010</v>
      </c>
      <c r="N42" s="259">
        <f t="shared" si="6"/>
        <v>130744010</v>
      </c>
      <c r="O42" s="259">
        <f t="shared" si="6"/>
        <v>129062575</v>
      </c>
      <c r="P42" s="259">
        <f t="shared" si="6"/>
        <v>129397945</v>
      </c>
      <c r="Q42" s="259">
        <f t="shared" si="6"/>
        <v>118819871</v>
      </c>
      <c r="R42" s="259">
        <f t="shared" si="6"/>
        <v>118819871</v>
      </c>
      <c r="S42" s="259">
        <f t="shared" si="6"/>
        <v>123392234</v>
      </c>
      <c r="T42" s="259">
        <f t="shared" si="6"/>
        <v>0</v>
      </c>
      <c r="U42" s="259">
        <f t="shared" si="6"/>
        <v>121588203</v>
      </c>
      <c r="V42" s="259">
        <f t="shared" si="6"/>
        <v>121588203</v>
      </c>
      <c r="W42" s="259">
        <f t="shared" si="6"/>
        <v>121588203</v>
      </c>
      <c r="X42" s="259">
        <f t="shared" si="6"/>
        <v>149465459</v>
      </c>
      <c r="Y42" s="259">
        <f t="shared" si="6"/>
        <v>-27877256</v>
      </c>
      <c r="Z42" s="260">
        <f>+IF(X42&lt;&gt;0,+(Y42/X42)*100,0)</f>
        <v>-18.651303241908217</v>
      </c>
      <c r="AA42" s="261">
        <f>+AA25-AA40</f>
        <v>149465459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124760063</v>
      </c>
      <c r="D45" s="155"/>
      <c r="E45" s="59">
        <v>149465459</v>
      </c>
      <c r="F45" s="60">
        <v>149465459</v>
      </c>
      <c r="G45" s="60">
        <v>136254653</v>
      </c>
      <c r="H45" s="60">
        <v>133068064</v>
      </c>
      <c r="I45" s="60">
        <v>131328833</v>
      </c>
      <c r="J45" s="60">
        <v>131328833</v>
      </c>
      <c r="K45" s="60">
        <v>130375972</v>
      </c>
      <c r="L45" s="60">
        <v>129534588</v>
      </c>
      <c r="M45" s="60">
        <v>130744010</v>
      </c>
      <c r="N45" s="60">
        <v>130744010</v>
      </c>
      <c r="O45" s="60">
        <v>129062575</v>
      </c>
      <c r="P45" s="60">
        <v>129397945</v>
      </c>
      <c r="Q45" s="60">
        <v>118819871</v>
      </c>
      <c r="R45" s="60">
        <v>118819871</v>
      </c>
      <c r="S45" s="60">
        <v>123392234</v>
      </c>
      <c r="T45" s="60"/>
      <c r="U45" s="60">
        <v>121588203</v>
      </c>
      <c r="V45" s="60">
        <v>121588203</v>
      </c>
      <c r="W45" s="60">
        <v>121588203</v>
      </c>
      <c r="X45" s="60">
        <v>149465459</v>
      </c>
      <c r="Y45" s="60">
        <v>-27877256</v>
      </c>
      <c r="Z45" s="139">
        <v>-18.65</v>
      </c>
      <c r="AA45" s="62">
        <v>149465459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124760063</v>
      </c>
      <c r="D48" s="217">
        <f>SUM(D45:D47)</f>
        <v>0</v>
      </c>
      <c r="E48" s="264">
        <f t="shared" si="7"/>
        <v>149465459</v>
      </c>
      <c r="F48" s="219">
        <f t="shared" si="7"/>
        <v>149465459</v>
      </c>
      <c r="G48" s="219">
        <f t="shared" si="7"/>
        <v>136254653</v>
      </c>
      <c r="H48" s="219">
        <f t="shared" si="7"/>
        <v>133068064</v>
      </c>
      <c r="I48" s="219">
        <f t="shared" si="7"/>
        <v>131328833</v>
      </c>
      <c r="J48" s="219">
        <f t="shared" si="7"/>
        <v>131328833</v>
      </c>
      <c r="K48" s="219">
        <f t="shared" si="7"/>
        <v>130375972</v>
      </c>
      <c r="L48" s="219">
        <f t="shared" si="7"/>
        <v>129534588</v>
      </c>
      <c r="M48" s="219">
        <f t="shared" si="7"/>
        <v>130744010</v>
      </c>
      <c r="N48" s="219">
        <f t="shared" si="7"/>
        <v>130744010</v>
      </c>
      <c r="O48" s="219">
        <f t="shared" si="7"/>
        <v>129062575</v>
      </c>
      <c r="P48" s="219">
        <f t="shared" si="7"/>
        <v>129397945</v>
      </c>
      <c r="Q48" s="219">
        <f t="shared" si="7"/>
        <v>118819871</v>
      </c>
      <c r="R48" s="219">
        <f t="shared" si="7"/>
        <v>118819871</v>
      </c>
      <c r="S48" s="219">
        <f t="shared" si="7"/>
        <v>123392234</v>
      </c>
      <c r="T48" s="219">
        <f t="shared" si="7"/>
        <v>0</v>
      </c>
      <c r="U48" s="219">
        <f t="shared" si="7"/>
        <v>121588203</v>
      </c>
      <c r="V48" s="219">
        <f t="shared" si="7"/>
        <v>121588203</v>
      </c>
      <c r="W48" s="219">
        <f t="shared" si="7"/>
        <v>121588203</v>
      </c>
      <c r="X48" s="219">
        <f t="shared" si="7"/>
        <v>149465459</v>
      </c>
      <c r="Y48" s="219">
        <f t="shared" si="7"/>
        <v>-27877256</v>
      </c>
      <c r="Z48" s="265">
        <f>+IF(X48&lt;&gt;0,+(Y48/X48)*100,0)</f>
        <v>-18.651303241908217</v>
      </c>
      <c r="AA48" s="232">
        <f>SUM(AA45:AA47)</f>
        <v>149465459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28475470</v>
      </c>
      <c r="D6" s="155"/>
      <c r="E6" s="59">
        <v>46403326</v>
      </c>
      <c r="F6" s="60">
        <v>46403326</v>
      </c>
      <c r="G6" s="60">
        <v>1897776</v>
      </c>
      <c r="H6" s="60">
        <v>3179442</v>
      </c>
      <c r="I6" s="60">
        <v>3243681</v>
      </c>
      <c r="J6" s="60">
        <v>8320899</v>
      </c>
      <c r="K6" s="60">
        <v>3046905</v>
      </c>
      <c r="L6" s="60">
        <v>2909967</v>
      </c>
      <c r="M6" s="60">
        <v>2844235</v>
      </c>
      <c r="N6" s="60">
        <v>8801107</v>
      </c>
      <c r="O6" s="60">
        <v>2001061</v>
      </c>
      <c r="P6" s="60">
        <v>3167586</v>
      </c>
      <c r="Q6" s="60">
        <v>1905464</v>
      </c>
      <c r="R6" s="60">
        <v>7074111</v>
      </c>
      <c r="S6" s="60">
        <v>7243474</v>
      </c>
      <c r="T6" s="60">
        <v>4827203</v>
      </c>
      <c r="U6" s="60">
        <v>4522484</v>
      </c>
      <c r="V6" s="60">
        <v>16593161</v>
      </c>
      <c r="W6" s="60">
        <v>40789278</v>
      </c>
      <c r="X6" s="60">
        <v>46403326</v>
      </c>
      <c r="Y6" s="60">
        <v>-5614048</v>
      </c>
      <c r="Z6" s="140">
        <v>-12.1</v>
      </c>
      <c r="AA6" s="62">
        <v>46403326</v>
      </c>
    </row>
    <row r="7" spans="1:27" ht="13.5">
      <c r="A7" s="249" t="s">
        <v>178</v>
      </c>
      <c r="B7" s="182"/>
      <c r="C7" s="155">
        <v>21969951</v>
      </c>
      <c r="D7" s="155"/>
      <c r="E7" s="59">
        <v>23784991</v>
      </c>
      <c r="F7" s="60">
        <v>23784991</v>
      </c>
      <c r="G7" s="60">
        <v>5755000</v>
      </c>
      <c r="H7" s="60"/>
      <c r="I7" s="60"/>
      <c r="J7" s="60">
        <v>5755000</v>
      </c>
      <c r="K7" s="60"/>
      <c r="L7" s="60"/>
      <c r="M7" s="60">
        <v>3159000</v>
      </c>
      <c r="N7" s="60">
        <v>3159000</v>
      </c>
      <c r="O7" s="60"/>
      <c r="P7" s="60"/>
      <c r="Q7" s="60">
        <v>5616000</v>
      </c>
      <c r="R7" s="60">
        <v>5616000</v>
      </c>
      <c r="S7" s="60">
        <v>253000</v>
      </c>
      <c r="T7" s="60"/>
      <c r="U7" s="60"/>
      <c r="V7" s="60">
        <v>253000</v>
      </c>
      <c r="W7" s="60">
        <v>14783000</v>
      </c>
      <c r="X7" s="60">
        <v>23784991</v>
      </c>
      <c r="Y7" s="60">
        <v>-9001991</v>
      </c>
      <c r="Z7" s="140">
        <v>-37.85</v>
      </c>
      <c r="AA7" s="62">
        <v>23784991</v>
      </c>
    </row>
    <row r="8" spans="1:27" ht="13.5">
      <c r="A8" s="249" t="s">
        <v>179</v>
      </c>
      <c r="B8" s="182"/>
      <c r="C8" s="155">
        <v>12010982</v>
      </c>
      <c r="D8" s="155"/>
      <c r="E8" s="59">
        <v>14127000</v>
      </c>
      <c r="F8" s="60">
        <v>14127000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7474000</v>
      </c>
      <c r="R8" s="60">
        <v>7474000</v>
      </c>
      <c r="S8" s="60">
        <v>2764531</v>
      </c>
      <c r="T8" s="60"/>
      <c r="U8" s="60"/>
      <c r="V8" s="60">
        <v>2764531</v>
      </c>
      <c r="W8" s="60">
        <v>10238531</v>
      </c>
      <c r="X8" s="60">
        <v>14127000</v>
      </c>
      <c r="Y8" s="60">
        <v>-3888469</v>
      </c>
      <c r="Z8" s="140">
        <v>-27.53</v>
      </c>
      <c r="AA8" s="62">
        <v>14127000</v>
      </c>
    </row>
    <row r="9" spans="1:27" ht="13.5">
      <c r="A9" s="249" t="s">
        <v>180</v>
      </c>
      <c r="B9" s="182"/>
      <c r="C9" s="155">
        <v>2340619</v>
      </c>
      <c r="D9" s="155"/>
      <c r="E9" s="59">
        <v>2287992</v>
      </c>
      <c r="F9" s="60">
        <v>2287992</v>
      </c>
      <c r="G9" s="60">
        <v>279629</v>
      </c>
      <c r="H9" s="60">
        <v>219429</v>
      </c>
      <c r="I9" s="60">
        <v>220804</v>
      </c>
      <c r="J9" s="60">
        <v>719862</v>
      </c>
      <c r="K9" s="60">
        <v>241053</v>
      </c>
      <c r="L9" s="60">
        <v>237856</v>
      </c>
      <c r="M9" s="60">
        <v>223612</v>
      </c>
      <c r="N9" s="60">
        <v>702521</v>
      </c>
      <c r="O9" s="60">
        <v>466191</v>
      </c>
      <c r="P9" s="60">
        <v>3490546</v>
      </c>
      <c r="Q9" s="60">
        <v>48</v>
      </c>
      <c r="R9" s="60">
        <v>3956785</v>
      </c>
      <c r="S9" s="60">
        <v>189206</v>
      </c>
      <c r="T9" s="60">
        <v>194847</v>
      </c>
      <c r="U9" s="60">
        <v>201117</v>
      </c>
      <c r="V9" s="60">
        <v>585170</v>
      </c>
      <c r="W9" s="60">
        <v>5964338</v>
      </c>
      <c r="X9" s="60">
        <v>2287992</v>
      </c>
      <c r="Y9" s="60">
        <v>3676346</v>
      </c>
      <c r="Z9" s="140">
        <v>160.68</v>
      </c>
      <c r="AA9" s="62">
        <v>2287992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-53576345</v>
      </c>
      <c r="D12" s="155"/>
      <c r="E12" s="59">
        <v>-73843465</v>
      </c>
      <c r="F12" s="60">
        <v>-73843465</v>
      </c>
      <c r="G12" s="60">
        <v>-5182998</v>
      </c>
      <c r="H12" s="60">
        <v>-4772519</v>
      </c>
      <c r="I12" s="60">
        <v>-4601060</v>
      </c>
      <c r="J12" s="60">
        <v>-14556577</v>
      </c>
      <c r="K12" s="60">
        <v>-5164415</v>
      </c>
      <c r="L12" s="60">
        <v>-5993825</v>
      </c>
      <c r="M12" s="60">
        <v>-4238728</v>
      </c>
      <c r="N12" s="60">
        <v>-15396968</v>
      </c>
      <c r="O12" s="60">
        <v>-4734135</v>
      </c>
      <c r="P12" s="60">
        <v>-4247712</v>
      </c>
      <c r="Q12" s="60">
        <v>-6772714</v>
      </c>
      <c r="R12" s="60">
        <v>-15754561</v>
      </c>
      <c r="S12" s="60">
        <v>-7895742</v>
      </c>
      <c r="T12" s="60">
        <v>-5191251</v>
      </c>
      <c r="U12" s="60">
        <v>-4555256</v>
      </c>
      <c r="V12" s="60">
        <v>-17642249</v>
      </c>
      <c r="W12" s="60">
        <v>-63350355</v>
      </c>
      <c r="X12" s="60">
        <v>-73843465</v>
      </c>
      <c r="Y12" s="60">
        <v>10493110</v>
      </c>
      <c r="Z12" s="140">
        <v>-14.21</v>
      </c>
      <c r="AA12" s="62">
        <v>-73843465</v>
      </c>
    </row>
    <row r="13" spans="1:27" ht="13.5">
      <c r="A13" s="249" t="s">
        <v>40</v>
      </c>
      <c r="B13" s="182"/>
      <c r="C13" s="155">
        <v>-971516</v>
      </c>
      <c r="D13" s="155"/>
      <c r="E13" s="59">
        <v>-648662</v>
      </c>
      <c r="F13" s="60">
        <v>-648662</v>
      </c>
      <c r="G13" s="60">
        <v>-22630</v>
      </c>
      <c r="H13" s="60">
        <v>-22630</v>
      </c>
      <c r="I13" s="60">
        <v>-22630</v>
      </c>
      <c r="J13" s="60">
        <v>-67890</v>
      </c>
      <c r="K13" s="60">
        <v>-22630</v>
      </c>
      <c r="L13" s="60">
        <v>-22630</v>
      </c>
      <c r="M13" s="60">
        <v>-22630</v>
      </c>
      <c r="N13" s="60">
        <v>-67890</v>
      </c>
      <c r="O13" s="60">
        <v>-22630</v>
      </c>
      <c r="P13" s="60">
        <v>-4925</v>
      </c>
      <c r="Q13" s="60">
        <v>-12962</v>
      </c>
      <c r="R13" s="60">
        <v>-40517</v>
      </c>
      <c r="S13" s="60">
        <v>-22842</v>
      </c>
      <c r="T13" s="60">
        <v>-22630</v>
      </c>
      <c r="U13" s="60">
        <v>-22630</v>
      </c>
      <c r="V13" s="60">
        <v>-68102</v>
      </c>
      <c r="W13" s="60">
        <v>-244399</v>
      </c>
      <c r="X13" s="60">
        <v>-648662</v>
      </c>
      <c r="Y13" s="60">
        <v>404263</v>
      </c>
      <c r="Z13" s="140">
        <v>-62.32</v>
      </c>
      <c r="AA13" s="62">
        <v>-648662</v>
      </c>
    </row>
    <row r="14" spans="1:27" ht="13.5">
      <c r="A14" s="249" t="s">
        <v>42</v>
      </c>
      <c r="B14" s="182"/>
      <c r="C14" s="155">
        <v>-1317211</v>
      </c>
      <c r="D14" s="155"/>
      <c r="E14" s="59">
        <v>-4490195</v>
      </c>
      <c r="F14" s="60">
        <v>-4490195</v>
      </c>
      <c r="G14" s="60">
        <v>-34174</v>
      </c>
      <c r="H14" s="60">
        <v>-11700</v>
      </c>
      <c r="I14" s="60">
        <v>-36655</v>
      </c>
      <c r="J14" s="60">
        <v>-82529</v>
      </c>
      <c r="K14" s="60">
        <v>-187914</v>
      </c>
      <c r="L14" s="60">
        <v>-307765</v>
      </c>
      <c r="M14" s="60">
        <v>-972474</v>
      </c>
      <c r="N14" s="60">
        <v>-1468153</v>
      </c>
      <c r="O14" s="60">
        <v>-1855867</v>
      </c>
      <c r="P14" s="60">
        <v>-805419</v>
      </c>
      <c r="Q14" s="60">
        <v>-358466</v>
      </c>
      <c r="R14" s="60">
        <v>-3019752</v>
      </c>
      <c r="S14" s="60">
        <v>-309590</v>
      </c>
      <c r="T14" s="60">
        <v>-303548</v>
      </c>
      <c r="U14" s="60"/>
      <c r="V14" s="60">
        <v>-613138</v>
      </c>
      <c r="W14" s="60">
        <v>-5183572</v>
      </c>
      <c r="X14" s="60">
        <v>-4490195</v>
      </c>
      <c r="Y14" s="60">
        <v>-693377</v>
      </c>
      <c r="Z14" s="140">
        <v>15.44</v>
      </c>
      <c r="AA14" s="62">
        <v>-4490195</v>
      </c>
    </row>
    <row r="15" spans="1:27" ht="13.5">
      <c r="A15" s="250" t="s">
        <v>184</v>
      </c>
      <c r="B15" s="251"/>
      <c r="C15" s="168">
        <f aca="true" t="shared" si="0" ref="C15:Y15">SUM(C6:C14)</f>
        <v>8931950</v>
      </c>
      <c r="D15" s="168">
        <f>SUM(D6:D14)</f>
        <v>0</v>
      </c>
      <c r="E15" s="72">
        <f t="shared" si="0"/>
        <v>7620987</v>
      </c>
      <c r="F15" s="73">
        <f t="shared" si="0"/>
        <v>7620987</v>
      </c>
      <c r="G15" s="73">
        <f t="shared" si="0"/>
        <v>2692603</v>
      </c>
      <c r="H15" s="73">
        <f t="shared" si="0"/>
        <v>-1407978</v>
      </c>
      <c r="I15" s="73">
        <f t="shared" si="0"/>
        <v>-1195860</v>
      </c>
      <c r="J15" s="73">
        <f t="shared" si="0"/>
        <v>88765</v>
      </c>
      <c r="K15" s="73">
        <f t="shared" si="0"/>
        <v>-2087001</v>
      </c>
      <c r="L15" s="73">
        <f t="shared" si="0"/>
        <v>-3176397</v>
      </c>
      <c r="M15" s="73">
        <f t="shared" si="0"/>
        <v>993015</v>
      </c>
      <c r="N15" s="73">
        <f t="shared" si="0"/>
        <v>-4270383</v>
      </c>
      <c r="O15" s="73">
        <f t="shared" si="0"/>
        <v>-4145380</v>
      </c>
      <c r="P15" s="73">
        <f t="shared" si="0"/>
        <v>1600076</v>
      </c>
      <c r="Q15" s="73">
        <f t="shared" si="0"/>
        <v>7851370</v>
      </c>
      <c r="R15" s="73">
        <f t="shared" si="0"/>
        <v>5306066</v>
      </c>
      <c r="S15" s="73">
        <f t="shared" si="0"/>
        <v>2222037</v>
      </c>
      <c r="T15" s="73">
        <f t="shared" si="0"/>
        <v>-495379</v>
      </c>
      <c r="U15" s="73">
        <f t="shared" si="0"/>
        <v>145715</v>
      </c>
      <c r="V15" s="73">
        <f t="shared" si="0"/>
        <v>1872373</v>
      </c>
      <c r="W15" s="73">
        <f t="shared" si="0"/>
        <v>2996821</v>
      </c>
      <c r="X15" s="73">
        <f t="shared" si="0"/>
        <v>7620987</v>
      </c>
      <c r="Y15" s="73">
        <f t="shared" si="0"/>
        <v>-4624166</v>
      </c>
      <c r="Z15" s="170">
        <f>+IF(X15&lt;&gt;0,+(Y15/X15)*100,0)</f>
        <v>-60.676733866623835</v>
      </c>
      <c r="AA15" s="74">
        <f>SUM(AA6:AA14)</f>
        <v>7620987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2068</v>
      </c>
      <c r="D19" s="155"/>
      <c r="E19" s="59">
        <v>223940</v>
      </c>
      <c r="F19" s="60">
        <v>223940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223940</v>
      </c>
      <c r="Y19" s="159">
        <v>-223940</v>
      </c>
      <c r="Z19" s="141">
        <v>-100</v>
      </c>
      <c r="AA19" s="225">
        <v>223940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-354888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-94885</v>
      </c>
      <c r="D22" s="155"/>
      <c r="E22" s="59">
        <v>-80660</v>
      </c>
      <c r="F22" s="60">
        <v>-80660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-80660</v>
      </c>
      <c r="Y22" s="60">
        <v>80660</v>
      </c>
      <c r="Z22" s="140">
        <v>-100</v>
      </c>
      <c r="AA22" s="62">
        <v>-80660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-9049365</v>
      </c>
      <c r="D24" s="155"/>
      <c r="E24" s="59">
        <v>-10927000</v>
      </c>
      <c r="F24" s="60">
        <v>-10927000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-10927000</v>
      </c>
      <c r="Y24" s="60">
        <v>10927000</v>
      </c>
      <c r="Z24" s="140">
        <v>-100</v>
      </c>
      <c r="AA24" s="62">
        <v>-10927000</v>
      </c>
    </row>
    <row r="25" spans="1:27" ht="13.5">
      <c r="A25" s="250" t="s">
        <v>191</v>
      </c>
      <c r="B25" s="251"/>
      <c r="C25" s="168">
        <f aca="true" t="shared" si="1" ref="C25:Y25">SUM(C19:C24)</f>
        <v>-9497070</v>
      </c>
      <c r="D25" s="168">
        <f>SUM(D19:D24)</f>
        <v>0</v>
      </c>
      <c r="E25" s="72">
        <f t="shared" si="1"/>
        <v>-10783720</v>
      </c>
      <c r="F25" s="73">
        <f t="shared" si="1"/>
        <v>-10783720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-10783720</v>
      </c>
      <c r="Y25" s="73">
        <f t="shared" si="1"/>
        <v>10783720</v>
      </c>
      <c r="Z25" s="170">
        <f>+IF(X25&lt;&gt;0,+(Y25/X25)*100,0)</f>
        <v>-100</v>
      </c>
      <c r="AA25" s="74">
        <f>SUM(AA19:AA24)</f>
        <v>-10783720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31133</v>
      </c>
      <c r="D31" s="155"/>
      <c r="E31" s="59">
        <v>14736</v>
      </c>
      <c r="F31" s="60">
        <v>14736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14736</v>
      </c>
      <c r="Y31" s="60">
        <v>-14736</v>
      </c>
      <c r="Z31" s="140">
        <v>-100</v>
      </c>
      <c r="AA31" s="62">
        <v>14736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-377627</v>
      </c>
      <c r="D33" s="155"/>
      <c r="E33" s="59">
        <v>-420600</v>
      </c>
      <c r="F33" s="60">
        <v>-420600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-420600</v>
      </c>
      <c r="Y33" s="60">
        <v>420600</v>
      </c>
      <c r="Z33" s="140">
        <v>-100</v>
      </c>
      <c r="AA33" s="62">
        <v>-420600</v>
      </c>
    </row>
    <row r="34" spans="1:27" ht="13.5">
      <c r="A34" s="250" t="s">
        <v>197</v>
      </c>
      <c r="B34" s="251"/>
      <c r="C34" s="168">
        <f aca="true" t="shared" si="2" ref="C34:Y34">SUM(C29:C33)</f>
        <v>-346494</v>
      </c>
      <c r="D34" s="168">
        <f>SUM(D29:D33)</f>
        <v>0</v>
      </c>
      <c r="E34" s="72">
        <f t="shared" si="2"/>
        <v>-405864</v>
      </c>
      <c r="F34" s="73">
        <f t="shared" si="2"/>
        <v>-405864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-405864</v>
      </c>
      <c r="Y34" s="73">
        <f t="shared" si="2"/>
        <v>405864</v>
      </c>
      <c r="Z34" s="170">
        <f>+IF(X34&lt;&gt;0,+(Y34/X34)*100,0)</f>
        <v>-100</v>
      </c>
      <c r="AA34" s="74">
        <f>SUM(AA29:AA33)</f>
        <v>-405864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-911614</v>
      </c>
      <c r="D36" s="153">
        <f>+D15+D25+D34</f>
        <v>0</v>
      </c>
      <c r="E36" s="99">
        <f t="shared" si="3"/>
        <v>-3568597</v>
      </c>
      <c r="F36" s="100">
        <f t="shared" si="3"/>
        <v>-3568597</v>
      </c>
      <c r="G36" s="100">
        <f t="shared" si="3"/>
        <v>2692603</v>
      </c>
      <c r="H36" s="100">
        <f t="shared" si="3"/>
        <v>-1407978</v>
      </c>
      <c r="I36" s="100">
        <f t="shared" si="3"/>
        <v>-1195860</v>
      </c>
      <c r="J36" s="100">
        <f t="shared" si="3"/>
        <v>88765</v>
      </c>
      <c r="K36" s="100">
        <f t="shared" si="3"/>
        <v>-2087001</v>
      </c>
      <c r="L36" s="100">
        <f t="shared" si="3"/>
        <v>-3176397</v>
      </c>
      <c r="M36" s="100">
        <f t="shared" si="3"/>
        <v>993015</v>
      </c>
      <c r="N36" s="100">
        <f t="shared" si="3"/>
        <v>-4270383</v>
      </c>
      <c r="O36" s="100">
        <f t="shared" si="3"/>
        <v>-4145380</v>
      </c>
      <c r="P36" s="100">
        <f t="shared" si="3"/>
        <v>1600076</v>
      </c>
      <c r="Q36" s="100">
        <f t="shared" si="3"/>
        <v>7851370</v>
      </c>
      <c r="R36" s="100">
        <f t="shared" si="3"/>
        <v>5306066</v>
      </c>
      <c r="S36" s="100">
        <f t="shared" si="3"/>
        <v>2222037</v>
      </c>
      <c r="T36" s="100">
        <f t="shared" si="3"/>
        <v>-495379</v>
      </c>
      <c r="U36" s="100">
        <f t="shared" si="3"/>
        <v>145715</v>
      </c>
      <c r="V36" s="100">
        <f t="shared" si="3"/>
        <v>1872373</v>
      </c>
      <c r="W36" s="100">
        <f t="shared" si="3"/>
        <v>2996821</v>
      </c>
      <c r="X36" s="100">
        <f t="shared" si="3"/>
        <v>-3568597</v>
      </c>
      <c r="Y36" s="100">
        <f t="shared" si="3"/>
        <v>6565418</v>
      </c>
      <c r="Z36" s="137">
        <f>+IF(X36&lt;&gt;0,+(Y36/X36)*100,0)</f>
        <v>-183.97756877562807</v>
      </c>
      <c r="AA36" s="102">
        <f>+AA15+AA25+AA34</f>
        <v>-3568597</v>
      </c>
    </row>
    <row r="37" spans="1:27" ht="13.5">
      <c r="A37" s="249" t="s">
        <v>199</v>
      </c>
      <c r="B37" s="182"/>
      <c r="C37" s="153">
        <v>488390</v>
      </c>
      <c r="D37" s="153"/>
      <c r="E37" s="99">
        <v>5900000</v>
      </c>
      <c r="F37" s="100">
        <v>5900000</v>
      </c>
      <c r="G37" s="100"/>
      <c r="H37" s="100">
        <v>2692603</v>
      </c>
      <c r="I37" s="100">
        <v>1284625</v>
      </c>
      <c r="J37" s="100"/>
      <c r="K37" s="100">
        <v>88765</v>
      </c>
      <c r="L37" s="100">
        <v>-1998236</v>
      </c>
      <c r="M37" s="100">
        <v>-5174633</v>
      </c>
      <c r="N37" s="100">
        <v>88765</v>
      </c>
      <c r="O37" s="100">
        <v>-4181618</v>
      </c>
      <c r="P37" s="100">
        <v>-8326998</v>
      </c>
      <c r="Q37" s="100">
        <v>-6726922</v>
      </c>
      <c r="R37" s="100">
        <v>-4181618</v>
      </c>
      <c r="S37" s="100">
        <v>1124448</v>
      </c>
      <c r="T37" s="100">
        <v>3346485</v>
      </c>
      <c r="U37" s="100">
        <v>2851106</v>
      </c>
      <c r="V37" s="100">
        <v>1124448</v>
      </c>
      <c r="W37" s="100"/>
      <c r="X37" s="100">
        <v>5900000</v>
      </c>
      <c r="Y37" s="100">
        <v>-5900000</v>
      </c>
      <c r="Z37" s="137">
        <v>-100</v>
      </c>
      <c r="AA37" s="102">
        <v>5900000</v>
      </c>
    </row>
    <row r="38" spans="1:27" ht="13.5">
      <c r="A38" s="269" t="s">
        <v>200</v>
      </c>
      <c r="B38" s="256"/>
      <c r="C38" s="257">
        <v>-423224</v>
      </c>
      <c r="D38" s="257"/>
      <c r="E38" s="258">
        <v>2331403</v>
      </c>
      <c r="F38" s="259">
        <v>2331403</v>
      </c>
      <c r="G38" s="259">
        <v>2692603</v>
      </c>
      <c r="H38" s="259">
        <v>1284625</v>
      </c>
      <c r="I38" s="259">
        <v>88765</v>
      </c>
      <c r="J38" s="259">
        <v>88765</v>
      </c>
      <c r="K38" s="259">
        <v>-1998236</v>
      </c>
      <c r="L38" s="259">
        <v>-5174633</v>
      </c>
      <c r="M38" s="259">
        <v>-4181618</v>
      </c>
      <c r="N38" s="259">
        <v>-4181618</v>
      </c>
      <c r="O38" s="259">
        <v>-8326998</v>
      </c>
      <c r="P38" s="259">
        <v>-6726922</v>
      </c>
      <c r="Q38" s="259">
        <v>1124448</v>
      </c>
      <c r="R38" s="259">
        <v>-8326998</v>
      </c>
      <c r="S38" s="259">
        <v>3346485</v>
      </c>
      <c r="T38" s="259">
        <v>2851106</v>
      </c>
      <c r="U38" s="259">
        <v>2996821</v>
      </c>
      <c r="V38" s="259">
        <v>2996821</v>
      </c>
      <c r="W38" s="259">
        <v>2996821</v>
      </c>
      <c r="X38" s="259">
        <v>2331403</v>
      </c>
      <c r="Y38" s="259">
        <v>665418</v>
      </c>
      <c r="Z38" s="260">
        <v>28.54</v>
      </c>
      <c r="AA38" s="261">
        <v>2331403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9049365</v>
      </c>
      <c r="D5" s="200">
        <f t="shared" si="0"/>
        <v>0</v>
      </c>
      <c r="E5" s="106">
        <f t="shared" si="0"/>
        <v>10927000</v>
      </c>
      <c r="F5" s="106">
        <f t="shared" si="0"/>
        <v>10927000</v>
      </c>
      <c r="G5" s="106">
        <f t="shared" si="0"/>
        <v>136</v>
      </c>
      <c r="H5" s="106">
        <f t="shared" si="0"/>
        <v>0</v>
      </c>
      <c r="I5" s="106">
        <f t="shared" si="0"/>
        <v>0</v>
      </c>
      <c r="J5" s="106">
        <f t="shared" si="0"/>
        <v>136</v>
      </c>
      <c r="K5" s="106">
        <f t="shared" si="0"/>
        <v>0</v>
      </c>
      <c r="L5" s="106">
        <f t="shared" si="0"/>
        <v>0</v>
      </c>
      <c r="M5" s="106">
        <f t="shared" si="0"/>
        <v>42000</v>
      </c>
      <c r="N5" s="106">
        <f t="shared" si="0"/>
        <v>42000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42136</v>
      </c>
      <c r="X5" s="106">
        <f t="shared" si="0"/>
        <v>10927000</v>
      </c>
      <c r="Y5" s="106">
        <f t="shared" si="0"/>
        <v>-10884864</v>
      </c>
      <c r="Z5" s="201">
        <f>+IF(X5&lt;&gt;0,+(Y5/X5)*100,0)</f>
        <v>-99.61438638235563</v>
      </c>
      <c r="AA5" s="199">
        <f>SUM(AA11:AA18)</f>
        <v>10927000</v>
      </c>
    </row>
    <row r="6" spans="1:27" ht="13.5">
      <c r="A6" s="291" t="s">
        <v>204</v>
      </c>
      <c r="B6" s="142"/>
      <c r="C6" s="62">
        <v>7184295</v>
      </c>
      <c r="D6" s="156"/>
      <c r="E6" s="60">
        <v>3002000</v>
      </c>
      <c r="F6" s="60">
        <v>3002000</v>
      </c>
      <c r="G6" s="60">
        <v>136</v>
      </c>
      <c r="H6" s="60"/>
      <c r="I6" s="60"/>
      <c r="J6" s="60">
        <v>136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136</v>
      </c>
      <c r="X6" s="60">
        <v>3002000</v>
      </c>
      <c r="Y6" s="60">
        <v>-3001864</v>
      </c>
      <c r="Z6" s="140">
        <v>-100</v>
      </c>
      <c r="AA6" s="155">
        <v>3002000</v>
      </c>
    </row>
    <row r="7" spans="1:27" ht="13.5">
      <c r="A7" s="291" t="s">
        <v>205</v>
      </c>
      <c r="B7" s="142"/>
      <c r="C7" s="62"/>
      <c r="D7" s="156"/>
      <c r="E7" s="60">
        <v>1600000</v>
      </c>
      <c r="F7" s="60">
        <v>1600000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1600000</v>
      </c>
      <c r="Y7" s="60">
        <v>-1600000</v>
      </c>
      <c r="Z7" s="140">
        <v>-100</v>
      </c>
      <c r="AA7" s="155">
        <v>1600000</v>
      </c>
    </row>
    <row r="8" spans="1:27" ht="13.5">
      <c r="A8" s="291" t="s">
        <v>206</v>
      </c>
      <c r="B8" s="142"/>
      <c r="C8" s="62">
        <v>708297</v>
      </c>
      <c r="D8" s="156"/>
      <c r="E8" s="60"/>
      <c r="F8" s="60"/>
      <c r="G8" s="60"/>
      <c r="H8" s="60"/>
      <c r="I8" s="60"/>
      <c r="J8" s="60"/>
      <c r="K8" s="60"/>
      <c r="L8" s="60"/>
      <c r="M8" s="60">
        <v>42000</v>
      </c>
      <c r="N8" s="60">
        <v>42000</v>
      </c>
      <c r="O8" s="60"/>
      <c r="P8" s="60"/>
      <c r="Q8" s="60"/>
      <c r="R8" s="60"/>
      <c r="S8" s="60"/>
      <c r="T8" s="60"/>
      <c r="U8" s="60"/>
      <c r="V8" s="60"/>
      <c r="W8" s="60">
        <v>42000</v>
      </c>
      <c r="X8" s="60"/>
      <c r="Y8" s="60">
        <v>42000</v>
      </c>
      <c r="Z8" s="140"/>
      <c r="AA8" s="155"/>
    </row>
    <row r="9" spans="1:27" ht="13.5">
      <c r="A9" s="291" t="s">
        <v>207</v>
      </c>
      <c r="B9" s="142"/>
      <c r="C9" s="62">
        <v>506691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43716</v>
      </c>
      <c r="D10" s="156"/>
      <c r="E10" s="60">
        <v>4675000</v>
      </c>
      <c r="F10" s="60">
        <v>4675000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4675000</v>
      </c>
      <c r="Y10" s="60">
        <v>-4675000</v>
      </c>
      <c r="Z10" s="140">
        <v>-100</v>
      </c>
      <c r="AA10" s="155">
        <v>4675000</v>
      </c>
    </row>
    <row r="11" spans="1:27" ht="13.5">
      <c r="A11" s="292" t="s">
        <v>209</v>
      </c>
      <c r="B11" s="142"/>
      <c r="C11" s="293">
        <f aca="true" t="shared" si="1" ref="C11:Y11">SUM(C6:C10)</f>
        <v>8442999</v>
      </c>
      <c r="D11" s="294">
        <f t="shared" si="1"/>
        <v>0</v>
      </c>
      <c r="E11" s="295">
        <f t="shared" si="1"/>
        <v>9277000</v>
      </c>
      <c r="F11" s="295">
        <f t="shared" si="1"/>
        <v>9277000</v>
      </c>
      <c r="G11" s="295">
        <f t="shared" si="1"/>
        <v>136</v>
      </c>
      <c r="H11" s="295">
        <f t="shared" si="1"/>
        <v>0</v>
      </c>
      <c r="I11" s="295">
        <f t="shared" si="1"/>
        <v>0</v>
      </c>
      <c r="J11" s="295">
        <f t="shared" si="1"/>
        <v>136</v>
      </c>
      <c r="K11" s="295">
        <f t="shared" si="1"/>
        <v>0</v>
      </c>
      <c r="L11" s="295">
        <f t="shared" si="1"/>
        <v>0</v>
      </c>
      <c r="M11" s="295">
        <f t="shared" si="1"/>
        <v>42000</v>
      </c>
      <c r="N11" s="295">
        <f t="shared" si="1"/>
        <v>42000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42136</v>
      </c>
      <c r="X11" s="295">
        <f t="shared" si="1"/>
        <v>9277000</v>
      </c>
      <c r="Y11" s="295">
        <f t="shared" si="1"/>
        <v>-9234864</v>
      </c>
      <c r="Z11" s="296">
        <f>+IF(X11&lt;&gt;0,+(Y11/X11)*100,0)</f>
        <v>-99.54580144443247</v>
      </c>
      <c r="AA11" s="297">
        <f>SUM(AA6:AA10)</f>
        <v>9277000</v>
      </c>
    </row>
    <row r="12" spans="1:27" ht="13.5">
      <c r="A12" s="298" t="s">
        <v>210</v>
      </c>
      <c r="B12" s="136"/>
      <c r="C12" s="62">
        <v>197910</v>
      </c>
      <c r="D12" s="156"/>
      <c r="E12" s="60">
        <v>1650000</v>
      </c>
      <c r="F12" s="60">
        <v>1650000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1650000</v>
      </c>
      <c r="Y12" s="60">
        <v>-1650000</v>
      </c>
      <c r="Z12" s="140">
        <v>-100</v>
      </c>
      <c r="AA12" s="155">
        <v>1650000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408456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7184295</v>
      </c>
      <c r="D36" s="156">
        <f t="shared" si="4"/>
        <v>0</v>
      </c>
      <c r="E36" s="60">
        <f t="shared" si="4"/>
        <v>3002000</v>
      </c>
      <c r="F36" s="60">
        <f t="shared" si="4"/>
        <v>3002000</v>
      </c>
      <c r="G36" s="60">
        <f t="shared" si="4"/>
        <v>136</v>
      </c>
      <c r="H36" s="60">
        <f t="shared" si="4"/>
        <v>0</v>
      </c>
      <c r="I36" s="60">
        <f t="shared" si="4"/>
        <v>0</v>
      </c>
      <c r="J36" s="60">
        <f t="shared" si="4"/>
        <v>136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136</v>
      </c>
      <c r="X36" s="60">
        <f t="shared" si="4"/>
        <v>3002000</v>
      </c>
      <c r="Y36" s="60">
        <f t="shared" si="4"/>
        <v>-3001864</v>
      </c>
      <c r="Z36" s="140">
        <f aca="true" t="shared" si="5" ref="Z36:Z49">+IF(X36&lt;&gt;0,+(Y36/X36)*100,0)</f>
        <v>-99.99546968687541</v>
      </c>
      <c r="AA36" s="155">
        <f>AA6+AA21</f>
        <v>3002000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1600000</v>
      </c>
      <c r="F37" s="60">
        <f t="shared" si="4"/>
        <v>1600000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1600000</v>
      </c>
      <c r="Y37" s="60">
        <f t="shared" si="4"/>
        <v>-1600000</v>
      </c>
      <c r="Z37" s="140">
        <f t="shared" si="5"/>
        <v>-100</v>
      </c>
      <c r="AA37" s="155">
        <f>AA7+AA22</f>
        <v>1600000</v>
      </c>
    </row>
    <row r="38" spans="1:27" ht="13.5">
      <c r="A38" s="291" t="s">
        <v>206</v>
      </c>
      <c r="B38" s="142"/>
      <c r="C38" s="62">
        <f t="shared" si="4"/>
        <v>708297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42000</v>
      </c>
      <c r="N38" s="60">
        <f t="shared" si="4"/>
        <v>42000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42000</v>
      </c>
      <c r="X38" s="60">
        <f t="shared" si="4"/>
        <v>0</v>
      </c>
      <c r="Y38" s="60">
        <f t="shared" si="4"/>
        <v>42000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506691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43716</v>
      </c>
      <c r="D40" s="156">
        <f t="shared" si="4"/>
        <v>0</v>
      </c>
      <c r="E40" s="60">
        <f t="shared" si="4"/>
        <v>4675000</v>
      </c>
      <c r="F40" s="60">
        <f t="shared" si="4"/>
        <v>4675000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4675000</v>
      </c>
      <c r="Y40" s="60">
        <f t="shared" si="4"/>
        <v>-4675000</v>
      </c>
      <c r="Z40" s="140">
        <f t="shared" si="5"/>
        <v>-100</v>
      </c>
      <c r="AA40" s="155">
        <f>AA10+AA25</f>
        <v>4675000</v>
      </c>
    </row>
    <row r="41" spans="1:27" ht="13.5">
      <c r="A41" s="292" t="s">
        <v>209</v>
      </c>
      <c r="B41" s="142"/>
      <c r="C41" s="293">
        <f aca="true" t="shared" si="6" ref="C41:Y41">SUM(C36:C40)</f>
        <v>8442999</v>
      </c>
      <c r="D41" s="294">
        <f t="shared" si="6"/>
        <v>0</v>
      </c>
      <c r="E41" s="295">
        <f t="shared" si="6"/>
        <v>9277000</v>
      </c>
      <c r="F41" s="295">
        <f t="shared" si="6"/>
        <v>9277000</v>
      </c>
      <c r="G41" s="295">
        <f t="shared" si="6"/>
        <v>136</v>
      </c>
      <c r="H41" s="295">
        <f t="shared" si="6"/>
        <v>0</v>
      </c>
      <c r="I41" s="295">
        <f t="shared" si="6"/>
        <v>0</v>
      </c>
      <c r="J41" s="295">
        <f t="shared" si="6"/>
        <v>136</v>
      </c>
      <c r="K41" s="295">
        <f t="shared" si="6"/>
        <v>0</v>
      </c>
      <c r="L41" s="295">
        <f t="shared" si="6"/>
        <v>0</v>
      </c>
      <c r="M41" s="295">
        <f t="shared" si="6"/>
        <v>42000</v>
      </c>
      <c r="N41" s="295">
        <f t="shared" si="6"/>
        <v>42000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42136</v>
      </c>
      <c r="X41" s="295">
        <f t="shared" si="6"/>
        <v>9277000</v>
      </c>
      <c r="Y41" s="295">
        <f t="shared" si="6"/>
        <v>-9234864</v>
      </c>
      <c r="Z41" s="296">
        <f t="shared" si="5"/>
        <v>-99.54580144443247</v>
      </c>
      <c r="AA41" s="297">
        <f>SUM(AA36:AA40)</f>
        <v>9277000</v>
      </c>
    </row>
    <row r="42" spans="1:27" ht="13.5">
      <c r="A42" s="298" t="s">
        <v>210</v>
      </c>
      <c r="B42" s="136"/>
      <c r="C42" s="95">
        <f aca="true" t="shared" si="7" ref="C42:Y48">C12+C27</f>
        <v>197910</v>
      </c>
      <c r="D42" s="129">
        <f t="shared" si="7"/>
        <v>0</v>
      </c>
      <c r="E42" s="54">
        <f t="shared" si="7"/>
        <v>1650000</v>
      </c>
      <c r="F42" s="54">
        <f t="shared" si="7"/>
        <v>1650000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1650000</v>
      </c>
      <c r="Y42" s="54">
        <f t="shared" si="7"/>
        <v>-1650000</v>
      </c>
      <c r="Z42" s="184">
        <f t="shared" si="5"/>
        <v>-100</v>
      </c>
      <c r="AA42" s="130">
        <f aca="true" t="shared" si="8" ref="AA42:AA48">AA12+AA27</f>
        <v>1650000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408456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9049365</v>
      </c>
      <c r="D49" s="218">
        <f t="shared" si="9"/>
        <v>0</v>
      </c>
      <c r="E49" s="220">
        <f t="shared" si="9"/>
        <v>10927000</v>
      </c>
      <c r="F49" s="220">
        <f t="shared" si="9"/>
        <v>10927000</v>
      </c>
      <c r="G49" s="220">
        <f t="shared" si="9"/>
        <v>136</v>
      </c>
      <c r="H49" s="220">
        <f t="shared" si="9"/>
        <v>0</v>
      </c>
      <c r="I49" s="220">
        <f t="shared" si="9"/>
        <v>0</v>
      </c>
      <c r="J49" s="220">
        <f t="shared" si="9"/>
        <v>136</v>
      </c>
      <c r="K49" s="220">
        <f t="shared" si="9"/>
        <v>0</v>
      </c>
      <c r="L49" s="220">
        <f t="shared" si="9"/>
        <v>0</v>
      </c>
      <c r="M49" s="220">
        <f t="shared" si="9"/>
        <v>42000</v>
      </c>
      <c r="N49" s="220">
        <f t="shared" si="9"/>
        <v>42000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42136</v>
      </c>
      <c r="X49" s="220">
        <f t="shared" si="9"/>
        <v>10927000</v>
      </c>
      <c r="Y49" s="220">
        <f t="shared" si="9"/>
        <v>-10884864</v>
      </c>
      <c r="Z49" s="221">
        <f t="shared" si="5"/>
        <v>-99.61438638235563</v>
      </c>
      <c r="AA49" s="222">
        <f>SUM(AA41:AA48)</f>
        <v>10927000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1718000</v>
      </c>
      <c r="F51" s="54">
        <f t="shared" si="10"/>
        <v>1718000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1718000</v>
      </c>
      <c r="Y51" s="54">
        <f t="shared" si="10"/>
        <v>-1718000</v>
      </c>
      <c r="Z51" s="184">
        <f>+IF(X51&lt;&gt;0,+(Y51/X51)*100,0)</f>
        <v>-100</v>
      </c>
      <c r="AA51" s="130">
        <f>SUM(AA57:AA61)</f>
        <v>1718000</v>
      </c>
    </row>
    <row r="52" spans="1:27" ht="13.5">
      <c r="A52" s="310" t="s">
        <v>204</v>
      </c>
      <c r="B52" s="142"/>
      <c r="C52" s="62"/>
      <c r="D52" s="156"/>
      <c r="E52" s="60">
        <v>340000</v>
      </c>
      <c r="F52" s="60">
        <v>340000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340000</v>
      </c>
      <c r="Y52" s="60">
        <v>-340000</v>
      </c>
      <c r="Z52" s="140">
        <v>-100</v>
      </c>
      <c r="AA52" s="155">
        <v>340000</v>
      </c>
    </row>
    <row r="53" spans="1:27" ht="13.5">
      <c r="A53" s="310" t="s">
        <v>205</v>
      </c>
      <c r="B53" s="142"/>
      <c r="C53" s="62"/>
      <c r="D53" s="156"/>
      <c r="E53" s="60">
        <v>215000</v>
      </c>
      <c r="F53" s="60">
        <v>215000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215000</v>
      </c>
      <c r="Y53" s="60">
        <v>-215000</v>
      </c>
      <c r="Z53" s="140">
        <v>-100</v>
      </c>
      <c r="AA53" s="155">
        <v>215000</v>
      </c>
    </row>
    <row r="54" spans="1:27" ht="13.5">
      <c r="A54" s="310" t="s">
        <v>206</v>
      </c>
      <c r="B54" s="142"/>
      <c r="C54" s="62"/>
      <c r="D54" s="156"/>
      <c r="E54" s="60">
        <v>70000</v>
      </c>
      <c r="F54" s="60">
        <v>70000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70000</v>
      </c>
      <c r="Y54" s="60">
        <v>-70000</v>
      </c>
      <c r="Z54" s="140">
        <v>-100</v>
      </c>
      <c r="AA54" s="155">
        <v>70000</v>
      </c>
    </row>
    <row r="55" spans="1:27" ht="13.5">
      <c r="A55" s="310" t="s">
        <v>207</v>
      </c>
      <c r="B55" s="142"/>
      <c r="C55" s="62"/>
      <c r="D55" s="156"/>
      <c r="E55" s="60">
        <v>40000</v>
      </c>
      <c r="F55" s="60">
        <v>40000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40000</v>
      </c>
      <c r="Y55" s="60">
        <v>-40000</v>
      </c>
      <c r="Z55" s="140">
        <v>-100</v>
      </c>
      <c r="AA55" s="155">
        <v>40000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665000</v>
      </c>
      <c r="F57" s="295">
        <f t="shared" si="11"/>
        <v>665000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665000</v>
      </c>
      <c r="Y57" s="295">
        <f t="shared" si="11"/>
        <v>-665000</v>
      </c>
      <c r="Z57" s="296">
        <f>+IF(X57&lt;&gt;0,+(Y57/X57)*100,0)</f>
        <v>-100</v>
      </c>
      <c r="AA57" s="297">
        <f>SUM(AA52:AA56)</f>
        <v>665000</v>
      </c>
    </row>
    <row r="58" spans="1:27" ht="13.5">
      <c r="A58" s="311" t="s">
        <v>210</v>
      </c>
      <c r="B58" s="136"/>
      <c r="C58" s="62"/>
      <c r="D58" s="156"/>
      <c r="E58" s="60">
        <v>41000</v>
      </c>
      <c r="F58" s="60">
        <v>41000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41000</v>
      </c>
      <c r="Y58" s="60">
        <v>-41000</v>
      </c>
      <c r="Z58" s="140">
        <v>-100</v>
      </c>
      <c r="AA58" s="155">
        <v>41000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1012000</v>
      </c>
      <c r="F61" s="60">
        <v>1012000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1012000</v>
      </c>
      <c r="Y61" s="60">
        <v>-1012000</v>
      </c>
      <c r="Z61" s="140">
        <v>-100</v>
      </c>
      <c r="AA61" s="155">
        <v>1012000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1718000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3300000</v>
      </c>
      <c r="F66" s="275"/>
      <c r="G66" s="275">
        <v>85671</v>
      </c>
      <c r="H66" s="275">
        <v>85131</v>
      </c>
      <c r="I66" s="275">
        <v>38989</v>
      </c>
      <c r="J66" s="275">
        <v>209791</v>
      </c>
      <c r="K66" s="275">
        <v>55083</v>
      </c>
      <c r="L66" s="275">
        <v>204949</v>
      </c>
      <c r="M66" s="275"/>
      <c r="N66" s="275">
        <v>260032</v>
      </c>
      <c r="O66" s="275"/>
      <c r="P66" s="275">
        <v>49100</v>
      </c>
      <c r="Q66" s="275">
        <v>139895</v>
      </c>
      <c r="R66" s="275">
        <v>188995</v>
      </c>
      <c r="S66" s="275">
        <v>141833</v>
      </c>
      <c r="T66" s="275">
        <v>7041</v>
      </c>
      <c r="U66" s="275">
        <v>74072</v>
      </c>
      <c r="V66" s="275">
        <v>222946</v>
      </c>
      <c r="W66" s="275">
        <v>881764</v>
      </c>
      <c r="X66" s="275"/>
      <c r="Y66" s="275">
        <v>881764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5018000</v>
      </c>
      <c r="F69" s="220">
        <f t="shared" si="12"/>
        <v>0</v>
      </c>
      <c r="G69" s="220">
        <f t="shared" si="12"/>
        <v>85671</v>
      </c>
      <c r="H69" s="220">
        <f t="shared" si="12"/>
        <v>85131</v>
      </c>
      <c r="I69" s="220">
        <f t="shared" si="12"/>
        <v>38989</v>
      </c>
      <c r="J69" s="220">
        <f t="shared" si="12"/>
        <v>209791</v>
      </c>
      <c r="K69" s="220">
        <f t="shared" si="12"/>
        <v>55083</v>
      </c>
      <c r="L69" s="220">
        <f t="shared" si="12"/>
        <v>204949</v>
      </c>
      <c r="M69" s="220">
        <f t="shared" si="12"/>
        <v>0</v>
      </c>
      <c r="N69" s="220">
        <f t="shared" si="12"/>
        <v>260032</v>
      </c>
      <c r="O69" s="220">
        <f t="shared" si="12"/>
        <v>0</v>
      </c>
      <c r="P69" s="220">
        <f t="shared" si="12"/>
        <v>49100</v>
      </c>
      <c r="Q69" s="220">
        <f t="shared" si="12"/>
        <v>139895</v>
      </c>
      <c r="R69" s="220">
        <f t="shared" si="12"/>
        <v>188995</v>
      </c>
      <c r="S69" s="220">
        <f t="shared" si="12"/>
        <v>141833</v>
      </c>
      <c r="T69" s="220">
        <f t="shared" si="12"/>
        <v>7041</v>
      </c>
      <c r="U69" s="220">
        <f t="shared" si="12"/>
        <v>74072</v>
      </c>
      <c r="V69" s="220">
        <f t="shared" si="12"/>
        <v>222946</v>
      </c>
      <c r="W69" s="220">
        <f t="shared" si="12"/>
        <v>881764</v>
      </c>
      <c r="X69" s="220">
        <f t="shared" si="12"/>
        <v>0</v>
      </c>
      <c r="Y69" s="220">
        <f t="shared" si="12"/>
        <v>881764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8442999</v>
      </c>
      <c r="D5" s="357">
        <f t="shared" si="0"/>
        <v>0</v>
      </c>
      <c r="E5" s="356">
        <f t="shared" si="0"/>
        <v>9277000</v>
      </c>
      <c r="F5" s="358">
        <f t="shared" si="0"/>
        <v>9277000</v>
      </c>
      <c r="G5" s="358">
        <f t="shared" si="0"/>
        <v>136</v>
      </c>
      <c r="H5" s="356">
        <f t="shared" si="0"/>
        <v>0</v>
      </c>
      <c r="I5" s="356">
        <f t="shared" si="0"/>
        <v>0</v>
      </c>
      <c r="J5" s="358">
        <f t="shared" si="0"/>
        <v>136</v>
      </c>
      <c r="K5" s="358">
        <f t="shared" si="0"/>
        <v>0</v>
      </c>
      <c r="L5" s="356">
        <f t="shared" si="0"/>
        <v>0</v>
      </c>
      <c r="M5" s="356">
        <f t="shared" si="0"/>
        <v>42000</v>
      </c>
      <c r="N5" s="358">
        <f t="shared" si="0"/>
        <v>42000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42136</v>
      </c>
      <c r="X5" s="356">
        <f t="shared" si="0"/>
        <v>9277000</v>
      </c>
      <c r="Y5" s="358">
        <f t="shared" si="0"/>
        <v>-9234864</v>
      </c>
      <c r="Z5" s="359">
        <f>+IF(X5&lt;&gt;0,+(Y5/X5)*100,0)</f>
        <v>-99.54580144443247</v>
      </c>
      <c r="AA5" s="360">
        <f>+AA6+AA8+AA11+AA13+AA15</f>
        <v>9277000</v>
      </c>
    </row>
    <row r="6" spans="1:27" ht="13.5">
      <c r="A6" s="361" t="s">
        <v>204</v>
      </c>
      <c r="B6" s="142"/>
      <c r="C6" s="60">
        <f>+C7</f>
        <v>7184295</v>
      </c>
      <c r="D6" s="340">
        <f aca="true" t="shared" si="1" ref="D6:AA6">+D7</f>
        <v>0</v>
      </c>
      <c r="E6" s="60">
        <f t="shared" si="1"/>
        <v>3002000</v>
      </c>
      <c r="F6" s="59">
        <f t="shared" si="1"/>
        <v>3002000</v>
      </c>
      <c r="G6" s="59">
        <f t="shared" si="1"/>
        <v>136</v>
      </c>
      <c r="H6" s="60">
        <f t="shared" si="1"/>
        <v>0</v>
      </c>
      <c r="I6" s="60">
        <f t="shared" si="1"/>
        <v>0</v>
      </c>
      <c r="J6" s="59">
        <f t="shared" si="1"/>
        <v>136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136</v>
      </c>
      <c r="X6" s="60">
        <f t="shared" si="1"/>
        <v>3002000</v>
      </c>
      <c r="Y6" s="59">
        <f t="shared" si="1"/>
        <v>-3001864</v>
      </c>
      <c r="Z6" s="61">
        <f>+IF(X6&lt;&gt;0,+(Y6/X6)*100,0)</f>
        <v>-99.99546968687541</v>
      </c>
      <c r="AA6" s="62">
        <f t="shared" si="1"/>
        <v>3002000</v>
      </c>
    </row>
    <row r="7" spans="1:27" ht="13.5">
      <c r="A7" s="291" t="s">
        <v>228</v>
      </c>
      <c r="B7" s="142"/>
      <c r="C7" s="60">
        <v>7184295</v>
      </c>
      <c r="D7" s="340"/>
      <c r="E7" s="60">
        <v>3002000</v>
      </c>
      <c r="F7" s="59">
        <v>3002000</v>
      </c>
      <c r="G7" s="59">
        <v>136</v>
      </c>
      <c r="H7" s="60"/>
      <c r="I7" s="60"/>
      <c r="J7" s="59">
        <v>136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136</v>
      </c>
      <c r="X7" s="60">
        <v>3002000</v>
      </c>
      <c r="Y7" s="59">
        <v>-3001864</v>
      </c>
      <c r="Z7" s="61">
        <v>-100</v>
      </c>
      <c r="AA7" s="62">
        <v>3002000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1600000</v>
      </c>
      <c r="F8" s="59">
        <f t="shared" si="2"/>
        <v>1600000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1600000</v>
      </c>
      <c r="Y8" s="59">
        <f t="shared" si="2"/>
        <v>-1600000</v>
      </c>
      <c r="Z8" s="61">
        <f>+IF(X8&lt;&gt;0,+(Y8/X8)*100,0)</f>
        <v>-100</v>
      </c>
      <c r="AA8" s="62">
        <f>SUM(AA9:AA10)</f>
        <v>1600000</v>
      </c>
    </row>
    <row r="9" spans="1:27" ht="13.5">
      <c r="A9" s="291" t="s">
        <v>229</v>
      </c>
      <c r="B9" s="142"/>
      <c r="C9" s="60"/>
      <c r="D9" s="340"/>
      <c r="E9" s="60">
        <v>1600000</v>
      </c>
      <c r="F9" s="59">
        <v>1600000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1600000</v>
      </c>
      <c r="Y9" s="59">
        <v>-1600000</v>
      </c>
      <c r="Z9" s="61">
        <v>-100</v>
      </c>
      <c r="AA9" s="62">
        <v>1600000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708297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42000</v>
      </c>
      <c r="N11" s="364">
        <f t="shared" si="3"/>
        <v>42000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42000</v>
      </c>
      <c r="X11" s="362">
        <f t="shared" si="3"/>
        <v>0</v>
      </c>
      <c r="Y11" s="364">
        <f t="shared" si="3"/>
        <v>42000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708297</v>
      </c>
      <c r="D12" s="340"/>
      <c r="E12" s="60"/>
      <c r="F12" s="59"/>
      <c r="G12" s="59"/>
      <c r="H12" s="60"/>
      <c r="I12" s="60"/>
      <c r="J12" s="59"/>
      <c r="K12" s="59"/>
      <c r="L12" s="60"/>
      <c r="M12" s="60">
        <v>42000</v>
      </c>
      <c r="N12" s="59">
        <v>42000</v>
      </c>
      <c r="O12" s="59"/>
      <c r="P12" s="60"/>
      <c r="Q12" s="60"/>
      <c r="R12" s="59"/>
      <c r="S12" s="59"/>
      <c r="T12" s="60"/>
      <c r="U12" s="60"/>
      <c r="V12" s="59"/>
      <c r="W12" s="59">
        <v>42000</v>
      </c>
      <c r="X12" s="60"/>
      <c r="Y12" s="59">
        <v>42000</v>
      </c>
      <c r="Z12" s="61"/>
      <c r="AA12" s="62"/>
    </row>
    <row r="13" spans="1:27" ht="13.5">
      <c r="A13" s="361" t="s">
        <v>207</v>
      </c>
      <c r="B13" s="136"/>
      <c r="C13" s="275">
        <f>+C14</f>
        <v>506691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506691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43716</v>
      </c>
      <c r="D15" s="340">
        <f t="shared" si="5"/>
        <v>0</v>
      </c>
      <c r="E15" s="60">
        <f t="shared" si="5"/>
        <v>4675000</v>
      </c>
      <c r="F15" s="59">
        <f t="shared" si="5"/>
        <v>4675000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4675000</v>
      </c>
      <c r="Y15" s="59">
        <f t="shared" si="5"/>
        <v>-4675000</v>
      </c>
      <c r="Z15" s="61">
        <f>+IF(X15&lt;&gt;0,+(Y15/X15)*100,0)</f>
        <v>-100</v>
      </c>
      <c r="AA15" s="62">
        <f>SUM(AA16:AA20)</f>
        <v>4675000</v>
      </c>
    </row>
    <row r="16" spans="1:27" ht="13.5">
      <c r="A16" s="291" t="s">
        <v>233</v>
      </c>
      <c r="B16" s="300"/>
      <c r="C16" s="60">
        <v>43716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4675000</v>
      </c>
      <c r="F20" s="59">
        <v>4675000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4675000</v>
      </c>
      <c r="Y20" s="59">
        <v>-4675000</v>
      </c>
      <c r="Z20" s="61">
        <v>-100</v>
      </c>
      <c r="AA20" s="62">
        <v>4675000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197910</v>
      </c>
      <c r="D22" s="344">
        <f t="shared" si="6"/>
        <v>0</v>
      </c>
      <c r="E22" s="343">
        <f t="shared" si="6"/>
        <v>1650000</v>
      </c>
      <c r="F22" s="345">
        <f t="shared" si="6"/>
        <v>1650000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1650000</v>
      </c>
      <c r="Y22" s="345">
        <f t="shared" si="6"/>
        <v>-1650000</v>
      </c>
      <c r="Z22" s="336">
        <f>+IF(X22&lt;&gt;0,+(Y22/X22)*100,0)</f>
        <v>-100</v>
      </c>
      <c r="AA22" s="350">
        <f>SUM(AA23:AA32)</f>
        <v>1650000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185655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12255</v>
      </c>
      <c r="D32" s="340"/>
      <c r="E32" s="60">
        <v>1650000</v>
      </c>
      <c r="F32" s="59">
        <v>1650000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1650000</v>
      </c>
      <c r="Y32" s="59">
        <v>-1650000</v>
      </c>
      <c r="Z32" s="61">
        <v>-100</v>
      </c>
      <c r="AA32" s="62">
        <v>1650000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408456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1678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346752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60026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9049365</v>
      </c>
      <c r="D60" s="346">
        <f t="shared" si="14"/>
        <v>0</v>
      </c>
      <c r="E60" s="219">
        <f t="shared" si="14"/>
        <v>10927000</v>
      </c>
      <c r="F60" s="264">
        <f t="shared" si="14"/>
        <v>10927000</v>
      </c>
      <c r="G60" s="264">
        <f t="shared" si="14"/>
        <v>136</v>
      </c>
      <c r="H60" s="219">
        <f t="shared" si="14"/>
        <v>0</v>
      </c>
      <c r="I60" s="219">
        <f t="shared" si="14"/>
        <v>0</v>
      </c>
      <c r="J60" s="264">
        <f t="shared" si="14"/>
        <v>136</v>
      </c>
      <c r="K60" s="264">
        <f t="shared" si="14"/>
        <v>0</v>
      </c>
      <c r="L60" s="219">
        <f t="shared" si="14"/>
        <v>0</v>
      </c>
      <c r="M60" s="219">
        <f t="shared" si="14"/>
        <v>42000</v>
      </c>
      <c r="N60" s="264">
        <f t="shared" si="14"/>
        <v>42000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42136</v>
      </c>
      <c r="X60" s="219">
        <f t="shared" si="14"/>
        <v>10927000</v>
      </c>
      <c r="Y60" s="264">
        <f t="shared" si="14"/>
        <v>-10884864</v>
      </c>
      <c r="Z60" s="337">
        <f>+IF(X60&lt;&gt;0,+(Y60/X60)*100,0)</f>
        <v>-99.61438638235563</v>
      </c>
      <c r="AA60" s="232">
        <f>+AA57+AA54+AA51+AA40+AA37+AA34+AA22+AA5</f>
        <v>10927000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2014-08-06T10:21:57Z</dcterms:created>
  <dcterms:modified xsi:type="dcterms:W3CDTF">2014-08-06T10:22:01Z</dcterms:modified>
  <cp:category/>
  <cp:version/>
  <cp:contentType/>
  <cp:contentStatus/>
</cp:coreProperties>
</file>