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<sst xmlns="http://schemas.openxmlformats.org/spreadsheetml/2006/main" count="855" uniqueCount="302">
  <si>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Kareeberg(NC074)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</si>
  <si>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</si>
  <si>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</si>
  <si>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</si>
  <si>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</si>
  <si>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</si>
  <si>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</si>
  <si>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</si>
  <si>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</si>
  <si>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</si>
  <si>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</si>
  <si>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</si>
  <si>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</si>
  <si>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</si>
  <si>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</si>
  <si>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</si>
  <si>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</si>
  <si>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</si>
  <si>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</si>
  <si>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</si>
  <si>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</si>
  <si>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</si>
  <si>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</si>
  <si>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</si>
  <si>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</si>
  <si>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</si>
  <si>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</si>
  <si>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</si>
  <si>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</si>
  <si>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</si>
  <si>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</si>
  <si>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</si>
  <si>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</si>
  <si>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</si>
  <si>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</si>
  <si>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</si>
  <si>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</si>
  <si>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</si>
  <si>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</si>
  <si>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</si>
  <si>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</si>
  <si>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</si>
  <si>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</si>
  <si>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</si>
  <si>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</si>
  <si>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</si>
  <si>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</si>
  <si>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</si>
  <si>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</si>
  <si>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</si>
  <si>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</si>
  <si>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</si>
  <si>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</si>
  <si>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</si>
  <si>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</si>
  <si>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</si>
  <si>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</si>
  <si>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</si>
  <si>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</si>
  <si>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</si>
  <si>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</si>
  <si>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</si>
  <si>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</si>
  <si>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</si>
  <si>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</si>
  <si>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</si>
  <si>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</si>
  <si>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</si>
  <si>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</si>
  <si>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</si>
  <si>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Kareeberg(NC074)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</si>
  <si>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</si>
  <si>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</si>
  <si>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</si>
  <si>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</si>
  <si>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</si>
  <si>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</si>
  <si>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</si>
  <si>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</si>
  <si>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</si>
  <si>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</si>
  <si>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</si>
  <si>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</si>
  <si>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</si>
  <si>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</si>
  <si>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</si>
  <si>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</si>
  <si>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</si>
  <si>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</si>
  <si>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</si>
  <si>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</si>
  <si>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</si>
  <si>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</si>
  <si>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</si>
  <si>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</si>
  <si>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</si>
  <si>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</si>
  <si>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</si>
  <si>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</si>
  <si>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</si>
  <si>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Kareeberg(NC074)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</si>
  <si>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</si>
  <si>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</si>
  <si>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</si>
  <si>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</si>
  <si>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</si>
  <si>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</si>
  <si>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</si>
  <si>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</si>
  <si>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</si>
  <si>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</si>
  <si>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</si>
  <si>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</si>
  <si>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</si>
  <si>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</si>
  <si>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</si>
  <si>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</si>
  <si>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</si>
  <si>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</si>
  <si>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</si>
  <si>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</si>
  <si>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</si>
  <si>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</si>
  <si>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</si>
  <si>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</si>
  <si>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</si>
  <si>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</si>
  <si>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</si>
  <si>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</si>
  <si>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Kareeberg(NC074)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</si>
  <si>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</si>
  <si>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</si>
  <si>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</si>
  <si>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</si>
  <si>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</si>
  <si>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</si>
  <si>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</si>
  <si>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</si>
  <si>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</si>
  <si>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</si>
  <si>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Kareeberg(NC074)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</si>
  <si>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</si>
  <si>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</si>
  <si>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</si>
  <si>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</si>
  <si>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</si>
  <si>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</si>
  <si>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</si>
  <si>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</si>
  <si>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</si>
  <si>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</si>
  <si>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</si>
  <si>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</si>
  <si>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</si>
  <si>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</si>
  <si>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</si>
  <si>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</si>
  <si>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</si>
  <si>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</si>
  <si>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</si>
  <si>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</si>
  <si>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</si>
  <si>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</si>
  <si>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</si>
  <si>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</si>
  <si>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</si>
  <si>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</si>
  <si>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</si>
  <si>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</si>
  <si>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</si>
  <si>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</si>
  <si>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</si>
  <si>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</si>
  <si>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</si>
  <si>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Kareeberg(NC074)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</si>
  <si>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</si>
  <si>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</si>
  <si>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</si>
  <si>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</si>
  <si>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</si>
  <si>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</si>
  <si>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</si>
  <si>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</si>
  <si>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</si>
  <si>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</si>
  <si>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</si>
  <si>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</si>
  <si>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</si>
  <si>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</si>
  <si>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</si>
  <si>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</si>
  <si>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</si>
  <si>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</si>
  <si>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</si>
  <si>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</si>
  <si>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</si>
  <si>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</si>
  <si>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</si>
  <si>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</si>
  <si>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</si>
  <si>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</si>
  <si>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Kareeberg(NC074)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</si>
  <si>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</si>
  <si>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</si>
  <si>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</si>
  <si>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</si>
  <si>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</si>
  <si>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</si>
  <si>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</si>
  <si>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</si>
  <si>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</si>
  <si>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</si>
  <si>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</si>
  <si>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</si>
  <si>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</si>
  <si>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</si>
  <si>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</si>
  <si>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</si>
  <si>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</si>
  <si>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</si>
  <si>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</si>
  <si>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</si>
  <si>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</si>
  <si>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</si>
  <si>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</si>
  <si>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</si>
  <si>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Kareeberg(NC074)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</si>
  <si>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</si>
  <si>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</si>
  <si>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</si>
  <si>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</si>
  <si>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</si>
  <si>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</si>
  <si>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</si>
  <si>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</si>
  <si>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</si>
  <si>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</si>
  <si>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</si>
  <si>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</si>
  <si>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</si>
  <si>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</si>
  <si>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</si>
  <si>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</si>
  <si>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</si>
  <si>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</si>
  <si>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</si>
  <si>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</si>
  <si>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</si>
  <si>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</si>
  <si>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</si>
  <si>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</si>
  <si>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</si>
  <si>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</si>
  <si>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</si>
  <si>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</si>
  <si>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</si>
  <si>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</si>
  <si>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</si>
  <si>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</si>
  <si>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</si>
  <si>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</si>
  <si>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</si>
  <si>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Kareeberg(NC074)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</si>
  <si>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</si>
  <si>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</si>
  <si>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Kareeberg(NC074)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</si>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</sst>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4498392</v>
      </c>
      <c r="C5" s="19">
        <v>0</v>
      </c>
      <c r="D5" s="59">
        <v>5195060</v>
      </c>
      <c r="E5" s="60">
        <v>5195060</v>
      </c>
      <c r="F5" s="60">
        <v>11932</v>
      </c>
      <c r="G5" s="60">
        <v>11571</v>
      </c>
      <c r="H5" s="60">
        <v>11313</v>
      </c>
      <c r="I5" s="60">
        <v>34816</v>
      </c>
      <c r="J5" s="60">
        <v>4248164</v>
      </c>
      <c r="K5" s="60">
        <v>10297</v>
      </c>
      <c r="L5" s="60">
        <v>9833</v>
      </c>
      <c r="M5" s="60">
        <v>4268294</v>
      </c>
      <c r="N5" s="60">
        <v>22878</v>
      </c>
      <c r="O5" s="60">
        <v>23178</v>
      </c>
      <c r="P5" s="60">
        <v>20913</v>
      </c>
      <c r="Q5" s="60">
        <v>66969</v>
      </c>
      <c r="R5" s="60">
        <v>18842</v>
      </c>
      <c r="S5" s="60">
        <v>17920</v>
      </c>
      <c r="T5" s="60">
        <v>0</v>
      </c>
      <c r="U5" s="60">
        <v>36762</v>
      </c>
      <c r="V5" s="60">
        <v>4406841</v>
      </c>
      <c r="W5" s="60">
        <v>5195060</v>
      </c>
      <c r="X5" s="60">
        <v>-788219</v>
      </c>
      <c r="Y5" s="61">
        <v>-15.17</v>
      </c>
      <c r="Z5" s="62">
        <v>5195060</v>
      </c>
    </row>
    <row r="6" spans="1:26" ht="13.5">
      <c r="A6" s="58" t="s">
        <v>32</v>
      </c>
      <c r="B6" s="19">
        <v>15671908</v>
      </c>
      <c r="C6" s="19">
        <v>0</v>
      </c>
      <c r="D6" s="59">
        <v>17315592</v>
      </c>
      <c r="E6" s="60">
        <v>17315592</v>
      </c>
      <c r="F6" s="60">
        <v>1306596</v>
      </c>
      <c r="G6" s="60">
        <v>1481815</v>
      </c>
      <c r="H6" s="60">
        <v>1459598</v>
      </c>
      <c r="I6" s="60">
        <v>4248009</v>
      </c>
      <c r="J6" s="60">
        <v>1381760</v>
      </c>
      <c r="K6" s="60">
        <v>1330097</v>
      </c>
      <c r="L6" s="60">
        <v>1391505</v>
      </c>
      <c r="M6" s="60">
        <v>4103362</v>
      </c>
      <c r="N6" s="60">
        <v>1416720</v>
      </c>
      <c r="O6" s="60">
        <v>1439582</v>
      </c>
      <c r="P6" s="60">
        <v>1346399</v>
      </c>
      <c r="Q6" s="60">
        <v>4202701</v>
      </c>
      <c r="R6" s="60">
        <v>1361723</v>
      </c>
      <c r="S6" s="60">
        <v>1390857</v>
      </c>
      <c r="T6" s="60">
        <v>0</v>
      </c>
      <c r="U6" s="60">
        <v>2752580</v>
      </c>
      <c r="V6" s="60">
        <v>15306652</v>
      </c>
      <c r="W6" s="60">
        <v>17315592</v>
      </c>
      <c r="X6" s="60">
        <v>-2008940</v>
      </c>
      <c r="Y6" s="61">
        <v>-11.6</v>
      </c>
      <c r="Z6" s="62">
        <v>17315592</v>
      </c>
    </row>
    <row r="7" spans="1:26" ht="13.5">
      <c r="A7" s="58" t="s">
        <v>33</v>
      </c>
      <c r="B7" s="19">
        <v>1212532</v>
      </c>
      <c r="C7" s="19">
        <v>0</v>
      </c>
      <c r="D7" s="59">
        <v>1297000</v>
      </c>
      <c r="E7" s="60">
        <v>1297000</v>
      </c>
      <c r="F7" s="60">
        <v>23317</v>
      </c>
      <c r="G7" s="60">
        <v>63373</v>
      </c>
      <c r="H7" s="60">
        <v>179918</v>
      </c>
      <c r="I7" s="60">
        <v>266608</v>
      </c>
      <c r="J7" s="60">
        <v>55023</v>
      </c>
      <c r="K7" s="60">
        <v>56837</v>
      </c>
      <c r="L7" s="60">
        <v>2025</v>
      </c>
      <c r="M7" s="60">
        <v>113885</v>
      </c>
      <c r="N7" s="60">
        <v>275952</v>
      </c>
      <c r="O7" s="60">
        <v>1767</v>
      </c>
      <c r="P7" s="60">
        <v>56575</v>
      </c>
      <c r="Q7" s="60">
        <v>334294</v>
      </c>
      <c r="R7" s="60">
        <v>219028</v>
      </c>
      <c r="S7" s="60">
        <v>55010</v>
      </c>
      <c r="T7" s="60">
        <v>0</v>
      </c>
      <c r="U7" s="60">
        <v>274038</v>
      </c>
      <c r="V7" s="60">
        <v>988825</v>
      </c>
      <c r="W7" s="60">
        <v>1297000</v>
      </c>
      <c r="X7" s="60">
        <v>-308175</v>
      </c>
      <c r="Y7" s="61">
        <v>-23.76</v>
      </c>
      <c r="Z7" s="62">
        <v>1297000</v>
      </c>
    </row>
    <row r="8" spans="1:26" ht="13.5">
      <c r="A8" s="58" t="s">
        <v>34</v>
      </c>
      <c r="B8" s="19">
        <v>17561874</v>
      </c>
      <c r="C8" s="19">
        <v>0</v>
      </c>
      <c r="D8" s="59">
        <v>17728000</v>
      </c>
      <c r="E8" s="60">
        <v>17728000</v>
      </c>
      <c r="F8" s="60">
        <v>5528000</v>
      </c>
      <c r="G8" s="60">
        <v>0</v>
      </c>
      <c r="H8" s="60">
        <v>0</v>
      </c>
      <c r="I8" s="60">
        <v>5528000</v>
      </c>
      <c r="J8" s="60">
        <v>0</v>
      </c>
      <c r="K8" s="60">
        <v>4423000</v>
      </c>
      <c r="L8" s="60">
        <v>0</v>
      </c>
      <c r="M8" s="60">
        <v>4423000</v>
      </c>
      <c r="N8" s="60">
        <v>0</v>
      </c>
      <c r="O8" s="60">
        <v>0</v>
      </c>
      <c r="P8" s="60">
        <v>3307282</v>
      </c>
      <c r="Q8" s="60">
        <v>3307282</v>
      </c>
      <c r="R8" s="60">
        <v>0</v>
      </c>
      <c r="S8" s="60">
        <v>0</v>
      </c>
      <c r="T8" s="60">
        <v>0</v>
      </c>
      <c r="U8" s="60">
        <v>0</v>
      </c>
      <c r="V8" s="60">
        <v>13258282</v>
      </c>
      <c r="W8" s="60">
        <v>17728000</v>
      </c>
      <c r="X8" s="60">
        <v>-4469718</v>
      </c>
      <c r="Y8" s="61">
        <v>-25.21</v>
      </c>
      <c r="Z8" s="62">
        <v>17728000</v>
      </c>
    </row>
    <row r="9" spans="1:26" ht="13.5">
      <c r="A9" s="58" t="s">
        <v>35</v>
      </c>
      <c r="B9" s="19">
        <v>3041724</v>
      </c>
      <c r="C9" s="19">
        <v>0</v>
      </c>
      <c r="D9" s="59">
        <v>1649980</v>
      </c>
      <c r="E9" s="60">
        <v>1649980</v>
      </c>
      <c r="F9" s="60">
        <v>62435</v>
      </c>
      <c r="G9" s="60">
        <v>14744</v>
      </c>
      <c r="H9" s="60">
        <v>174212</v>
      </c>
      <c r="I9" s="60">
        <v>251391</v>
      </c>
      <c r="J9" s="60">
        <v>34063</v>
      </c>
      <c r="K9" s="60">
        <v>19596</v>
      </c>
      <c r="L9" s="60">
        <v>153211</v>
      </c>
      <c r="M9" s="60">
        <v>206870</v>
      </c>
      <c r="N9" s="60">
        <v>148864</v>
      </c>
      <c r="O9" s="60">
        <v>63100</v>
      </c>
      <c r="P9" s="60">
        <v>153295</v>
      </c>
      <c r="Q9" s="60">
        <v>365259</v>
      </c>
      <c r="R9" s="60">
        <v>184537</v>
      </c>
      <c r="S9" s="60">
        <v>189540</v>
      </c>
      <c r="T9" s="60">
        <v>0</v>
      </c>
      <c r="U9" s="60">
        <v>374077</v>
      </c>
      <c r="V9" s="60">
        <v>1197597</v>
      </c>
      <c r="W9" s="60">
        <v>1649980</v>
      </c>
      <c r="X9" s="60">
        <v>-452383</v>
      </c>
      <c r="Y9" s="61">
        <v>-27.42</v>
      </c>
      <c r="Z9" s="62">
        <v>1649980</v>
      </c>
    </row>
    <row r="10" spans="1:26" ht="25.5">
      <c r="A10" s="63" t="s">
        <v>277</v>
      </c>
      <c r="B10" s="64">
        <f>SUM(B5:B9)</f>
        <v>41986430</v>
      </c>
      <c r="C10" s="64">
        <f>SUM(C5:C9)</f>
        <v>0</v>
      </c>
      <c r="D10" s="65">
        <f aca="true" t="shared" si="0" ref="D10:Z10">SUM(D5:D9)</f>
        <v>43185632</v>
      </c>
      <c r="E10" s="66">
        <f t="shared" si="0"/>
        <v>43185632</v>
      </c>
      <c r="F10" s="66">
        <f t="shared" si="0"/>
        <v>6932280</v>
      </c>
      <c r="G10" s="66">
        <f t="shared" si="0"/>
        <v>1571503</v>
      </c>
      <c r="H10" s="66">
        <f t="shared" si="0"/>
        <v>1825041</v>
      </c>
      <c r="I10" s="66">
        <f t="shared" si="0"/>
        <v>10328824</v>
      </c>
      <c r="J10" s="66">
        <f t="shared" si="0"/>
        <v>5719010</v>
      </c>
      <c r="K10" s="66">
        <f t="shared" si="0"/>
        <v>5839827</v>
      </c>
      <c r="L10" s="66">
        <f t="shared" si="0"/>
        <v>1556574</v>
      </c>
      <c r="M10" s="66">
        <f t="shared" si="0"/>
        <v>13115411</v>
      </c>
      <c r="N10" s="66">
        <f t="shared" si="0"/>
        <v>1864414</v>
      </c>
      <c r="O10" s="66">
        <f t="shared" si="0"/>
        <v>1527627</v>
      </c>
      <c r="P10" s="66">
        <f t="shared" si="0"/>
        <v>4884464</v>
      </c>
      <c r="Q10" s="66">
        <f t="shared" si="0"/>
        <v>8276505</v>
      </c>
      <c r="R10" s="66">
        <f t="shared" si="0"/>
        <v>1784130</v>
      </c>
      <c r="S10" s="66">
        <f t="shared" si="0"/>
        <v>1653327</v>
      </c>
      <c r="T10" s="66">
        <f t="shared" si="0"/>
        <v>0</v>
      </c>
      <c r="U10" s="66">
        <f t="shared" si="0"/>
        <v>3437457</v>
      </c>
      <c r="V10" s="66">
        <f t="shared" si="0"/>
        <v>35158197</v>
      </c>
      <c r="W10" s="66">
        <f t="shared" si="0"/>
        <v>43185632</v>
      </c>
      <c r="X10" s="66">
        <f t="shared" si="0"/>
        <v>-8027435</v>
      </c>
      <c r="Y10" s="67">
        <f>+IF(W10&lt;&gt;0,(X10/W10)*100,0)</f>
        <v>-18.588207763174566</v>
      </c>
      <c r="Z10" s="68">
        <f t="shared" si="0"/>
        <v>43185632</v>
      </c>
    </row>
    <row r="11" spans="1:26" ht="13.5">
      <c r="A11" s="58" t="s">
        <v>37</v>
      </c>
      <c r="B11" s="19">
        <v>12463236</v>
      </c>
      <c r="C11" s="19">
        <v>0</v>
      </c>
      <c r="D11" s="59">
        <v>13915173</v>
      </c>
      <c r="E11" s="60">
        <v>13915173</v>
      </c>
      <c r="F11" s="60">
        <v>865711</v>
      </c>
      <c r="G11" s="60">
        <v>1125608</v>
      </c>
      <c r="H11" s="60">
        <v>955445</v>
      </c>
      <c r="I11" s="60">
        <v>2946764</v>
      </c>
      <c r="J11" s="60">
        <v>961966</v>
      </c>
      <c r="K11" s="60">
        <v>948879</v>
      </c>
      <c r="L11" s="60">
        <v>1079119</v>
      </c>
      <c r="M11" s="60">
        <v>2989964</v>
      </c>
      <c r="N11" s="60">
        <v>1006002</v>
      </c>
      <c r="O11" s="60">
        <v>1330395</v>
      </c>
      <c r="P11" s="60">
        <v>1042584</v>
      </c>
      <c r="Q11" s="60">
        <v>3378981</v>
      </c>
      <c r="R11" s="60">
        <v>962978</v>
      </c>
      <c r="S11" s="60">
        <v>1081314</v>
      </c>
      <c r="T11" s="60">
        <v>0</v>
      </c>
      <c r="U11" s="60">
        <v>2044292</v>
      </c>
      <c r="V11" s="60">
        <v>11360001</v>
      </c>
      <c r="W11" s="60">
        <v>13915173</v>
      </c>
      <c r="X11" s="60">
        <v>-2555172</v>
      </c>
      <c r="Y11" s="61">
        <v>-18.36</v>
      </c>
      <c r="Z11" s="62">
        <v>13915173</v>
      </c>
    </row>
    <row r="12" spans="1:26" ht="13.5">
      <c r="A12" s="58" t="s">
        <v>38</v>
      </c>
      <c r="B12" s="19">
        <v>1784359</v>
      </c>
      <c r="C12" s="19">
        <v>0</v>
      </c>
      <c r="D12" s="59">
        <v>1880786</v>
      </c>
      <c r="E12" s="60">
        <v>1880786</v>
      </c>
      <c r="F12" s="60">
        <v>142978</v>
      </c>
      <c r="G12" s="60">
        <v>147353</v>
      </c>
      <c r="H12" s="60">
        <v>149375</v>
      </c>
      <c r="I12" s="60">
        <v>439706</v>
      </c>
      <c r="J12" s="60">
        <v>149412</v>
      </c>
      <c r="K12" s="60">
        <v>147346</v>
      </c>
      <c r="L12" s="60">
        <v>147346</v>
      </c>
      <c r="M12" s="60">
        <v>444104</v>
      </c>
      <c r="N12" s="60">
        <v>151732</v>
      </c>
      <c r="O12" s="60">
        <v>165681</v>
      </c>
      <c r="P12" s="60">
        <v>222384</v>
      </c>
      <c r="Q12" s="60">
        <v>539797</v>
      </c>
      <c r="R12" s="60">
        <v>158869</v>
      </c>
      <c r="S12" s="60">
        <v>161406</v>
      </c>
      <c r="T12" s="60">
        <v>0</v>
      </c>
      <c r="U12" s="60">
        <v>320275</v>
      </c>
      <c r="V12" s="60">
        <v>1743882</v>
      </c>
      <c r="W12" s="60">
        <v>1880786</v>
      </c>
      <c r="X12" s="60">
        <v>-136904</v>
      </c>
      <c r="Y12" s="61">
        <v>-7.28</v>
      </c>
      <c r="Z12" s="62">
        <v>1880786</v>
      </c>
    </row>
    <row r="13" spans="1:26" ht="13.5">
      <c r="A13" s="58" t="s">
        <v>278</v>
      </c>
      <c r="B13" s="19">
        <v>2561814</v>
      </c>
      <c r="C13" s="19">
        <v>0</v>
      </c>
      <c r="D13" s="59">
        <v>1943709</v>
      </c>
      <c r="E13" s="60">
        <v>1943709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1943709</v>
      </c>
      <c r="X13" s="60">
        <v>-1943709</v>
      </c>
      <c r="Y13" s="61">
        <v>-100</v>
      </c>
      <c r="Z13" s="62">
        <v>1943709</v>
      </c>
    </row>
    <row r="14" spans="1:26" ht="13.5">
      <c r="A14" s="58" t="s">
        <v>40</v>
      </c>
      <c r="B14" s="19">
        <v>1378120</v>
      </c>
      <c r="C14" s="19">
        <v>0</v>
      </c>
      <c r="D14" s="59">
        <v>531013</v>
      </c>
      <c r="E14" s="60">
        <v>531013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531013</v>
      </c>
      <c r="X14" s="60">
        <v>-531013</v>
      </c>
      <c r="Y14" s="61">
        <v>-100</v>
      </c>
      <c r="Z14" s="62">
        <v>531013</v>
      </c>
    </row>
    <row r="15" spans="1:26" ht="13.5">
      <c r="A15" s="58" t="s">
        <v>41</v>
      </c>
      <c r="B15" s="19">
        <v>7469849</v>
      </c>
      <c r="C15" s="19">
        <v>0</v>
      </c>
      <c r="D15" s="59">
        <v>8337833</v>
      </c>
      <c r="E15" s="60">
        <v>8337833</v>
      </c>
      <c r="F15" s="60">
        <v>533674</v>
      </c>
      <c r="G15" s="60">
        <v>990764</v>
      </c>
      <c r="H15" s="60">
        <v>755528</v>
      </c>
      <c r="I15" s="60">
        <v>2279966</v>
      </c>
      <c r="J15" s="60">
        <v>581827</v>
      </c>
      <c r="K15" s="60">
        <v>594227</v>
      </c>
      <c r="L15" s="60">
        <v>609569</v>
      </c>
      <c r="M15" s="60">
        <v>1785623</v>
      </c>
      <c r="N15" s="60">
        <v>629633</v>
      </c>
      <c r="O15" s="60">
        <v>650298</v>
      </c>
      <c r="P15" s="60">
        <v>584977</v>
      </c>
      <c r="Q15" s="60">
        <v>1864908</v>
      </c>
      <c r="R15" s="60">
        <v>583932</v>
      </c>
      <c r="S15" s="60">
        <v>641902</v>
      </c>
      <c r="T15" s="60">
        <v>0</v>
      </c>
      <c r="U15" s="60">
        <v>1225834</v>
      </c>
      <c r="V15" s="60">
        <v>7156331</v>
      </c>
      <c r="W15" s="60">
        <v>8337833</v>
      </c>
      <c r="X15" s="60">
        <v>-1181502</v>
      </c>
      <c r="Y15" s="61">
        <v>-14.17</v>
      </c>
      <c r="Z15" s="62">
        <v>8337833</v>
      </c>
    </row>
    <row r="16" spans="1:26" ht="13.5">
      <c r="A16" s="69" t="s">
        <v>42</v>
      </c>
      <c r="B16" s="19">
        <v>7408903</v>
      </c>
      <c r="C16" s="19">
        <v>0</v>
      </c>
      <c r="D16" s="59">
        <v>7535741</v>
      </c>
      <c r="E16" s="60">
        <v>7535741</v>
      </c>
      <c r="F16" s="60">
        <v>5151667</v>
      </c>
      <c r="G16" s="60">
        <v>0</v>
      </c>
      <c r="H16" s="60">
        <v>0</v>
      </c>
      <c r="I16" s="60">
        <v>5151667</v>
      </c>
      <c r="J16" s="60">
        <v>0</v>
      </c>
      <c r="K16" s="60">
        <v>1745036</v>
      </c>
      <c r="L16" s="60">
        <v>0</v>
      </c>
      <c r="M16" s="60">
        <v>1745036</v>
      </c>
      <c r="N16" s="60">
        <v>0</v>
      </c>
      <c r="O16" s="60">
        <v>0</v>
      </c>
      <c r="P16" s="60">
        <v>639481</v>
      </c>
      <c r="Q16" s="60">
        <v>639481</v>
      </c>
      <c r="R16" s="60">
        <v>0</v>
      </c>
      <c r="S16" s="60">
        <v>0</v>
      </c>
      <c r="T16" s="60">
        <v>0</v>
      </c>
      <c r="U16" s="60">
        <v>0</v>
      </c>
      <c r="V16" s="60">
        <v>7536184</v>
      </c>
      <c r="W16" s="60">
        <v>7535741</v>
      </c>
      <c r="X16" s="60">
        <v>443</v>
      </c>
      <c r="Y16" s="61">
        <v>0.01</v>
      </c>
      <c r="Z16" s="62">
        <v>7535741</v>
      </c>
    </row>
    <row r="17" spans="1:26" ht="13.5">
      <c r="A17" s="58" t="s">
        <v>43</v>
      </c>
      <c r="B17" s="19">
        <v>11914104</v>
      </c>
      <c r="C17" s="19">
        <v>0</v>
      </c>
      <c r="D17" s="59">
        <v>10841377</v>
      </c>
      <c r="E17" s="60">
        <v>10841377</v>
      </c>
      <c r="F17" s="60">
        <v>736248</v>
      </c>
      <c r="G17" s="60">
        <v>264890</v>
      </c>
      <c r="H17" s="60">
        <v>417015</v>
      </c>
      <c r="I17" s="60">
        <v>1418153</v>
      </c>
      <c r="J17" s="60">
        <v>476753</v>
      </c>
      <c r="K17" s="60">
        <v>1012314</v>
      </c>
      <c r="L17" s="60">
        <v>723345</v>
      </c>
      <c r="M17" s="60">
        <v>2212412</v>
      </c>
      <c r="N17" s="60">
        <v>675019</v>
      </c>
      <c r="O17" s="60">
        <v>385476</v>
      </c>
      <c r="P17" s="60">
        <v>330502</v>
      </c>
      <c r="Q17" s="60">
        <v>1390997</v>
      </c>
      <c r="R17" s="60">
        <v>240479</v>
      </c>
      <c r="S17" s="60">
        <v>173661</v>
      </c>
      <c r="T17" s="60">
        <v>0</v>
      </c>
      <c r="U17" s="60">
        <v>414140</v>
      </c>
      <c r="V17" s="60">
        <v>5435702</v>
      </c>
      <c r="W17" s="60">
        <v>10841377</v>
      </c>
      <c r="X17" s="60">
        <v>-5405675</v>
      </c>
      <c r="Y17" s="61">
        <v>-49.86</v>
      </c>
      <c r="Z17" s="62">
        <v>10841377</v>
      </c>
    </row>
    <row r="18" spans="1:26" ht="13.5">
      <c r="A18" s="70" t="s">
        <v>44</v>
      </c>
      <c r="B18" s="71">
        <f>SUM(B11:B17)</f>
        <v>44980385</v>
      </c>
      <c r="C18" s="71">
        <f>SUM(C11:C17)</f>
        <v>0</v>
      </c>
      <c r="D18" s="72">
        <f aca="true" t="shared" si="1" ref="D18:Z18">SUM(D11:D17)</f>
        <v>44985632</v>
      </c>
      <c r="E18" s="73">
        <f t="shared" si="1"/>
        <v>44985632</v>
      </c>
      <c r="F18" s="73">
        <f t="shared" si="1"/>
        <v>7430278</v>
      </c>
      <c r="G18" s="73">
        <f t="shared" si="1"/>
        <v>2528615</v>
      </c>
      <c r="H18" s="73">
        <f t="shared" si="1"/>
        <v>2277363</v>
      </c>
      <c r="I18" s="73">
        <f t="shared" si="1"/>
        <v>12236256</v>
      </c>
      <c r="J18" s="73">
        <f t="shared" si="1"/>
        <v>2169958</v>
      </c>
      <c r="K18" s="73">
        <f t="shared" si="1"/>
        <v>4447802</v>
      </c>
      <c r="L18" s="73">
        <f t="shared" si="1"/>
        <v>2559379</v>
      </c>
      <c r="M18" s="73">
        <f t="shared" si="1"/>
        <v>9177139</v>
      </c>
      <c r="N18" s="73">
        <f t="shared" si="1"/>
        <v>2462386</v>
      </c>
      <c r="O18" s="73">
        <f t="shared" si="1"/>
        <v>2531850</v>
      </c>
      <c r="P18" s="73">
        <f t="shared" si="1"/>
        <v>2819928</v>
      </c>
      <c r="Q18" s="73">
        <f t="shared" si="1"/>
        <v>7814164</v>
      </c>
      <c r="R18" s="73">
        <f t="shared" si="1"/>
        <v>1946258</v>
      </c>
      <c r="S18" s="73">
        <f t="shared" si="1"/>
        <v>2058283</v>
      </c>
      <c r="T18" s="73">
        <f t="shared" si="1"/>
        <v>0</v>
      </c>
      <c r="U18" s="73">
        <f t="shared" si="1"/>
        <v>4004541</v>
      </c>
      <c r="V18" s="73">
        <f t="shared" si="1"/>
        <v>33232100</v>
      </c>
      <c r="W18" s="73">
        <f t="shared" si="1"/>
        <v>44985632</v>
      </c>
      <c r="X18" s="73">
        <f t="shared" si="1"/>
        <v>-11753532</v>
      </c>
      <c r="Y18" s="67">
        <f>+IF(W18&lt;&gt;0,(X18/W18)*100,0)</f>
        <v>-26.127302157275462</v>
      </c>
      <c r="Z18" s="74">
        <f t="shared" si="1"/>
        <v>44985632</v>
      </c>
    </row>
    <row r="19" spans="1:26" ht="13.5">
      <c r="A19" s="70" t="s">
        <v>45</v>
      </c>
      <c r="B19" s="75">
        <f>+B10-B18</f>
        <v>-2993955</v>
      </c>
      <c r="C19" s="75">
        <f>+C10-C18</f>
        <v>0</v>
      </c>
      <c r="D19" s="76">
        <f aca="true" t="shared" si="2" ref="D19:Z19">+D10-D18</f>
        <v>-1800000</v>
      </c>
      <c r="E19" s="77">
        <f t="shared" si="2"/>
        <v>-1800000</v>
      </c>
      <c r="F19" s="77">
        <f t="shared" si="2"/>
        <v>-497998</v>
      </c>
      <c r="G19" s="77">
        <f t="shared" si="2"/>
        <v>-957112</v>
      </c>
      <c r="H19" s="77">
        <f t="shared" si="2"/>
        <v>-452322</v>
      </c>
      <c r="I19" s="77">
        <f t="shared" si="2"/>
        <v>-1907432</v>
      </c>
      <c r="J19" s="77">
        <f t="shared" si="2"/>
        <v>3549052</v>
      </c>
      <c r="K19" s="77">
        <f t="shared" si="2"/>
        <v>1392025</v>
      </c>
      <c r="L19" s="77">
        <f t="shared" si="2"/>
        <v>-1002805</v>
      </c>
      <c r="M19" s="77">
        <f t="shared" si="2"/>
        <v>3938272</v>
      </c>
      <c r="N19" s="77">
        <f t="shared" si="2"/>
        <v>-597972</v>
      </c>
      <c r="O19" s="77">
        <f t="shared" si="2"/>
        <v>-1004223</v>
      </c>
      <c r="P19" s="77">
        <f t="shared" si="2"/>
        <v>2064536</v>
      </c>
      <c r="Q19" s="77">
        <f t="shared" si="2"/>
        <v>462341</v>
      </c>
      <c r="R19" s="77">
        <f t="shared" si="2"/>
        <v>-162128</v>
      </c>
      <c r="S19" s="77">
        <f t="shared" si="2"/>
        <v>-404956</v>
      </c>
      <c r="T19" s="77">
        <f t="shared" si="2"/>
        <v>0</v>
      </c>
      <c r="U19" s="77">
        <f t="shared" si="2"/>
        <v>-567084</v>
      </c>
      <c r="V19" s="77">
        <f t="shared" si="2"/>
        <v>1926097</v>
      </c>
      <c r="W19" s="77">
        <f>IF(E10=E18,0,W10-W18)</f>
        <v>-1800000</v>
      </c>
      <c r="X19" s="77">
        <f t="shared" si="2"/>
        <v>3726097</v>
      </c>
      <c r="Y19" s="78">
        <f>+IF(W19&lt;&gt;0,(X19/W19)*100,0)</f>
        <v>-207.0053888888889</v>
      </c>
      <c r="Z19" s="79">
        <f t="shared" si="2"/>
        <v>-1800000</v>
      </c>
    </row>
    <row r="20" spans="1:26" ht="13.5">
      <c r="A20" s="58" t="s">
        <v>46</v>
      </c>
      <c r="B20" s="19">
        <v>14437056</v>
      </c>
      <c r="C20" s="19">
        <v>0</v>
      </c>
      <c r="D20" s="59">
        <v>9089000</v>
      </c>
      <c r="E20" s="60">
        <v>9089000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9089000</v>
      </c>
      <c r="X20" s="60">
        <v>-9089000</v>
      </c>
      <c r="Y20" s="61">
        <v>-100</v>
      </c>
      <c r="Z20" s="62">
        <v>9089000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11443101</v>
      </c>
      <c r="C22" s="86">
        <f>SUM(C19:C21)</f>
        <v>0</v>
      </c>
      <c r="D22" s="87">
        <f aca="true" t="shared" si="3" ref="D22:Z22">SUM(D19:D21)</f>
        <v>7289000</v>
      </c>
      <c r="E22" s="88">
        <f t="shared" si="3"/>
        <v>7289000</v>
      </c>
      <c r="F22" s="88">
        <f t="shared" si="3"/>
        <v>-497998</v>
      </c>
      <c r="G22" s="88">
        <f t="shared" si="3"/>
        <v>-957112</v>
      </c>
      <c r="H22" s="88">
        <f t="shared" si="3"/>
        <v>-452322</v>
      </c>
      <c r="I22" s="88">
        <f t="shared" si="3"/>
        <v>-1907432</v>
      </c>
      <c r="J22" s="88">
        <f t="shared" si="3"/>
        <v>3549052</v>
      </c>
      <c r="K22" s="88">
        <f t="shared" si="3"/>
        <v>1392025</v>
      </c>
      <c r="L22" s="88">
        <f t="shared" si="3"/>
        <v>-1002805</v>
      </c>
      <c r="M22" s="88">
        <f t="shared" si="3"/>
        <v>3938272</v>
      </c>
      <c r="N22" s="88">
        <f t="shared" si="3"/>
        <v>-597972</v>
      </c>
      <c r="O22" s="88">
        <f t="shared" si="3"/>
        <v>-1004223</v>
      </c>
      <c r="P22" s="88">
        <f t="shared" si="3"/>
        <v>2064536</v>
      </c>
      <c r="Q22" s="88">
        <f t="shared" si="3"/>
        <v>462341</v>
      </c>
      <c r="R22" s="88">
        <f t="shared" si="3"/>
        <v>-162128</v>
      </c>
      <c r="S22" s="88">
        <f t="shared" si="3"/>
        <v>-404956</v>
      </c>
      <c r="T22" s="88">
        <f t="shared" si="3"/>
        <v>0</v>
      </c>
      <c r="U22" s="88">
        <f t="shared" si="3"/>
        <v>-567084</v>
      </c>
      <c r="V22" s="88">
        <f t="shared" si="3"/>
        <v>1926097</v>
      </c>
      <c r="W22" s="88">
        <f t="shared" si="3"/>
        <v>7289000</v>
      </c>
      <c r="X22" s="88">
        <f t="shared" si="3"/>
        <v>-5362903</v>
      </c>
      <c r="Y22" s="89">
        <f>+IF(W22&lt;&gt;0,(X22/W22)*100,0)</f>
        <v>-73.57529153519002</v>
      </c>
      <c r="Z22" s="90">
        <f t="shared" si="3"/>
        <v>7289000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11443101</v>
      </c>
      <c r="C24" s="75">
        <f>SUM(C22:C23)</f>
        <v>0</v>
      </c>
      <c r="D24" s="76">
        <f aca="true" t="shared" si="4" ref="D24:Z24">SUM(D22:D23)</f>
        <v>7289000</v>
      </c>
      <c r="E24" s="77">
        <f t="shared" si="4"/>
        <v>7289000</v>
      </c>
      <c r="F24" s="77">
        <f t="shared" si="4"/>
        <v>-497998</v>
      </c>
      <c r="G24" s="77">
        <f t="shared" si="4"/>
        <v>-957112</v>
      </c>
      <c r="H24" s="77">
        <f t="shared" si="4"/>
        <v>-452322</v>
      </c>
      <c r="I24" s="77">
        <f t="shared" si="4"/>
        <v>-1907432</v>
      </c>
      <c r="J24" s="77">
        <f t="shared" si="4"/>
        <v>3549052</v>
      </c>
      <c r="K24" s="77">
        <f t="shared" si="4"/>
        <v>1392025</v>
      </c>
      <c r="L24" s="77">
        <f t="shared" si="4"/>
        <v>-1002805</v>
      </c>
      <c r="M24" s="77">
        <f t="shared" si="4"/>
        <v>3938272</v>
      </c>
      <c r="N24" s="77">
        <f t="shared" si="4"/>
        <v>-597972</v>
      </c>
      <c r="O24" s="77">
        <f t="shared" si="4"/>
        <v>-1004223</v>
      </c>
      <c r="P24" s="77">
        <f t="shared" si="4"/>
        <v>2064536</v>
      </c>
      <c r="Q24" s="77">
        <f t="shared" si="4"/>
        <v>462341</v>
      </c>
      <c r="R24" s="77">
        <f t="shared" si="4"/>
        <v>-162128</v>
      </c>
      <c r="S24" s="77">
        <f t="shared" si="4"/>
        <v>-404956</v>
      </c>
      <c r="T24" s="77">
        <f t="shared" si="4"/>
        <v>0</v>
      </c>
      <c r="U24" s="77">
        <f t="shared" si="4"/>
        <v>-567084</v>
      </c>
      <c r="V24" s="77">
        <f t="shared" si="4"/>
        <v>1926097</v>
      </c>
      <c r="W24" s="77">
        <f t="shared" si="4"/>
        <v>7289000</v>
      </c>
      <c r="X24" s="77">
        <f t="shared" si="4"/>
        <v>-5362903</v>
      </c>
      <c r="Y24" s="78">
        <f>+IF(W24&lt;&gt;0,(X24/W24)*100,0)</f>
        <v>-73.57529153519002</v>
      </c>
      <c r="Z24" s="79">
        <f t="shared" si="4"/>
        <v>7289000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14454439</v>
      </c>
      <c r="C27" s="22">
        <v>0</v>
      </c>
      <c r="D27" s="99">
        <v>9089000</v>
      </c>
      <c r="E27" s="100">
        <v>9089000</v>
      </c>
      <c r="F27" s="100">
        <v>387</v>
      </c>
      <c r="G27" s="100">
        <v>10732</v>
      </c>
      <c r="H27" s="100">
        <v>28551</v>
      </c>
      <c r="I27" s="100">
        <v>39670</v>
      </c>
      <c r="J27" s="100">
        <v>26232</v>
      </c>
      <c r="K27" s="100">
        <v>29487</v>
      </c>
      <c r="L27" s="100">
        <v>352576</v>
      </c>
      <c r="M27" s="100">
        <v>408295</v>
      </c>
      <c r="N27" s="100">
        <v>0</v>
      </c>
      <c r="O27" s="100">
        <v>0</v>
      </c>
      <c r="P27" s="100">
        <v>668749</v>
      </c>
      <c r="Q27" s="100">
        <v>668749</v>
      </c>
      <c r="R27" s="100">
        <v>0</v>
      </c>
      <c r="S27" s="100">
        <v>8544</v>
      </c>
      <c r="T27" s="100">
        <v>0</v>
      </c>
      <c r="U27" s="100">
        <v>8544</v>
      </c>
      <c r="V27" s="100">
        <v>1125258</v>
      </c>
      <c r="W27" s="100">
        <v>9089000</v>
      </c>
      <c r="X27" s="100">
        <v>-7963742</v>
      </c>
      <c r="Y27" s="101">
        <v>-87.62</v>
      </c>
      <c r="Z27" s="102">
        <v>9089000</v>
      </c>
    </row>
    <row r="28" spans="1:26" ht="13.5">
      <c r="A28" s="103" t="s">
        <v>46</v>
      </c>
      <c r="B28" s="19">
        <v>14437056</v>
      </c>
      <c r="C28" s="19">
        <v>0</v>
      </c>
      <c r="D28" s="59">
        <v>9089000</v>
      </c>
      <c r="E28" s="60">
        <v>9089000</v>
      </c>
      <c r="F28" s="60">
        <v>0</v>
      </c>
      <c r="G28" s="60">
        <v>0</v>
      </c>
      <c r="H28" s="60">
        <v>0</v>
      </c>
      <c r="I28" s="60">
        <v>0</v>
      </c>
      <c r="J28" s="60">
        <v>16346</v>
      </c>
      <c r="K28" s="60">
        <v>0</v>
      </c>
      <c r="L28" s="60">
        <v>352338</v>
      </c>
      <c r="M28" s="60">
        <v>368684</v>
      </c>
      <c r="N28" s="60">
        <v>0</v>
      </c>
      <c r="O28" s="60">
        <v>0</v>
      </c>
      <c r="P28" s="60">
        <v>622924</v>
      </c>
      <c r="Q28" s="60">
        <v>622924</v>
      </c>
      <c r="R28" s="60">
        <v>0</v>
      </c>
      <c r="S28" s="60">
        <v>1901</v>
      </c>
      <c r="T28" s="60">
        <v>0</v>
      </c>
      <c r="U28" s="60">
        <v>1901</v>
      </c>
      <c r="V28" s="60">
        <v>993509</v>
      </c>
      <c r="W28" s="60">
        <v>9089000</v>
      </c>
      <c r="X28" s="60">
        <v>-8095491</v>
      </c>
      <c r="Y28" s="61">
        <v>-89.07</v>
      </c>
      <c r="Z28" s="62">
        <v>9089000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17383</v>
      </c>
      <c r="C31" s="19">
        <v>0</v>
      </c>
      <c r="D31" s="59">
        <v>0</v>
      </c>
      <c r="E31" s="60">
        <v>0</v>
      </c>
      <c r="F31" s="60">
        <v>387</v>
      </c>
      <c r="G31" s="60">
        <v>10732</v>
      </c>
      <c r="H31" s="60">
        <v>28551</v>
      </c>
      <c r="I31" s="60">
        <v>39670</v>
      </c>
      <c r="J31" s="60">
        <v>9886</v>
      </c>
      <c r="K31" s="60">
        <v>29487</v>
      </c>
      <c r="L31" s="60">
        <v>238</v>
      </c>
      <c r="M31" s="60">
        <v>39611</v>
      </c>
      <c r="N31" s="60">
        <v>0</v>
      </c>
      <c r="O31" s="60">
        <v>0</v>
      </c>
      <c r="P31" s="60">
        <v>45825</v>
      </c>
      <c r="Q31" s="60">
        <v>45825</v>
      </c>
      <c r="R31" s="60">
        <v>0</v>
      </c>
      <c r="S31" s="60">
        <v>6643</v>
      </c>
      <c r="T31" s="60">
        <v>0</v>
      </c>
      <c r="U31" s="60">
        <v>6643</v>
      </c>
      <c r="V31" s="60">
        <v>131749</v>
      </c>
      <c r="W31" s="60">
        <v>0</v>
      </c>
      <c r="X31" s="60">
        <v>131749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14454439</v>
      </c>
      <c r="C32" s="22">
        <f>SUM(C28:C31)</f>
        <v>0</v>
      </c>
      <c r="D32" s="99">
        <f aca="true" t="shared" si="5" ref="D32:Z32">SUM(D28:D31)</f>
        <v>9089000</v>
      </c>
      <c r="E32" s="100">
        <f t="shared" si="5"/>
        <v>9089000</v>
      </c>
      <c r="F32" s="100">
        <f t="shared" si="5"/>
        <v>387</v>
      </c>
      <c r="G32" s="100">
        <f t="shared" si="5"/>
        <v>10732</v>
      </c>
      <c r="H32" s="100">
        <f t="shared" si="5"/>
        <v>28551</v>
      </c>
      <c r="I32" s="100">
        <f t="shared" si="5"/>
        <v>39670</v>
      </c>
      <c r="J32" s="100">
        <f t="shared" si="5"/>
        <v>26232</v>
      </c>
      <c r="K32" s="100">
        <f t="shared" si="5"/>
        <v>29487</v>
      </c>
      <c r="L32" s="100">
        <f t="shared" si="5"/>
        <v>352576</v>
      </c>
      <c r="M32" s="100">
        <f t="shared" si="5"/>
        <v>408295</v>
      </c>
      <c r="N32" s="100">
        <f t="shared" si="5"/>
        <v>0</v>
      </c>
      <c r="O32" s="100">
        <f t="shared" si="5"/>
        <v>0</v>
      </c>
      <c r="P32" s="100">
        <f t="shared" si="5"/>
        <v>668749</v>
      </c>
      <c r="Q32" s="100">
        <f t="shared" si="5"/>
        <v>668749</v>
      </c>
      <c r="R32" s="100">
        <f t="shared" si="5"/>
        <v>0</v>
      </c>
      <c r="S32" s="100">
        <f t="shared" si="5"/>
        <v>8544</v>
      </c>
      <c r="T32" s="100">
        <f t="shared" si="5"/>
        <v>0</v>
      </c>
      <c r="U32" s="100">
        <f t="shared" si="5"/>
        <v>8544</v>
      </c>
      <c r="V32" s="100">
        <f t="shared" si="5"/>
        <v>1125258</v>
      </c>
      <c r="W32" s="100">
        <f t="shared" si="5"/>
        <v>9089000</v>
      </c>
      <c r="X32" s="100">
        <f t="shared" si="5"/>
        <v>-7963742</v>
      </c>
      <c r="Y32" s="101">
        <f>+IF(W32&lt;&gt;0,(X32/W32)*100,0)</f>
        <v>-87.61956210804269</v>
      </c>
      <c r="Z32" s="102">
        <f t="shared" si="5"/>
        <v>9089000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25328191</v>
      </c>
      <c r="C35" s="19">
        <v>0</v>
      </c>
      <c r="D35" s="59">
        <v>27109190</v>
      </c>
      <c r="E35" s="60">
        <v>27109190</v>
      </c>
      <c r="F35" s="60">
        <v>33926652</v>
      </c>
      <c r="G35" s="60">
        <v>33711569</v>
      </c>
      <c r="H35" s="60">
        <v>32707800</v>
      </c>
      <c r="I35" s="60">
        <v>32707800</v>
      </c>
      <c r="J35" s="60">
        <v>34446379</v>
      </c>
      <c r="K35" s="60">
        <v>36939071</v>
      </c>
      <c r="L35" s="60">
        <v>34047426</v>
      </c>
      <c r="M35" s="60">
        <v>34047426</v>
      </c>
      <c r="N35" s="60">
        <v>32053514</v>
      </c>
      <c r="O35" s="60">
        <v>30273528</v>
      </c>
      <c r="P35" s="60">
        <v>32016470</v>
      </c>
      <c r="Q35" s="60">
        <v>32016470</v>
      </c>
      <c r="R35" s="60">
        <v>34838730</v>
      </c>
      <c r="S35" s="60">
        <v>32318212</v>
      </c>
      <c r="T35" s="60">
        <v>0</v>
      </c>
      <c r="U35" s="60">
        <v>32318212</v>
      </c>
      <c r="V35" s="60">
        <v>32318212</v>
      </c>
      <c r="W35" s="60">
        <v>27109190</v>
      </c>
      <c r="X35" s="60">
        <v>5209022</v>
      </c>
      <c r="Y35" s="61">
        <v>19.21</v>
      </c>
      <c r="Z35" s="62">
        <v>27109190</v>
      </c>
    </row>
    <row r="36" spans="1:26" ht="13.5">
      <c r="A36" s="58" t="s">
        <v>57</v>
      </c>
      <c r="B36" s="19">
        <v>112734593</v>
      </c>
      <c r="C36" s="19">
        <v>0</v>
      </c>
      <c r="D36" s="59">
        <v>109689817</v>
      </c>
      <c r="E36" s="60">
        <v>109689817</v>
      </c>
      <c r="F36" s="60">
        <v>112735348</v>
      </c>
      <c r="G36" s="60">
        <v>112729980</v>
      </c>
      <c r="H36" s="60">
        <v>112758530</v>
      </c>
      <c r="I36" s="60">
        <v>112758530</v>
      </c>
      <c r="J36" s="60">
        <v>112784762</v>
      </c>
      <c r="K36" s="60">
        <v>112814249</v>
      </c>
      <c r="L36" s="60">
        <v>113166824</v>
      </c>
      <c r="M36" s="60">
        <v>113166824</v>
      </c>
      <c r="N36" s="60">
        <v>113166824</v>
      </c>
      <c r="O36" s="60">
        <v>113166824</v>
      </c>
      <c r="P36" s="60">
        <v>113835573</v>
      </c>
      <c r="Q36" s="60">
        <v>113835573</v>
      </c>
      <c r="R36" s="60">
        <v>113835573</v>
      </c>
      <c r="S36" s="60">
        <v>113844118</v>
      </c>
      <c r="T36" s="60">
        <v>0</v>
      </c>
      <c r="U36" s="60">
        <v>113844118</v>
      </c>
      <c r="V36" s="60">
        <v>113844118</v>
      </c>
      <c r="W36" s="60">
        <v>109689817</v>
      </c>
      <c r="X36" s="60">
        <v>4154301</v>
      </c>
      <c r="Y36" s="61">
        <v>3.79</v>
      </c>
      <c r="Z36" s="62">
        <v>109689817</v>
      </c>
    </row>
    <row r="37" spans="1:26" ht="13.5">
      <c r="A37" s="58" t="s">
        <v>58</v>
      </c>
      <c r="B37" s="19">
        <v>4630712</v>
      </c>
      <c r="C37" s="19">
        <v>0</v>
      </c>
      <c r="D37" s="59">
        <v>5024356</v>
      </c>
      <c r="E37" s="60">
        <v>5024356</v>
      </c>
      <c r="F37" s="60">
        <v>13727926</v>
      </c>
      <c r="G37" s="60">
        <v>14464587</v>
      </c>
      <c r="H37" s="60">
        <v>13941615</v>
      </c>
      <c r="I37" s="60">
        <v>13941615</v>
      </c>
      <c r="J37" s="60">
        <v>12141028</v>
      </c>
      <c r="K37" s="60">
        <v>13271182</v>
      </c>
      <c r="L37" s="60">
        <v>11382481</v>
      </c>
      <c r="M37" s="60">
        <v>11382481</v>
      </c>
      <c r="N37" s="60">
        <v>9986541</v>
      </c>
      <c r="O37" s="60">
        <v>9210778</v>
      </c>
      <c r="P37" s="60">
        <v>8934898</v>
      </c>
      <c r="Q37" s="60">
        <v>8934898</v>
      </c>
      <c r="R37" s="60">
        <v>11909830</v>
      </c>
      <c r="S37" s="60">
        <v>9800912</v>
      </c>
      <c r="T37" s="60">
        <v>0</v>
      </c>
      <c r="U37" s="60">
        <v>9800912</v>
      </c>
      <c r="V37" s="60">
        <v>9800912</v>
      </c>
      <c r="W37" s="60">
        <v>5024356</v>
      </c>
      <c r="X37" s="60">
        <v>4776556</v>
      </c>
      <c r="Y37" s="61">
        <v>95.07</v>
      </c>
      <c r="Z37" s="62">
        <v>5024356</v>
      </c>
    </row>
    <row r="38" spans="1:26" ht="13.5">
      <c r="A38" s="58" t="s">
        <v>59</v>
      </c>
      <c r="B38" s="19">
        <v>15048308</v>
      </c>
      <c r="C38" s="19">
        <v>0</v>
      </c>
      <c r="D38" s="59">
        <v>13498884</v>
      </c>
      <c r="E38" s="60">
        <v>13498884</v>
      </c>
      <c r="F38" s="60">
        <v>15048308</v>
      </c>
      <c r="G38" s="60">
        <v>15048308</v>
      </c>
      <c r="H38" s="60">
        <v>15048308</v>
      </c>
      <c r="I38" s="60">
        <v>15048308</v>
      </c>
      <c r="J38" s="60">
        <v>15048308</v>
      </c>
      <c r="K38" s="60">
        <v>15048308</v>
      </c>
      <c r="L38" s="60">
        <v>15048308</v>
      </c>
      <c r="M38" s="60">
        <v>15048308</v>
      </c>
      <c r="N38" s="60">
        <v>15048308</v>
      </c>
      <c r="O38" s="60">
        <v>15048308</v>
      </c>
      <c r="P38" s="60">
        <v>15048308</v>
      </c>
      <c r="Q38" s="60">
        <v>15048308</v>
      </c>
      <c r="R38" s="60">
        <v>15048308</v>
      </c>
      <c r="S38" s="60">
        <v>15048308</v>
      </c>
      <c r="T38" s="60">
        <v>0</v>
      </c>
      <c r="U38" s="60">
        <v>15048308</v>
      </c>
      <c r="V38" s="60">
        <v>15048308</v>
      </c>
      <c r="W38" s="60">
        <v>13498884</v>
      </c>
      <c r="X38" s="60">
        <v>1549424</v>
      </c>
      <c r="Y38" s="61">
        <v>11.48</v>
      </c>
      <c r="Z38" s="62">
        <v>13498884</v>
      </c>
    </row>
    <row r="39" spans="1:26" ht="13.5">
      <c r="A39" s="58" t="s">
        <v>60</v>
      </c>
      <c r="B39" s="19">
        <v>118383764</v>
      </c>
      <c r="C39" s="19">
        <v>0</v>
      </c>
      <c r="D39" s="59">
        <v>118275767</v>
      </c>
      <c r="E39" s="60">
        <v>118275767</v>
      </c>
      <c r="F39" s="60">
        <v>117885766</v>
      </c>
      <c r="G39" s="60">
        <v>116928654</v>
      </c>
      <c r="H39" s="60">
        <v>116476407</v>
      </c>
      <c r="I39" s="60">
        <v>116476407</v>
      </c>
      <c r="J39" s="60">
        <v>120041805</v>
      </c>
      <c r="K39" s="60">
        <v>121433830</v>
      </c>
      <c r="L39" s="60">
        <v>120783461</v>
      </c>
      <c r="M39" s="60">
        <v>120783461</v>
      </c>
      <c r="N39" s="60">
        <v>120185489</v>
      </c>
      <c r="O39" s="60">
        <v>119181266</v>
      </c>
      <c r="P39" s="60">
        <v>121868837</v>
      </c>
      <c r="Q39" s="60">
        <v>121868837</v>
      </c>
      <c r="R39" s="60">
        <v>121716165</v>
      </c>
      <c r="S39" s="60">
        <v>121313110</v>
      </c>
      <c r="T39" s="60">
        <v>0</v>
      </c>
      <c r="U39" s="60">
        <v>121313110</v>
      </c>
      <c r="V39" s="60">
        <v>121313110</v>
      </c>
      <c r="W39" s="60">
        <v>118275767</v>
      </c>
      <c r="X39" s="60">
        <v>3037343</v>
      </c>
      <c r="Y39" s="61">
        <v>2.57</v>
      </c>
      <c r="Z39" s="62">
        <v>118275767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16027314</v>
      </c>
      <c r="C42" s="19">
        <v>0</v>
      </c>
      <c r="D42" s="59">
        <v>7468017</v>
      </c>
      <c r="E42" s="60">
        <v>7468017</v>
      </c>
      <c r="F42" s="60">
        <v>-4918653</v>
      </c>
      <c r="G42" s="60">
        <v>-3496275</v>
      </c>
      <c r="H42" s="60">
        <v>-2434704</v>
      </c>
      <c r="I42" s="60">
        <v>-10849632</v>
      </c>
      <c r="J42" s="60">
        <v>-2078491</v>
      </c>
      <c r="K42" s="60">
        <v>-3927697</v>
      </c>
      <c r="L42" s="60">
        <v>-2889243</v>
      </c>
      <c r="M42" s="60">
        <v>-8895431</v>
      </c>
      <c r="N42" s="60">
        <v>-2522690</v>
      </c>
      <c r="O42" s="60">
        <v>-3350734</v>
      </c>
      <c r="P42" s="60">
        <v>-1625844</v>
      </c>
      <c r="Q42" s="60">
        <v>-7499268</v>
      </c>
      <c r="R42" s="60">
        <v>-7704104</v>
      </c>
      <c r="S42" s="60">
        <v>-3105009</v>
      </c>
      <c r="T42" s="60">
        <v>0</v>
      </c>
      <c r="U42" s="60">
        <v>-10809113</v>
      </c>
      <c r="V42" s="60">
        <v>-38053444</v>
      </c>
      <c r="W42" s="60">
        <v>7468017</v>
      </c>
      <c r="X42" s="60">
        <v>-45521461</v>
      </c>
      <c r="Y42" s="61">
        <v>-609.55</v>
      </c>
      <c r="Z42" s="62">
        <v>7468017</v>
      </c>
    </row>
    <row r="43" spans="1:26" ht="13.5">
      <c r="A43" s="58" t="s">
        <v>63</v>
      </c>
      <c r="B43" s="19">
        <v>-14441448</v>
      </c>
      <c r="C43" s="19">
        <v>0</v>
      </c>
      <c r="D43" s="59">
        <v>-9079955</v>
      </c>
      <c r="E43" s="60">
        <v>-9079955</v>
      </c>
      <c r="F43" s="60">
        <v>5823077</v>
      </c>
      <c r="G43" s="60">
        <v>2534170</v>
      </c>
      <c r="H43" s="60">
        <v>2310855</v>
      </c>
      <c r="I43" s="60">
        <v>10668102</v>
      </c>
      <c r="J43" s="60">
        <v>2900489</v>
      </c>
      <c r="K43" s="60">
        <v>3644779</v>
      </c>
      <c r="L43" s="60">
        <v>2791623</v>
      </c>
      <c r="M43" s="60">
        <v>9336891</v>
      </c>
      <c r="N43" s="60">
        <v>2223139</v>
      </c>
      <c r="O43" s="60">
        <v>3174763</v>
      </c>
      <c r="P43" s="60">
        <v>1721114</v>
      </c>
      <c r="Q43" s="60">
        <v>7119016</v>
      </c>
      <c r="R43" s="60">
        <v>7743535</v>
      </c>
      <c r="S43" s="60">
        <v>3134159</v>
      </c>
      <c r="T43" s="60">
        <v>0</v>
      </c>
      <c r="U43" s="60">
        <v>10877694</v>
      </c>
      <c r="V43" s="60">
        <v>38001703</v>
      </c>
      <c r="W43" s="60">
        <v>-9079955</v>
      </c>
      <c r="X43" s="60">
        <v>47081658</v>
      </c>
      <c r="Y43" s="61">
        <v>-518.52</v>
      </c>
      <c r="Z43" s="62">
        <v>-9079955</v>
      </c>
    </row>
    <row r="44" spans="1:26" ht="13.5">
      <c r="A44" s="58" t="s">
        <v>64</v>
      </c>
      <c r="B44" s="19">
        <v>15360</v>
      </c>
      <c r="C44" s="19">
        <v>0</v>
      </c>
      <c r="D44" s="59">
        <v>29000</v>
      </c>
      <c r="E44" s="60">
        <v>29000</v>
      </c>
      <c r="F44" s="60">
        <v>1800</v>
      </c>
      <c r="G44" s="60">
        <v>900</v>
      </c>
      <c r="H44" s="60">
        <v>5400</v>
      </c>
      <c r="I44" s="60">
        <v>8100</v>
      </c>
      <c r="J44" s="60">
        <v>2100</v>
      </c>
      <c r="K44" s="60">
        <v>900</v>
      </c>
      <c r="L44" s="60">
        <v>2700</v>
      </c>
      <c r="M44" s="60">
        <v>5700</v>
      </c>
      <c r="N44" s="60">
        <v>1800</v>
      </c>
      <c r="O44" s="60">
        <v>900</v>
      </c>
      <c r="P44" s="60">
        <v>4500</v>
      </c>
      <c r="Q44" s="60">
        <v>7200</v>
      </c>
      <c r="R44" s="60">
        <v>1800</v>
      </c>
      <c r="S44" s="60">
        <v>2729</v>
      </c>
      <c r="T44" s="60">
        <v>0</v>
      </c>
      <c r="U44" s="60">
        <v>4529</v>
      </c>
      <c r="V44" s="60">
        <v>25529</v>
      </c>
      <c r="W44" s="60">
        <v>29000</v>
      </c>
      <c r="X44" s="60">
        <v>-3471</v>
      </c>
      <c r="Y44" s="61">
        <v>-11.97</v>
      </c>
      <c r="Z44" s="62">
        <v>29000</v>
      </c>
    </row>
    <row r="45" spans="1:26" ht="13.5">
      <c r="A45" s="70" t="s">
        <v>65</v>
      </c>
      <c r="B45" s="22">
        <v>23203491</v>
      </c>
      <c r="C45" s="22">
        <v>0</v>
      </c>
      <c r="D45" s="99">
        <v>21089391</v>
      </c>
      <c r="E45" s="100">
        <v>21089391</v>
      </c>
      <c r="F45" s="100">
        <v>24109715</v>
      </c>
      <c r="G45" s="100">
        <v>23148510</v>
      </c>
      <c r="H45" s="100">
        <v>23030061</v>
      </c>
      <c r="I45" s="100">
        <v>23030061</v>
      </c>
      <c r="J45" s="100">
        <v>23854159</v>
      </c>
      <c r="K45" s="100">
        <v>23572141</v>
      </c>
      <c r="L45" s="100">
        <v>23477221</v>
      </c>
      <c r="M45" s="100">
        <v>23477221</v>
      </c>
      <c r="N45" s="100">
        <v>23179470</v>
      </c>
      <c r="O45" s="100">
        <v>23004399</v>
      </c>
      <c r="P45" s="100">
        <v>23104169</v>
      </c>
      <c r="Q45" s="100">
        <v>23179470</v>
      </c>
      <c r="R45" s="100">
        <v>23145400</v>
      </c>
      <c r="S45" s="100">
        <v>23177279</v>
      </c>
      <c r="T45" s="100">
        <v>0</v>
      </c>
      <c r="U45" s="100">
        <v>23177279</v>
      </c>
      <c r="V45" s="100">
        <v>23177279</v>
      </c>
      <c r="W45" s="100">
        <v>21089391</v>
      </c>
      <c r="X45" s="100">
        <v>2087888</v>
      </c>
      <c r="Y45" s="101">
        <v>9.9</v>
      </c>
      <c r="Z45" s="102">
        <v>21089391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68.68518547879638</v>
      </c>
      <c r="C58" s="5">
        <f>IF(C67=0,0,+(C76/C67)*100)</f>
        <v>0</v>
      </c>
      <c r="D58" s="6">
        <f aca="true" t="shared" si="6" ref="D58:Z58">IF(D67=0,0,+(D76/D67)*100)</f>
        <v>90.06830421423591</v>
      </c>
      <c r="E58" s="7">
        <f t="shared" si="6"/>
        <v>90.06830421423591</v>
      </c>
      <c r="F58" s="7">
        <f t="shared" si="6"/>
        <v>72.42682252151536</v>
      </c>
      <c r="G58" s="7">
        <f t="shared" si="6"/>
        <v>70.11466953649756</v>
      </c>
      <c r="H58" s="7">
        <f t="shared" si="6"/>
        <v>71.64506271573411</v>
      </c>
      <c r="I58" s="7">
        <f t="shared" si="6"/>
        <v>71.35167882191207</v>
      </c>
      <c r="J58" s="7">
        <f t="shared" si="6"/>
        <v>28.56781354453971</v>
      </c>
      <c r="K58" s="7">
        <f t="shared" si="6"/>
        <v>114.81252635590565</v>
      </c>
      <c r="L58" s="7">
        <f t="shared" si="6"/>
        <v>73.15780889281359</v>
      </c>
      <c r="M58" s="7">
        <f t="shared" si="6"/>
        <v>49.762278995111316</v>
      </c>
      <c r="N58" s="7">
        <f t="shared" si="6"/>
        <v>69.64519236537247</v>
      </c>
      <c r="O58" s="7">
        <f t="shared" si="6"/>
        <v>70.95033837469023</v>
      </c>
      <c r="P58" s="7">
        <f t="shared" si="6"/>
        <v>99.82638257172115</v>
      </c>
      <c r="Q58" s="7">
        <f t="shared" si="6"/>
        <v>79.7613043449299</v>
      </c>
      <c r="R58" s="7">
        <f t="shared" si="6"/>
        <v>69.5586507680108</v>
      </c>
      <c r="S58" s="7">
        <f t="shared" si="6"/>
        <v>65.56990160959995</v>
      </c>
      <c r="T58" s="7">
        <f t="shared" si="6"/>
        <v>0</v>
      </c>
      <c r="U58" s="7">
        <f t="shared" si="6"/>
        <v>67.54317301059805</v>
      </c>
      <c r="V58" s="7">
        <f t="shared" si="6"/>
        <v>63.41052991740883</v>
      </c>
      <c r="W58" s="7">
        <f t="shared" si="6"/>
        <v>90.06830421423591</v>
      </c>
      <c r="X58" s="7">
        <f t="shared" si="6"/>
        <v>0</v>
      </c>
      <c r="Y58" s="7">
        <f t="shared" si="6"/>
        <v>0</v>
      </c>
      <c r="Z58" s="8">
        <f t="shared" si="6"/>
        <v>90.06830421423591</v>
      </c>
    </row>
    <row r="59" spans="1:26" ht="13.5">
      <c r="A59" s="37" t="s">
        <v>31</v>
      </c>
      <c r="B59" s="9">
        <f aca="true" t="shared" si="7" ref="B59:Z66">IF(B68=0,0,+(B77/B68)*100)</f>
        <v>89.59046937146054</v>
      </c>
      <c r="C59" s="9">
        <f t="shared" si="7"/>
        <v>0</v>
      </c>
      <c r="D59" s="2">
        <f t="shared" si="7"/>
        <v>73.00000399595609</v>
      </c>
      <c r="E59" s="10">
        <f t="shared" si="7"/>
        <v>73.00000399595609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17.164418268990236</v>
      </c>
      <c r="K59" s="10">
        <f t="shared" si="7"/>
        <v>0</v>
      </c>
      <c r="L59" s="10">
        <f t="shared" si="7"/>
        <v>0</v>
      </c>
      <c r="M59" s="10">
        <f t="shared" si="7"/>
        <v>40.85750467032993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79.27994793018718</v>
      </c>
      <c r="W59" s="10">
        <f t="shared" si="7"/>
        <v>73.00000399595609</v>
      </c>
      <c r="X59" s="10">
        <f t="shared" si="7"/>
        <v>0</v>
      </c>
      <c r="Y59" s="10">
        <f t="shared" si="7"/>
        <v>0</v>
      </c>
      <c r="Z59" s="11">
        <f t="shared" si="7"/>
        <v>73.00000399595609</v>
      </c>
    </row>
    <row r="60" spans="1:26" ht="13.5">
      <c r="A60" s="38" t="s">
        <v>32</v>
      </c>
      <c r="B60" s="12">
        <f t="shared" si="7"/>
        <v>62.918012280317114</v>
      </c>
      <c r="C60" s="12">
        <f t="shared" si="7"/>
        <v>0</v>
      </c>
      <c r="D60" s="3">
        <f t="shared" si="7"/>
        <v>94.99999191480141</v>
      </c>
      <c r="E60" s="13">
        <f t="shared" si="7"/>
        <v>94.99999191480141</v>
      </c>
      <c r="F60" s="13">
        <f t="shared" si="7"/>
        <v>59.730322150075466</v>
      </c>
      <c r="G60" s="13">
        <f t="shared" si="7"/>
        <v>53.639084501101685</v>
      </c>
      <c r="H60" s="13">
        <f t="shared" si="7"/>
        <v>56.496925865889104</v>
      </c>
      <c r="I60" s="13">
        <f t="shared" si="7"/>
        <v>56.49456015747612</v>
      </c>
      <c r="J60" s="13">
        <f t="shared" si="7"/>
        <v>63.525069476609545</v>
      </c>
      <c r="K60" s="13">
        <f t="shared" si="7"/>
        <v>62.190727443186475</v>
      </c>
      <c r="L60" s="13">
        <f t="shared" si="7"/>
        <v>51.30545704111735</v>
      </c>
      <c r="M60" s="13">
        <f t="shared" si="7"/>
        <v>58.94871083760097</v>
      </c>
      <c r="N60" s="13">
        <f t="shared" si="7"/>
        <v>56.02638488903947</v>
      </c>
      <c r="O60" s="13">
        <f t="shared" si="7"/>
        <v>55.42206001464314</v>
      </c>
      <c r="P60" s="13">
        <f t="shared" si="7"/>
        <v>75.11592031782554</v>
      </c>
      <c r="Q60" s="13">
        <f t="shared" si="7"/>
        <v>61.935003227686195</v>
      </c>
      <c r="R60" s="13">
        <f t="shared" si="7"/>
        <v>60.55548742291934</v>
      </c>
      <c r="S60" s="13">
        <f t="shared" si="7"/>
        <v>56.53126094199475</v>
      </c>
      <c r="T60" s="13">
        <f t="shared" si="7"/>
        <v>0</v>
      </c>
      <c r="U60" s="13">
        <f t="shared" si="7"/>
        <v>58.52207746913805</v>
      </c>
      <c r="V60" s="13">
        <f t="shared" si="7"/>
        <v>59.010833982506426</v>
      </c>
      <c r="W60" s="13">
        <f t="shared" si="7"/>
        <v>94.99999191480141</v>
      </c>
      <c r="X60" s="13">
        <f t="shared" si="7"/>
        <v>0</v>
      </c>
      <c r="Y60" s="13">
        <f t="shared" si="7"/>
        <v>0</v>
      </c>
      <c r="Z60" s="14">
        <f t="shared" si="7"/>
        <v>94.99999191480141</v>
      </c>
    </row>
    <row r="61" spans="1:26" ht="13.5">
      <c r="A61" s="39" t="s">
        <v>103</v>
      </c>
      <c r="B61" s="12">
        <f t="shared" si="7"/>
        <v>65.5279333440273</v>
      </c>
      <c r="C61" s="12">
        <f t="shared" si="7"/>
        <v>0</v>
      </c>
      <c r="D61" s="3">
        <f t="shared" si="7"/>
        <v>94.99999444070461</v>
      </c>
      <c r="E61" s="13">
        <f t="shared" si="7"/>
        <v>94.99999444070461</v>
      </c>
      <c r="F61" s="13">
        <f t="shared" si="7"/>
        <v>136.04066399733648</v>
      </c>
      <c r="G61" s="13">
        <f t="shared" si="7"/>
        <v>39.433249005246005</v>
      </c>
      <c r="H61" s="13">
        <f t="shared" si="7"/>
        <v>42.11755563772503</v>
      </c>
      <c r="I61" s="13">
        <f t="shared" si="7"/>
        <v>68.2089598726793</v>
      </c>
      <c r="J61" s="13">
        <f t="shared" si="7"/>
        <v>48.76622044586788</v>
      </c>
      <c r="K61" s="13">
        <f t="shared" si="7"/>
        <v>50.54537944445866</v>
      </c>
      <c r="L61" s="13">
        <f t="shared" si="7"/>
        <v>40.934357191089305</v>
      </c>
      <c r="M61" s="13">
        <f t="shared" si="7"/>
        <v>46.59687703288658</v>
      </c>
      <c r="N61" s="13">
        <f t="shared" si="7"/>
        <v>45.58695984070113</v>
      </c>
      <c r="O61" s="13">
        <f t="shared" si="7"/>
        <v>42.05103204246118</v>
      </c>
      <c r="P61" s="13">
        <f t="shared" si="7"/>
        <v>58.80006591273011</v>
      </c>
      <c r="Q61" s="13">
        <f t="shared" si="7"/>
        <v>48.42064725587841</v>
      </c>
      <c r="R61" s="13">
        <f t="shared" si="7"/>
        <v>51.52199105149289</v>
      </c>
      <c r="S61" s="13">
        <f t="shared" si="7"/>
        <v>46.51009436621609</v>
      </c>
      <c r="T61" s="13">
        <f t="shared" si="7"/>
        <v>0</v>
      </c>
      <c r="U61" s="13">
        <f t="shared" si="7"/>
        <v>48.97615997558978</v>
      </c>
      <c r="V61" s="13">
        <f t="shared" si="7"/>
        <v>53.88527827269783</v>
      </c>
      <c r="W61" s="13">
        <f t="shared" si="7"/>
        <v>94.99999444070461</v>
      </c>
      <c r="X61" s="13">
        <f t="shared" si="7"/>
        <v>0</v>
      </c>
      <c r="Y61" s="13">
        <f t="shared" si="7"/>
        <v>0</v>
      </c>
      <c r="Z61" s="14">
        <f t="shared" si="7"/>
        <v>94.99999444070461</v>
      </c>
    </row>
    <row r="62" spans="1:26" ht="13.5">
      <c r="A62" s="39" t="s">
        <v>104</v>
      </c>
      <c r="B62" s="12">
        <f t="shared" si="7"/>
        <v>60.986627877781906</v>
      </c>
      <c r="C62" s="12">
        <f t="shared" si="7"/>
        <v>0</v>
      </c>
      <c r="D62" s="3">
        <f t="shared" si="7"/>
        <v>94.9999881227976</v>
      </c>
      <c r="E62" s="13">
        <f t="shared" si="7"/>
        <v>94.9999881227976</v>
      </c>
      <c r="F62" s="13">
        <f t="shared" si="7"/>
        <v>0</v>
      </c>
      <c r="G62" s="13">
        <f t="shared" si="7"/>
        <v>31.764489710205794</v>
      </c>
      <c r="H62" s="13">
        <f t="shared" si="7"/>
        <v>32.759835546304316</v>
      </c>
      <c r="I62" s="13">
        <f t="shared" si="7"/>
        <v>21.979354183234673</v>
      </c>
      <c r="J62" s="13">
        <f t="shared" si="7"/>
        <v>35.1699916241529</v>
      </c>
      <c r="K62" s="13">
        <f t="shared" si="7"/>
        <v>32.89816412006272</v>
      </c>
      <c r="L62" s="13">
        <f t="shared" si="7"/>
        <v>26.902988609726503</v>
      </c>
      <c r="M62" s="13">
        <f t="shared" si="7"/>
        <v>31.601552253223797</v>
      </c>
      <c r="N62" s="13">
        <f t="shared" si="7"/>
        <v>28.43928917081589</v>
      </c>
      <c r="O62" s="13">
        <f t="shared" si="7"/>
        <v>29.233689824073267</v>
      </c>
      <c r="P62" s="13">
        <f t="shared" si="7"/>
        <v>39.43820634120569</v>
      </c>
      <c r="Q62" s="13">
        <f t="shared" si="7"/>
        <v>32.26908877889216</v>
      </c>
      <c r="R62" s="13">
        <f t="shared" si="7"/>
        <v>30.41480946558122</v>
      </c>
      <c r="S62" s="13">
        <f t="shared" si="7"/>
        <v>29.258362576281023</v>
      </c>
      <c r="T62" s="13">
        <f t="shared" si="7"/>
        <v>0</v>
      </c>
      <c r="U62" s="13">
        <f t="shared" si="7"/>
        <v>29.835468836592362</v>
      </c>
      <c r="V62" s="13">
        <f t="shared" si="7"/>
        <v>29.01334743470559</v>
      </c>
      <c r="W62" s="13">
        <f t="shared" si="7"/>
        <v>94.9999881227976</v>
      </c>
      <c r="X62" s="13">
        <f t="shared" si="7"/>
        <v>0</v>
      </c>
      <c r="Y62" s="13">
        <f t="shared" si="7"/>
        <v>0</v>
      </c>
      <c r="Z62" s="14">
        <f t="shared" si="7"/>
        <v>94.9999881227976</v>
      </c>
    </row>
    <row r="63" spans="1:26" ht="13.5">
      <c r="A63" s="39" t="s">
        <v>105</v>
      </c>
      <c r="B63" s="12">
        <f t="shared" si="7"/>
        <v>62.22414957446837</v>
      </c>
      <c r="C63" s="12">
        <f t="shared" si="7"/>
        <v>0</v>
      </c>
      <c r="D63" s="3">
        <f t="shared" si="7"/>
        <v>94.99999144163883</v>
      </c>
      <c r="E63" s="13">
        <f t="shared" si="7"/>
        <v>94.99999144163883</v>
      </c>
      <c r="F63" s="13">
        <f t="shared" si="7"/>
        <v>0</v>
      </c>
      <c r="G63" s="13">
        <f t="shared" si="7"/>
        <v>81.84511170725139</v>
      </c>
      <c r="H63" s="13">
        <f t="shared" si="7"/>
        <v>82.78398174831892</v>
      </c>
      <c r="I63" s="13">
        <f t="shared" si="7"/>
        <v>55.75999931054096</v>
      </c>
      <c r="J63" s="13">
        <f t="shared" si="7"/>
        <v>88.85168309831494</v>
      </c>
      <c r="K63" s="13">
        <f t="shared" si="7"/>
        <v>82.99288679565925</v>
      </c>
      <c r="L63" s="13">
        <f t="shared" si="7"/>
        <v>74.20377561136814</v>
      </c>
      <c r="M63" s="13">
        <f t="shared" si="7"/>
        <v>82.149410483498</v>
      </c>
      <c r="N63" s="13">
        <f t="shared" si="7"/>
        <v>80.37040775131207</v>
      </c>
      <c r="O63" s="13">
        <f t="shared" si="7"/>
        <v>83.2550473002695</v>
      </c>
      <c r="P63" s="13">
        <f t="shared" si="7"/>
        <v>107.0283476013568</v>
      </c>
      <c r="Q63" s="13">
        <f t="shared" si="7"/>
        <v>90.22104162773903</v>
      </c>
      <c r="R63" s="13">
        <f t="shared" si="7"/>
        <v>85.14652624568122</v>
      </c>
      <c r="S63" s="13">
        <f t="shared" si="7"/>
        <v>78.80574090142925</v>
      </c>
      <c r="T63" s="13">
        <f t="shared" si="7"/>
        <v>0</v>
      </c>
      <c r="U63" s="13">
        <f t="shared" si="7"/>
        <v>81.9087876550126</v>
      </c>
      <c r="V63" s="13">
        <f t="shared" si="7"/>
        <v>77.26061495232966</v>
      </c>
      <c r="W63" s="13">
        <f t="shared" si="7"/>
        <v>94.99999144163883</v>
      </c>
      <c r="X63" s="13">
        <f t="shared" si="7"/>
        <v>0</v>
      </c>
      <c r="Y63" s="13">
        <f t="shared" si="7"/>
        <v>0</v>
      </c>
      <c r="Z63" s="14">
        <f t="shared" si="7"/>
        <v>94.99999144163883</v>
      </c>
    </row>
    <row r="64" spans="1:26" ht="13.5">
      <c r="A64" s="39" t="s">
        <v>106</v>
      </c>
      <c r="B64" s="12">
        <f t="shared" si="7"/>
        <v>59.7064306209712</v>
      </c>
      <c r="C64" s="12">
        <f t="shared" si="7"/>
        <v>0</v>
      </c>
      <c r="D64" s="3">
        <f t="shared" si="7"/>
        <v>94.99999030811786</v>
      </c>
      <c r="E64" s="13">
        <f t="shared" si="7"/>
        <v>94.99999030811786</v>
      </c>
      <c r="F64" s="13">
        <f t="shared" si="7"/>
        <v>0</v>
      </c>
      <c r="G64" s="13">
        <f t="shared" si="7"/>
        <v>98.0223745383613</v>
      </c>
      <c r="H64" s="13">
        <f t="shared" si="7"/>
        <v>103.18369625041666</v>
      </c>
      <c r="I64" s="13">
        <f t="shared" si="7"/>
        <v>67.09974177928639</v>
      </c>
      <c r="J64" s="13">
        <f t="shared" si="7"/>
        <v>112.67317307245794</v>
      </c>
      <c r="K64" s="13">
        <f t="shared" si="7"/>
        <v>106.29104134377911</v>
      </c>
      <c r="L64" s="13">
        <f t="shared" si="7"/>
        <v>89.78200259391285</v>
      </c>
      <c r="M64" s="13">
        <f t="shared" si="7"/>
        <v>102.93182525226838</v>
      </c>
      <c r="N64" s="13">
        <f t="shared" si="7"/>
        <v>98.61984558897107</v>
      </c>
      <c r="O64" s="13">
        <f t="shared" si="7"/>
        <v>101.54466496485217</v>
      </c>
      <c r="P64" s="13">
        <f t="shared" si="7"/>
        <v>130.89186026435436</v>
      </c>
      <c r="Q64" s="13">
        <f t="shared" si="7"/>
        <v>110.36130639053239</v>
      </c>
      <c r="R64" s="13">
        <f t="shared" si="7"/>
        <v>100.23604390416618</v>
      </c>
      <c r="S64" s="13">
        <f t="shared" si="7"/>
        <v>96.48850500557862</v>
      </c>
      <c r="T64" s="13">
        <f t="shared" si="7"/>
        <v>0</v>
      </c>
      <c r="U64" s="13">
        <f t="shared" si="7"/>
        <v>98.35927240107266</v>
      </c>
      <c r="V64" s="13">
        <f t="shared" si="7"/>
        <v>94.39562446726468</v>
      </c>
      <c r="W64" s="13">
        <f t="shared" si="7"/>
        <v>94.99999030811786</v>
      </c>
      <c r="X64" s="13">
        <f t="shared" si="7"/>
        <v>0</v>
      </c>
      <c r="Y64" s="13">
        <f t="shared" si="7"/>
        <v>0</v>
      </c>
      <c r="Z64" s="14">
        <f t="shared" si="7"/>
        <v>94.99999030811786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100.37037037037038</v>
      </c>
      <c r="H66" s="16">
        <f t="shared" si="7"/>
        <v>100</v>
      </c>
      <c r="I66" s="16">
        <f t="shared" si="7"/>
        <v>100.12919896640827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100</v>
      </c>
      <c r="V66" s="16">
        <f t="shared" si="7"/>
        <v>100.03672420124863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19993687</v>
      </c>
      <c r="C67" s="24"/>
      <c r="D67" s="25">
        <v>22323952</v>
      </c>
      <c r="E67" s="26">
        <v>22323952</v>
      </c>
      <c r="F67" s="26">
        <v>1306857</v>
      </c>
      <c r="G67" s="26">
        <v>1482085</v>
      </c>
      <c r="H67" s="26">
        <v>1459841</v>
      </c>
      <c r="I67" s="26">
        <v>4248783</v>
      </c>
      <c r="J67" s="26">
        <v>5619401</v>
      </c>
      <c r="K67" s="26">
        <v>1330347</v>
      </c>
      <c r="L67" s="26">
        <v>1391753</v>
      </c>
      <c r="M67" s="26">
        <v>8341501</v>
      </c>
      <c r="N67" s="26">
        <v>1416965</v>
      </c>
      <c r="O67" s="26">
        <v>1439824</v>
      </c>
      <c r="P67" s="26">
        <v>1346639</v>
      </c>
      <c r="Q67" s="26">
        <v>4203428</v>
      </c>
      <c r="R67" s="26">
        <v>1361960</v>
      </c>
      <c r="S67" s="26">
        <v>1391091</v>
      </c>
      <c r="T67" s="26"/>
      <c r="U67" s="26">
        <v>2753051</v>
      </c>
      <c r="V67" s="26">
        <v>19546763</v>
      </c>
      <c r="W67" s="26">
        <v>22323952</v>
      </c>
      <c r="X67" s="26"/>
      <c r="Y67" s="25"/>
      <c r="Z67" s="27">
        <v>22323952</v>
      </c>
    </row>
    <row r="68" spans="1:26" ht="13.5" hidden="1">
      <c r="A68" s="37" t="s">
        <v>31</v>
      </c>
      <c r="B68" s="19">
        <v>4318456</v>
      </c>
      <c r="C68" s="19"/>
      <c r="D68" s="20">
        <v>5005060</v>
      </c>
      <c r="E68" s="21">
        <v>5005060</v>
      </c>
      <c r="F68" s="21"/>
      <c r="G68" s="21"/>
      <c r="H68" s="21"/>
      <c r="I68" s="21"/>
      <c r="J68" s="21">
        <v>4237388</v>
      </c>
      <c r="K68" s="21"/>
      <c r="L68" s="21"/>
      <c r="M68" s="21">
        <v>4237388</v>
      </c>
      <c r="N68" s="21"/>
      <c r="O68" s="21"/>
      <c r="P68" s="21"/>
      <c r="Q68" s="21"/>
      <c r="R68" s="21"/>
      <c r="S68" s="21"/>
      <c r="T68" s="21"/>
      <c r="U68" s="21"/>
      <c r="V68" s="21">
        <v>4237388</v>
      </c>
      <c r="W68" s="21">
        <v>5005060</v>
      </c>
      <c r="X68" s="21"/>
      <c r="Y68" s="20"/>
      <c r="Z68" s="23">
        <v>5005060</v>
      </c>
    </row>
    <row r="69" spans="1:26" ht="13.5" hidden="1">
      <c r="A69" s="38" t="s">
        <v>32</v>
      </c>
      <c r="B69" s="19">
        <v>15671908</v>
      </c>
      <c r="C69" s="19"/>
      <c r="D69" s="20">
        <v>17315592</v>
      </c>
      <c r="E69" s="21">
        <v>17315592</v>
      </c>
      <c r="F69" s="21">
        <v>1306596</v>
      </c>
      <c r="G69" s="21">
        <v>1481815</v>
      </c>
      <c r="H69" s="21">
        <v>1459598</v>
      </c>
      <c r="I69" s="21">
        <v>4248009</v>
      </c>
      <c r="J69" s="21">
        <v>1381760</v>
      </c>
      <c r="K69" s="21">
        <v>1330097</v>
      </c>
      <c r="L69" s="21">
        <v>1391505</v>
      </c>
      <c r="M69" s="21">
        <v>4103362</v>
      </c>
      <c r="N69" s="21">
        <v>1416720</v>
      </c>
      <c r="O69" s="21">
        <v>1439582</v>
      </c>
      <c r="P69" s="21">
        <v>1346399</v>
      </c>
      <c r="Q69" s="21">
        <v>4202701</v>
      </c>
      <c r="R69" s="21">
        <v>1361723</v>
      </c>
      <c r="S69" s="21">
        <v>1390857</v>
      </c>
      <c r="T69" s="21"/>
      <c r="U69" s="21">
        <v>2752580</v>
      </c>
      <c r="V69" s="21">
        <v>15306652</v>
      </c>
      <c r="W69" s="21">
        <v>17315592</v>
      </c>
      <c r="X69" s="21"/>
      <c r="Y69" s="20"/>
      <c r="Z69" s="23">
        <v>17315592</v>
      </c>
    </row>
    <row r="70" spans="1:26" ht="13.5" hidden="1">
      <c r="A70" s="39" t="s">
        <v>103</v>
      </c>
      <c r="B70" s="19">
        <v>6882384</v>
      </c>
      <c r="C70" s="19"/>
      <c r="D70" s="20">
        <v>8094551</v>
      </c>
      <c r="E70" s="21">
        <v>8094551</v>
      </c>
      <c r="F70" s="21">
        <v>573677</v>
      </c>
      <c r="G70" s="21">
        <v>724551</v>
      </c>
      <c r="H70" s="21">
        <v>692336</v>
      </c>
      <c r="I70" s="21">
        <v>1990564</v>
      </c>
      <c r="J70" s="21">
        <v>604484</v>
      </c>
      <c r="K70" s="21">
        <v>547142</v>
      </c>
      <c r="L70" s="21">
        <v>613106</v>
      </c>
      <c r="M70" s="21">
        <v>1764732</v>
      </c>
      <c r="N70" s="21">
        <v>615698</v>
      </c>
      <c r="O70" s="21">
        <v>635875</v>
      </c>
      <c r="P70" s="21">
        <v>558314</v>
      </c>
      <c r="Q70" s="21">
        <v>1809887</v>
      </c>
      <c r="R70" s="21">
        <v>577303</v>
      </c>
      <c r="S70" s="21">
        <v>595976</v>
      </c>
      <c r="T70" s="21"/>
      <c r="U70" s="21">
        <v>1173279</v>
      </c>
      <c r="V70" s="21">
        <v>6738462</v>
      </c>
      <c r="W70" s="21">
        <v>8094551</v>
      </c>
      <c r="X70" s="21"/>
      <c r="Y70" s="20"/>
      <c r="Z70" s="23">
        <v>8094551</v>
      </c>
    </row>
    <row r="71" spans="1:26" ht="13.5" hidden="1">
      <c r="A71" s="39" t="s">
        <v>104</v>
      </c>
      <c r="B71" s="19">
        <v>3624406</v>
      </c>
      <c r="C71" s="19"/>
      <c r="D71" s="20">
        <v>3788771</v>
      </c>
      <c r="E71" s="21">
        <v>3788771</v>
      </c>
      <c r="F71" s="21">
        <v>287431</v>
      </c>
      <c r="G71" s="21">
        <v>304768</v>
      </c>
      <c r="H71" s="21">
        <v>309388</v>
      </c>
      <c r="I71" s="21">
        <v>901587</v>
      </c>
      <c r="J71" s="21">
        <v>315192</v>
      </c>
      <c r="K71" s="21">
        <v>318267</v>
      </c>
      <c r="L71" s="21">
        <v>327209</v>
      </c>
      <c r="M71" s="21">
        <v>960668</v>
      </c>
      <c r="N71" s="21">
        <v>343036</v>
      </c>
      <c r="O71" s="21">
        <v>345030</v>
      </c>
      <c r="P71" s="21">
        <v>329338</v>
      </c>
      <c r="Q71" s="21">
        <v>1017404</v>
      </c>
      <c r="R71" s="21">
        <v>329573</v>
      </c>
      <c r="S71" s="21">
        <v>330849</v>
      </c>
      <c r="T71" s="21"/>
      <c r="U71" s="21">
        <v>660422</v>
      </c>
      <c r="V71" s="21">
        <v>3540081</v>
      </c>
      <c r="W71" s="21">
        <v>3788771</v>
      </c>
      <c r="X71" s="21"/>
      <c r="Y71" s="20"/>
      <c r="Z71" s="23">
        <v>3788771</v>
      </c>
    </row>
    <row r="72" spans="1:26" ht="13.5" hidden="1">
      <c r="A72" s="39" t="s">
        <v>105</v>
      </c>
      <c r="B72" s="19">
        <v>2234499</v>
      </c>
      <c r="C72" s="19"/>
      <c r="D72" s="20">
        <v>2336896</v>
      </c>
      <c r="E72" s="21">
        <v>2336896</v>
      </c>
      <c r="F72" s="21">
        <v>187199</v>
      </c>
      <c r="G72" s="21">
        <v>193094</v>
      </c>
      <c r="H72" s="21">
        <v>199872</v>
      </c>
      <c r="I72" s="21">
        <v>580165</v>
      </c>
      <c r="J72" s="21">
        <v>203672</v>
      </c>
      <c r="K72" s="21">
        <v>205955</v>
      </c>
      <c r="L72" s="21">
        <v>193664</v>
      </c>
      <c r="M72" s="21">
        <v>603291</v>
      </c>
      <c r="N72" s="21">
        <v>198160</v>
      </c>
      <c r="O72" s="21">
        <v>197779</v>
      </c>
      <c r="P72" s="21">
        <v>198112</v>
      </c>
      <c r="Q72" s="21">
        <v>594051</v>
      </c>
      <c r="R72" s="21">
        <v>192184</v>
      </c>
      <c r="S72" s="21">
        <v>200526</v>
      </c>
      <c r="T72" s="21"/>
      <c r="U72" s="21">
        <v>392710</v>
      </c>
      <c r="V72" s="21">
        <v>2170217</v>
      </c>
      <c r="W72" s="21">
        <v>2336896</v>
      </c>
      <c r="X72" s="21"/>
      <c r="Y72" s="20"/>
      <c r="Z72" s="23">
        <v>2336896</v>
      </c>
    </row>
    <row r="73" spans="1:26" ht="13.5" hidden="1">
      <c r="A73" s="39" t="s">
        <v>106</v>
      </c>
      <c r="B73" s="19">
        <v>2930619</v>
      </c>
      <c r="C73" s="19"/>
      <c r="D73" s="20">
        <v>3095374</v>
      </c>
      <c r="E73" s="21">
        <v>3095374</v>
      </c>
      <c r="F73" s="21">
        <v>258289</v>
      </c>
      <c r="G73" s="21">
        <v>259402</v>
      </c>
      <c r="H73" s="21">
        <v>258002</v>
      </c>
      <c r="I73" s="21">
        <v>775693</v>
      </c>
      <c r="J73" s="21">
        <v>258412</v>
      </c>
      <c r="K73" s="21">
        <v>258733</v>
      </c>
      <c r="L73" s="21">
        <v>257526</v>
      </c>
      <c r="M73" s="21">
        <v>774671</v>
      </c>
      <c r="N73" s="21">
        <v>259826</v>
      </c>
      <c r="O73" s="21">
        <v>260898</v>
      </c>
      <c r="P73" s="21">
        <v>260635</v>
      </c>
      <c r="Q73" s="21">
        <v>781359</v>
      </c>
      <c r="R73" s="21">
        <v>262663</v>
      </c>
      <c r="S73" s="21">
        <v>263506</v>
      </c>
      <c r="T73" s="21"/>
      <c r="U73" s="21">
        <v>526169</v>
      </c>
      <c r="V73" s="21">
        <v>2857892</v>
      </c>
      <c r="W73" s="21">
        <v>3095374</v>
      </c>
      <c r="X73" s="21"/>
      <c r="Y73" s="20"/>
      <c r="Z73" s="23">
        <v>3095374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3323</v>
      </c>
      <c r="C75" s="28"/>
      <c r="D75" s="29">
        <v>3300</v>
      </c>
      <c r="E75" s="30">
        <v>3300</v>
      </c>
      <c r="F75" s="30">
        <v>261</v>
      </c>
      <c r="G75" s="30">
        <v>270</v>
      </c>
      <c r="H75" s="30">
        <v>243</v>
      </c>
      <c r="I75" s="30">
        <v>774</v>
      </c>
      <c r="J75" s="30">
        <v>253</v>
      </c>
      <c r="K75" s="30">
        <v>250</v>
      </c>
      <c r="L75" s="30">
        <v>248</v>
      </c>
      <c r="M75" s="30">
        <v>751</v>
      </c>
      <c r="N75" s="30">
        <v>245</v>
      </c>
      <c r="O75" s="30">
        <v>242</v>
      </c>
      <c r="P75" s="30">
        <v>240</v>
      </c>
      <c r="Q75" s="30">
        <v>727</v>
      </c>
      <c r="R75" s="30">
        <v>237</v>
      </c>
      <c r="S75" s="30">
        <v>234</v>
      </c>
      <c r="T75" s="30"/>
      <c r="U75" s="30">
        <v>471</v>
      </c>
      <c r="V75" s="30">
        <v>2723</v>
      </c>
      <c r="W75" s="30">
        <v>3300</v>
      </c>
      <c r="X75" s="30"/>
      <c r="Y75" s="29"/>
      <c r="Z75" s="31">
        <v>3300</v>
      </c>
    </row>
    <row r="76" spans="1:26" ht="13.5" hidden="1">
      <c r="A76" s="42" t="s">
        <v>286</v>
      </c>
      <c r="B76" s="32">
        <v>13732701</v>
      </c>
      <c r="C76" s="32"/>
      <c r="D76" s="33">
        <v>20106805</v>
      </c>
      <c r="E76" s="34">
        <v>20106805</v>
      </c>
      <c r="F76" s="34">
        <v>946515</v>
      </c>
      <c r="G76" s="34">
        <v>1039159</v>
      </c>
      <c r="H76" s="34">
        <v>1045904</v>
      </c>
      <c r="I76" s="34">
        <v>3031578</v>
      </c>
      <c r="J76" s="34">
        <v>1605340</v>
      </c>
      <c r="K76" s="34">
        <v>1527405</v>
      </c>
      <c r="L76" s="34">
        <v>1018176</v>
      </c>
      <c r="M76" s="34">
        <v>4150921</v>
      </c>
      <c r="N76" s="34">
        <v>986848</v>
      </c>
      <c r="O76" s="34">
        <v>1021560</v>
      </c>
      <c r="P76" s="34">
        <v>1344301</v>
      </c>
      <c r="Q76" s="34">
        <v>3352709</v>
      </c>
      <c r="R76" s="34">
        <v>947361</v>
      </c>
      <c r="S76" s="34">
        <v>912137</v>
      </c>
      <c r="T76" s="34"/>
      <c r="U76" s="34">
        <v>1859498</v>
      </c>
      <c r="V76" s="34">
        <v>12394706</v>
      </c>
      <c r="W76" s="34">
        <v>20106805</v>
      </c>
      <c r="X76" s="34"/>
      <c r="Y76" s="33"/>
      <c r="Z76" s="35">
        <v>20106805</v>
      </c>
    </row>
    <row r="77" spans="1:26" ht="13.5" hidden="1">
      <c r="A77" s="37" t="s">
        <v>31</v>
      </c>
      <c r="B77" s="19">
        <v>3868925</v>
      </c>
      <c r="C77" s="19"/>
      <c r="D77" s="20">
        <v>3653694</v>
      </c>
      <c r="E77" s="21">
        <v>3653694</v>
      </c>
      <c r="F77" s="21">
        <v>165820</v>
      </c>
      <c r="G77" s="21">
        <v>244056</v>
      </c>
      <c r="H77" s="21">
        <v>221033</v>
      </c>
      <c r="I77" s="21">
        <v>630909</v>
      </c>
      <c r="J77" s="21">
        <v>727323</v>
      </c>
      <c r="K77" s="21">
        <v>699958</v>
      </c>
      <c r="L77" s="21">
        <v>304010</v>
      </c>
      <c r="M77" s="21">
        <v>1731291</v>
      </c>
      <c r="N77" s="21">
        <v>192866</v>
      </c>
      <c r="O77" s="21">
        <v>223472</v>
      </c>
      <c r="P77" s="21">
        <v>332701</v>
      </c>
      <c r="Q77" s="21">
        <v>749039</v>
      </c>
      <c r="R77" s="21">
        <v>122526</v>
      </c>
      <c r="S77" s="21">
        <v>125634</v>
      </c>
      <c r="T77" s="21"/>
      <c r="U77" s="21">
        <v>248160</v>
      </c>
      <c r="V77" s="21">
        <v>3359399</v>
      </c>
      <c r="W77" s="21">
        <v>3653694</v>
      </c>
      <c r="X77" s="21"/>
      <c r="Y77" s="20"/>
      <c r="Z77" s="23">
        <v>3653694</v>
      </c>
    </row>
    <row r="78" spans="1:26" ht="13.5" hidden="1">
      <c r="A78" s="38" t="s">
        <v>32</v>
      </c>
      <c r="B78" s="19">
        <v>9860453</v>
      </c>
      <c r="C78" s="19"/>
      <c r="D78" s="20">
        <v>16449811</v>
      </c>
      <c r="E78" s="21">
        <v>16449811</v>
      </c>
      <c r="F78" s="21">
        <v>780434</v>
      </c>
      <c r="G78" s="21">
        <v>794832</v>
      </c>
      <c r="H78" s="21">
        <v>824628</v>
      </c>
      <c r="I78" s="21">
        <v>2399894</v>
      </c>
      <c r="J78" s="21">
        <v>877764</v>
      </c>
      <c r="K78" s="21">
        <v>827197</v>
      </c>
      <c r="L78" s="21">
        <v>713918</v>
      </c>
      <c r="M78" s="21">
        <v>2418879</v>
      </c>
      <c r="N78" s="21">
        <v>793737</v>
      </c>
      <c r="O78" s="21">
        <v>797846</v>
      </c>
      <c r="P78" s="21">
        <v>1011360</v>
      </c>
      <c r="Q78" s="21">
        <v>2602943</v>
      </c>
      <c r="R78" s="21">
        <v>824598</v>
      </c>
      <c r="S78" s="21">
        <v>786269</v>
      </c>
      <c r="T78" s="21"/>
      <c r="U78" s="21">
        <v>1610867</v>
      </c>
      <c r="V78" s="21">
        <v>9032583</v>
      </c>
      <c r="W78" s="21">
        <v>16449811</v>
      </c>
      <c r="X78" s="21"/>
      <c r="Y78" s="20"/>
      <c r="Z78" s="23">
        <v>16449811</v>
      </c>
    </row>
    <row r="79" spans="1:26" ht="13.5" hidden="1">
      <c r="A79" s="39" t="s">
        <v>103</v>
      </c>
      <c r="B79" s="19">
        <v>4509884</v>
      </c>
      <c r="C79" s="19"/>
      <c r="D79" s="20">
        <v>7689823</v>
      </c>
      <c r="E79" s="21">
        <v>7689823</v>
      </c>
      <c r="F79" s="21">
        <v>780434</v>
      </c>
      <c r="G79" s="21">
        <v>285714</v>
      </c>
      <c r="H79" s="21">
        <v>291595</v>
      </c>
      <c r="I79" s="21">
        <v>1357743</v>
      </c>
      <c r="J79" s="21">
        <v>294784</v>
      </c>
      <c r="K79" s="21">
        <v>276555</v>
      </c>
      <c r="L79" s="21">
        <v>250971</v>
      </c>
      <c r="M79" s="21">
        <v>822310</v>
      </c>
      <c r="N79" s="21">
        <v>280678</v>
      </c>
      <c r="O79" s="21">
        <v>267392</v>
      </c>
      <c r="P79" s="21">
        <v>328289</v>
      </c>
      <c r="Q79" s="21">
        <v>876359</v>
      </c>
      <c r="R79" s="21">
        <v>297438</v>
      </c>
      <c r="S79" s="21">
        <v>277189</v>
      </c>
      <c r="T79" s="21"/>
      <c r="U79" s="21">
        <v>574627</v>
      </c>
      <c r="V79" s="21">
        <v>3631039</v>
      </c>
      <c r="W79" s="21">
        <v>7689823</v>
      </c>
      <c r="X79" s="21"/>
      <c r="Y79" s="20"/>
      <c r="Z79" s="23">
        <v>7689823</v>
      </c>
    </row>
    <row r="80" spans="1:26" ht="13.5" hidden="1">
      <c r="A80" s="39" t="s">
        <v>104</v>
      </c>
      <c r="B80" s="19">
        <v>2210403</v>
      </c>
      <c r="C80" s="19"/>
      <c r="D80" s="20">
        <v>3599332</v>
      </c>
      <c r="E80" s="21">
        <v>3599332</v>
      </c>
      <c r="F80" s="21"/>
      <c r="G80" s="21">
        <v>96808</v>
      </c>
      <c r="H80" s="21">
        <v>101355</v>
      </c>
      <c r="I80" s="21">
        <v>198163</v>
      </c>
      <c r="J80" s="21">
        <v>110853</v>
      </c>
      <c r="K80" s="21">
        <v>104704</v>
      </c>
      <c r="L80" s="21">
        <v>88029</v>
      </c>
      <c r="M80" s="21">
        <v>303586</v>
      </c>
      <c r="N80" s="21">
        <v>97557</v>
      </c>
      <c r="O80" s="21">
        <v>100865</v>
      </c>
      <c r="P80" s="21">
        <v>129885</v>
      </c>
      <c r="Q80" s="21">
        <v>328307</v>
      </c>
      <c r="R80" s="21">
        <v>100239</v>
      </c>
      <c r="S80" s="21">
        <v>96801</v>
      </c>
      <c r="T80" s="21"/>
      <c r="U80" s="21">
        <v>197040</v>
      </c>
      <c r="V80" s="21">
        <v>1027096</v>
      </c>
      <c r="W80" s="21">
        <v>3599332</v>
      </c>
      <c r="X80" s="21"/>
      <c r="Y80" s="20"/>
      <c r="Z80" s="23">
        <v>3599332</v>
      </c>
    </row>
    <row r="81" spans="1:26" ht="13.5" hidden="1">
      <c r="A81" s="39" t="s">
        <v>105</v>
      </c>
      <c r="B81" s="19">
        <v>1390398</v>
      </c>
      <c r="C81" s="19"/>
      <c r="D81" s="20">
        <v>2220051</v>
      </c>
      <c r="E81" s="21">
        <v>2220051</v>
      </c>
      <c r="F81" s="21"/>
      <c r="G81" s="21">
        <v>158038</v>
      </c>
      <c r="H81" s="21">
        <v>165462</v>
      </c>
      <c r="I81" s="21">
        <v>323500</v>
      </c>
      <c r="J81" s="21">
        <v>180966</v>
      </c>
      <c r="K81" s="21">
        <v>170928</v>
      </c>
      <c r="L81" s="21">
        <v>143706</v>
      </c>
      <c r="M81" s="21">
        <v>495600</v>
      </c>
      <c r="N81" s="21">
        <v>159262</v>
      </c>
      <c r="O81" s="21">
        <v>164661</v>
      </c>
      <c r="P81" s="21">
        <v>212036</v>
      </c>
      <c r="Q81" s="21">
        <v>535959</v>
      </c>
      <c r="R81" s="21">
        <v>163638</v>
      </c>
      <c r="S81" s="21">
        <v>158026</v>
      </c>
      <c r="T81" s="21"/>
      <c r="U81" s="21">
        <v>321664</v>
      </c>
      <c r="V81" s="21">
        <v>1676723</v>
      </c>
      <c r="W81" s="21">
        <v>2220051</v>
      </c>
      <c r="X81" s="21"/>
      <c r="Y81" s="20"/>
      <c r="Z81" s="23">
        <v>2220051</v>
      </c>
    </row>
    <row r="82" spans="1:26" ht="13.5" hidden="1">
      <c r="A82" s="39" t="s">
        <v>106</v>
      </c>
      <c r="B82" s="19">
        <v>1749768</v>
      </c>
      <c r="C82" s="19"/>
      <c r="D82" s="20">
        <v>2940605</v>
      </c>
      <c r="E82" s="21">
        <v>2940605</v>
      </c>
      <c r="F82" s="21"/>
      <c r="G82" s="21">
        <v>254272</v>
      </c>
      <c r="H82" s="21">
        <v>266216</v>
      </c>
      <c r="I82" s="21">
        <v>520488</v>
      </c>
      <c r="J82" s="21">
        <v>291161</v>
      </c>
      <c r="K82" s="21">
        <v>275010</v>
      </c>
      <c r="L82" s="21">
        <v>231212</v>
      </c>
      <c r="M82" s="21">
        <v>797383</v>
      </c>
      <c r="N82" s="21">
        <v>256240</v>
      </c>
      <c r="O82" s="21">
        <v>264928</v>
      </c>
      <c r="P82" s="21">
        <v>341150</v>
      </c>
      <c r="Q82" s="21">
        <v>862318</v>
      </c>
      <c r="R82" s="21">
        <v>263283</v>
      </c>
      <c r="S82" s="21">
        <v>254253</v>
      </c>
      <c r="T82" s="21"/>
      <c r="U82" s="21">
        <v>517536</v>
      </c>
      <c r="V82" s="21">
        <v>2697725</v>
      </c>
      <c r="W82" s="21">
        <v>2940605</v>
      </c>
      <c r="X82" s="21"/>
      <c r="Y82" s="20"/>
      <c r="Z82" s="23">
        <v>2940605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3323</v>
      </c>
      <c r="C84" s="28"/>
      <c r="D84" s="29">
        <v>3300</v>
      </c>
      <c r="E84" s="30">
        <v>3300</v>
      </c>
      <c r="F84" s="30">
        <v>261</v>
      </c>
      <c r="G84" s="30">
        <v>271</v>
      </c>
      <c r="H84" s="30">
        <v>243</v>
      </c>
      <c r="I84" s="30">
        <v>775</v>
      </c>
      <c r="J84" s="30">
        <v>253</v>
      </c>
      <c r="K84" s="30">
        <v>250</v>
      </c>
      <c r="L84" s="30">
        <v>248</v>
      </c>
      <c r="M84" s="30">
        <v>751</v>
      </c>
      <c r="N84" s="30">
        <v>245</v>
      </c>
      <c r="O84" s="30">
        <v>242</v>
      </c>
      <c r="P84" s="30">
        <v>240</v>
      </c>
      <c r="Q84" s="30">
        <v>727</v>
      </c>
      <c r="R84" s="30">
        <v>237</v>
      </c>
      <c r="S84" s="30">
        <v>234</v>
      </c>
      <c r="T84" s="30"/>
      <c r="U84" s="30">
        <v>471</v>
      </c>
      <c r="V84" s="30">
        <v>2724</v>
      </c>
      <c r="W84" s="30">
        <v>3300</v>
      </c>
      <c r="X84" s="30"/>
      <c r="Y84" s="29"/>
      <c r="Z84" s="31">
        <v>3300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368000</v>
      </c>
      <c r="F5" s="358">
        <f t="shared" si="0"/>
        <v>368000</v>
      </c>
      <c r="G5" s="358">
        <f t="shared" si="0"/>
        <v>7231</v>
      </c>
      <c r="H5" s="356">
        <f t="shared" si="0"/>
        <v>29699</v>
      </c>
      <c r="I5" s="356">
        <f t="shared" si="0"/>
        <v>20140</v>
      </c>
      <c r="J5" s="358">
        <f t="shared" si="0"/>
        <v>57070</v>
      </c>
      <c r="K5" s="358">
        <f t="shared" si="0"/>
        <v>11449</v>
      </c>
      <c r="L5" s="356">
        <f t="shared" si="0"/>
        <v>6855</v>
      </c>
      <c r="M5" s="356">
        <f t="shared" si="0"/>
        <v>9231</v>
      </c>
      <c r="N5" s="358">
        <f t="shared" si="0"/>
        <v>27535</v>
      </c>
      <c r="O5" s="358">
        <f t="shared" si="0"/>
        <v>15302</v>
      </c>
      <c r="P5" s="356">
        <f t="shared" si="0"/>
        <v>25053</v>
      </c>
      <c r="Q5" s="356">
        <f t="shared" si="0"/>
        <v>24453</v>
      </c>
      <c r="R5" s="358">
        <f t="shared" si="0"/>
        <v>64808</v>
      </c>
      <c r="S5" s="358">
        <f t="shared" si="0"/>
        <v>18877</v>
      </c>
      <c r="T5" s="356">
        <f t="shared" si="0"/>
        <v>33956</v>
      </c>
      <c r="U5" s="356">
        <f t="shared" si="0"/>
        <v>0</v>
      </c>
      <c r="V5" s="358">
        <f t="shared" si="0"/>
        <v>52833</v>
      </c>
      <c r="W5" s="358">
        <f t="shared" si="0"/>
        <v>202246</v>
      </c>
      <c r="X5" s="356">
        <f t="shared" si="0"/>
        <v>368000</v>
      </c>
      <c r="Y5" s="358">
        <f t="shared" si="0"/>
        <v>-165754</v>
      </c>
      <c r="Z5" s="359">
        <f>+IF(X5&lt;&gt;0,+(Y5/X5)*100,0)</f>
        <v>-45.04184782608696</v>
      </c>
      <c r="AA5" s="360">
        <f>+AA6+AA8+AA11+AA13+AA15</f>
        <v>368000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60000</v>
      </c>
      <c r="F6" s="59">
        <f t="shared" si="1"/>
        <v>60000</v>
      </c>
      <c r="G6" s="59">
        <f t="shared" si="1"/>
        <v>1756</v>
      </c>
      <c r="H6" s="60">
        <f t="shared" si="1"/>
        <v>3777</v>
      </c>
      <c r="I6" s="60">
        <f t="shared" si="1"/>
        <v>630</v>
      </c>
      <c r="J6" s="59">
        <f t="shared" si="1"/>
        <v>6163</v>
      </c>
      <c r="K6" s="59">
        <f t="shared" si="1"/>
        <v>880</v>
      </c>
      <c r="L6" s="60">
        <f t="shared" si="1"/>
        <v>1975</v>
      </c>
      <c r="M6" s="60">
        <f t="shared" si="1"/>
        <v>3410</v>
      </c>
      <c r="N6" s="59">
        <f t="shared" si="1"/>
        <v>6265</v>
      </c>
      <c r="O6" s="59">
        <f t="shared" si="1"/>
        <v>929</v>
      </c>
      <c r="P6" s="60">
        <f t="shared" si="1"/>
        <v>14446</v>
      </c>
      <c r="Q6" s="60">
        <f t="shared" si="1"/>
        <v>263</v>
      </c>
      <c r="R6" s="59">
        <f t="shared" si="1"/>
        <v>15638</v>
      </c>
      <c r="S6" s="59">
        <f t="shared" si="1"/>
        <v>0</v>
      </c>
      <c r="T6" s="60">
        <f t="shared" si="1"/>
        <v>11113</v>
      </c>
      <c r="U6" s="60">
        <f t="shared" si="1"/>
        <v>0</v>
      </c>
      <c r="V6" s="59">
        <f t="shared" si="1"/>
        <v>11113</v>
      </c>
      <c r="W6" s="59">
        <f t="shared" si="1"/>
        <v>39179</v>
      </c>
      <c r="X6" s="60">
        <f t="shared" si="1"/>
        <v>60000</v>
      </c>
      <c r="Y6" s="59">
        <f t="shared" si="1"/>
        <v>-20821</v>
      </c>
      <c r="Z6" s="61">
        <f>+IF(X6&lt;&gt;0,+(Y6/X6)*100,0)</f>
        <v>-34.70166666666666</v>
      </c>
      <c r="AA6" s="62">
        <f t="shared" si="1"/>
        <v>60000</v>
      </c>
    </row>
    <row r="7" spans="1:27" ht="13.5">
      <c r="A7" s="291" t="s">
        <v>228</v>
      </c>
      <c r="B7" s="142"/>
      <c r="C7" s="60"/>
      <c r="D7" s="340"/>
      <c r="E7" s="60">
        <v>60000</v>
      </c>
      <c r="F7" s="59">
        <v>60000</v>
      </c>
      <c r="G7" s="59">
        <v>1756</v>
      </c>
      <c r="H7" s="60">
        <v>3777</v>
      </c>
      <c r="I7" s="60">
        <v>630</v>
      </c>
      <c r="J7" s="59">
        <v>6163</v>
      </c>
      <c r="K7" s="59">
        <v>880</v>
      </c>
      <c r="L7" s="60">
        <v>1975</v>
      </c>
      <c r="M7" s="60">
        <v>3410</v>
      </c>
      <c r="N7" s="59">
        <v>6265</v>
      </c>
      <c r="O7" s="59">
        <v>929</v>
      </c>
      <c r="P7" s="60">
        <v>14446</v>
      </c>
      <c r="Q7" s="60">
        <v>263</v>
      </c>
      <c r="R7" s="59">
        <v>15638</v>
      </c>
      <c r="S7" s="59"/>
      <c r="T7" s="60">
        <v>11113</v>
      </c>
      <c r="U7" s="60"/>
      <c r="V7" s="59">
        <v>11113</v>
      </c>
      <c r="W7" s="59">
        <v>39179</v>
      </c>
      <c r="X7" s="60">
        <v>60000</v>
      </c>
      <c r="Y7" s="59">
        <v>-20821</v>
      </c>
      <c r="Z7" s="61">
        <v>-34.7</v>
      </c>
      <c r="AA7" s="62">
        <v>60000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105000</v>
      </c>
      <c r="F8" s="59">
        <f t="shared" si="2"/>
        <v>105000</v>
      </c>
      <c r="G8" s="59">
        <f t="shared" si="2"/>
        <v>3514</v>
      </c>
      <c r="H8" s="60">
        <f t="shared" si="2"/>
        <v>24575</v>
      </c>
      <c r="I8" s="60">
        <f t="shared" si="2"/>
        <v>7859</v>
      </c>
      <c r="J8" s="59">
        <f t="shared" si="2"/>
        <v>35948</v>
      </c>
      <c r="K8" s="59">
        <f t="shared" si="2"/>
        <v>4613</v>
      </c>
      <c r="L8" s="60">
        <f t="shared" si="2"/>
        <v>687</v>
      </c>
      <c r="M8" s="60">
        <f t="shared" si="2"/>
        <v>1604</v>
      </c>
      <c r="N8" s="59">
        <f t="shared" si="2"/>
        <v>6904</v>
      </c>
      <c r="O8" s="59">
        <f t="shared" si="2"/>
        <v>6896</v>
      </c>
      <c r="P8" s="60">
        <f t="shared" si="2"/>
        <v>2609</v>
      </c>
      <c r="Q8" s="60">
        <f t="shared" si="2"/>
        <v>7097</v>
      </c>
      <c r="R8" s="59">
        <f t="shared" si="2"/>
        <v>16602</v>
      </c>
      <c r="S8" s="59">
        <f t="shared" si="2"/>
        <v>4489</v>
      </c>
      <c r="T8" s="60">
        <f t="shared" si="2"/>
        <v>17559</v>
      </c>
      <c r="U8" s="60">
        <f t="shared" si="2"/>
        <v>0</v>
      </c>
      <c r="V8" s="59">
        <f t="shared" si="2"/>
        <v>22048</v>
      </c>
      <c r="W8" s="59">
        <f t="shared" si="2"/>
        <v>81502</v>
      </c>
      <c r="X8" s="60">
        <f t="shared" si="2"/>
        <v>105000</v>
      </c>
      <c r="Y8" s="59">
        <f t="shared" si="2"/>
        <v>-23498</v>
      </c>
      <c r="Z8" s="61">
        <f>+IF(X8&lt;&gt;0,+(Y8/X8)*100,0)</f>
        <v>-22.37904761904762</v>
      </c>
      <c r="AA8" s="62">
        <f>SUM(AA9:AA10)</f>
        <v>105000</v>
      </c>
    </row>
    <row r="9" spans="1:27" ht="13.5">
      <c r="A9" s="291" t="s">
        <v>229</v>
      </c>
      <c r="B9" s="142"/>
      <c r="C9" s="60"/>
      <c r="D9" s="340"/>
      <c r="E9" s="60">
        <v>105000</v>
      </c>
      <c r="F9" s="59">
        <v>105000</v>
      </c>
      <c r="G9" s="59">
        <v>3514</v>
      </c>
      <c r="H9" s="60">
        <v>24575</v>
      </c>
      <c r="I9" s="60">
        <v>7859</v>
      </c>
      <c r="J9" s="59">
        <v>35948</v>
      </c>
      <c r="K9" s="59">
        <v>4613</v>
      </c>
      <c r="L9" s="60">
        <v>687</v>
      </c>
      <c r="M9" s="60">
        <v>1604</v>
      </c>
      <c r="N9" s="59">
        <v>6904</v>
      </c>
      <c r="O9" s="59">
        <v>6896</v>
      </c>
      <c r="P9" s="60">
        <v>2609</v>
      </c>
      <c r="Q9" s="60">
        <v>7097</v>
      </c>
      <c r="R9" s="59">
        <v>16602</v>
      </c>
      <c r="S9" s="59">
        <v>4489</v>
      </c>
      <c r="T9" s="60">
        <v>17559</v>
      </c>
      <c r="U9" s="60"/>
      <c r="V9" s="59">
        <v>22048</v>
      </c>
      <c r="W9" s="59">
        <v>81502</v>
      </c>
      <c r="X9" s="60">
        <v>105000</v>
      </c>
      <c r="Y9" s="59">
        <v>-23498</v>
      </c>
      <c r="Z9" s="61">
        <v>-22.38</v>
      </c>
      <c r="AA9" s="62">
        <v>105000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90000</v>
      </c>
      <c r="F11" s="364">
        <f t="shared" si="3"/>
        <v>90000</v>
      </c>
      <c r="G11" s="364">
        <f t="shared" si="3"/>
        <v>1961</v>
      </c>
      <c r="H11" s="362">
        <f t="shared" si="3"/>
        <v>1347</v>
      </c>
      <c r="I11" s="362">
        <f t="shared" si="3"/>
        <v>11651</v>
      </c>
      <c r="J11" s="364">
        <f t="shared" si="3"/>
        <v>14959</v>
      </c>
      <c r="K11" s="364">
        <f t="shared" si="3"/>
        <v>5956</v>
      </c>
      <c r="L11" s="362">
        <f t="shared" si="3"/>
        <v>4193</v>
      </c>
      <c r="M11" s="362">
        <f t="shared" si="3"/>
        <v>4217</v>
      </c>
      <c r="N11" s="364">
        <f t="shared" si="3"/>
        <v>14366</v>
      </c>
      <c r="O11" s="364">
        <f t="shared" si="3"/>
        <v>1640</v>
      </c>
      <c r="P11" s="362">
        <f t="shared" si="3"/>
        <v>5073</v>
      </c>
      <c r="Q11" s="362">
        <f t="shared" si="3"/>
        <v>3665</v>
      </c>
      <c r="R11" s="364">
        <f t="shared" si="3"/>
        <v>10378</v>
      </c>
      <c r="S11" s="364">
        <f t="shared" si="3"/>
        <v>6186</v>
      </c>
      <c r="T11" s="362">
        <f t="shared" si="3"/>
        <v>5284</v>
      </c>
      <c r="U11" s="362">
        <f t="shared" si="3"/>
        <v>0</v>
      </c>
      <c r="V11" s="364">
        <f t="shared" si="3"/>
        <v>11470</v>
      </c>
      <c r="W11" s="364">
        <f t="shared" si="3"/>
        <v>51173</v>
      </c>
      <c r="X11" s="362">
        <f t="shared" si="3"/>
        <v>90000</v>
      </c>
      <c r="Y11" s="364">
        <f t="shared" si="3"/>
        <v>-38827</v>
      </c>
      <c r="Z11" s="365">
        <f>+IF(X11&lt;&gt;0,+(Y11/X11)*100,0)</f>
        <v>-43.141111111111115</v>
      </c>
      <c r="AA11" s="366">
        <f t="shared" si="3"/>
        <v>90000</v>
      </c>
    </row>
    <row r="12" spans="1:27" ht="13.5">
      <c r="A12" s="291" t="s">
        <v>231</v>
      </c>
      <c r="B12" s="136"/>
      <c r="C12" s="60"/>
      <c r="D12" s="340"/>
      <c r="E12" s="60">
        <v>90000</v>
      </c>
      <c r="F12" s="59">
        <v>90000</v>
      </c>
      <c r="G12" s="59">
        <v>1961</v>
      </c>
      <c r="H12" s="60">
        <v>1347</v>
      </c>
      <c r="I12" s="60">
        <v>11651</v>
      </c>
      <c r="J12" s="59">
        <v>14959</v>
      </c>
      <c r="K12" s="59">
        <v>5956</v>
      </c>
      <c r="L12" s="60">
        <v>4193</v>
      </c>
      <c r="M12" s="60">
        <v>4217</v>
      </c>
      <c r="N12" s="59">
        <v>14366</v>
      </c>
      <c r="O12" s="59">
        <v>1640</v>
      </c>
      <c r="P12" s="60">
        <v>5073</v>
      </c>
      <c r="Q12" s="60">
        <v>3665</v>
      </c>
      <c r="R12" s="59">
        <v>10378</v>
      </c>
      <c r="S12" s="59">
        <v>6186</v>
      </c>
      <c r="T12" s="60">
        <v>5284</v>
      </c>
      <c r="U12" s="60"/>
      <c r="V12" s="59">
        <v>11470</v>
      </c>
      <c r="W12" s="59">
        <v>51173</v>
      </c>
      <c r="X12" s="60">
        <v>90000</v>
      </c>
      <c r="Y12" s="59">
        <v>-38827</v>
      </c>
      <c r="Z12" s="61">
        <v>-43.14</v>
      </c>
      <c r="AA12" s="62">
        <v>90000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105000</v>
      </c>
      <c r="F13" s="342">
        <f t="shared" si="4"/>
        <v>105000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5837</v>
      </c>
      <c r="P13" s="275">
        <f t="shared" si="4"/>
        <v>2925</v>
      </c>
      <c r="Q13" s="275">
        <f t="shared" si="4"/>
        <v>13428</v>
      </c>
      <c r="R13" s="342">
        <f t="shared" si="4"/>
        <v>22190</v>
      </c>
      <c r="S13" s="342">
        <f t="shared" si="4"/>
        <v>7729</v>
      </c>
      <c r="T13" s="275">
        <f t="shared" si="4"/>
        <v>0</v>
      </c>
      <c r="U13" s="275">
        <f t="shared" si="4"/>
        <v>0</v>
      </c>
      <c r="V13" s="342">
        <f t="shared" si="4"/>
        <v>7729</v>
      </c>
      <c r="W13" s="342">
        <f t="shared" si="4"/>
        <v>29919</v>
      </c>
      <c r="X13" s="275">
        <f t="shared" si="4"/>
        <v>105000</v>
      </c>
      <c r="Y13" s="342">
        <f t="shared" si="4"/>
        <v>-75081</v>
      </c>
      <c r="Z13" s="335">
        <f>+IF(X13&lt;&gt;0,+(Y13/X13)*100,0)</f>
        <v>-71.50571428571428</v>
      </c>
      <c r="AA13" s="273">
        <f t="shared" si="4"/>
        <v>105000</v>
      </c>
    </row>
    <row r="14" spans="1:27" ht="13.5">
      <c r="A14" s="291" t="s">
        <v>232</v>
      </c>
      <c r="B14" s="136"/>
      <c r="C14" s="60"/>
      <c r="D14" s="340"/>
      <c r="E14" s="60">
        <v>105000</v>
      </c>
      <c r="F14" s="59">
        <v>105000</v>
      </c>
      <c r="G14" s="59"/>
      <c r="H14" s="60"/>
      <c r="I14" s="60"/>
      <c r="J14" s="59"/>
      <c r="K14" s="59"/>
      <c r="L14" s="60"/>
      <c r="M14" s="60"/>
      <c r="N14" s="59"/>
      <c r="O14" s="59">
        <v>5837</v>
      </c>
      <c r="P14" s="60">
        <v>2925</v>
      </c>
      <c r="Q14" s="60">
        <v>13428</v>
      </c>
      <c r="R14" s="59">
        <v>22190</v>
      </c>
      <c r="S14" s="59">
        <v>7729</v>
      </c>
      <c r="T14" s="60"/>
      <c r="U14" s="60"/>
      <c r="V14" s="59">
        <v>7729</v>
      </c>
      <c r="W14" s="59">
        <v>29919</v>
      </c>
      <c r="X14" s="60">
        <v>105000</v>
      </c>
      <c r="Y14" s="59">
        <v>-75081</v>
      </c>
      <c r="Z14" s="61">
        <v>-71.51</v>
      </c>
      <c r="AA14" s="62">
        <v>105000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8000</v>
      </c>
      <c r="F15" s="59">
        <f t="shared" si="5"/>
        <v>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473</v>
      </c>
      <c r="T15" s="60">
        <f t="shared" si="5"/>
        <v>0</v>
      </c>
      <c r="U15" s="60">
        <f t="shared" si="5"/>
        <v>0</v>
      </c>
      <c r="V15" s="59">
        <f t="shared" si="5"/>
        <v>473</v>
      </c>
      <c r="W15" s="59">
        <f t="shared" si="5"/>
        <v>473</v>
      </c>
      <c r="X15" s="60">
        <f t="shared" si="5"/>
        <v>8000</v>
      </c>
      <c r="Y15" s="59">
        <f t="shared" si="5"/>
        <v>-7527</v>
      </c>
      <c r="Z15" s="61">
        <f>+IF(X15&lt;&gt;0,+(Y15/X15)*100,0)</f>
        <v>-94.0875</v>
      </c>
      <c r="AA15" s="62">
        <f>SUM(AA16:AA20)</f>
        <v>8000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8000</v>
      </c>
      <c r="F20" s="59">
        <v>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473</v>
      </c>
      <c r="T20" s="60"/>
      <c r="U20" s="60"/>
      <c r="V20" s="59">
        <v>473</v>
      </c>
      <c r="W20" s="59">
        <v>473</v>
      </c>
      <c r="X20" s="60">
        <v>8000</v>
      </c>
      <c r="Y20" s="59">
        <v>-7527</v>
      </c>
      <c r="Z20" s="61">
        <v>-94.09</v>
      </c>
      <c r="AA20" s="62">
        <v>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74000</v>
      </c>
      <c r="F22" s="345">
        <f t="shared" si="6"/>
        <v>74000</v>
      </c>
      <c r="G22" s="345">
        <f t="shared" si="6"/>
        <v>531</v>
      </c>
      <c r="H22" s="343">
        <f t="shared" si="6"/>
        <v>1747</v>
      </c>
      <c r="I22" s="343">
        <f t="shared" si="6"/>
        <v>404</v>
      </c>
      <c r="J22" s="345">
        <f t="shared" si="6"/>
        <v>2682</v>
      </c>
      <c r="K22" s="345">
        <f t="shared" si="6"/>
        <v>2684</v>
      </c>
      <c r="L22" s="343">
        <f t="shared" si="6"/>
        <v>2208</v>
      </c>
      <c r="M22" s="343">
        <f t="shared" si="6"/>
        <v>12037</v>
      </c>
      <c r="N22" s="345">
        <f t="shared" si="6"/>
        <v>16929</v>
      </c>
      <c r="O22" s="345">
        <f t="shared" si="6"/>
        <v>2859</v>
      </c>
      <c r="P22" s="343">
        <f t="shared" si="6"/>
        <v>4549</v>
      </c>
      <c r="Q22" s="343">
        <f t="shared" si="6"/>
        <v>1073</v>
      </c>
      <c r="R22" s="345">
        <f t="shared" si="6"/>
        <v>8481</v>
      </c>
      <c r="S22" s="345">
        <f t="shared" si="6"/>
        <v>899</v>
      </c>
      <c r="T22" s="343">
        <f t="shared" si="6"/>
        <v>3112</v>
      </c>
      <c r="U22" s="343">
        <f t="shared" si="6"/>
        <v>0</v>
      </c>
      <c r="V22" s="345">
        <f t="shared" si="6"/>
        <v>4011</v>
      </c>
      <c r="W22" s="345">
        <f t="shared" si="6"/>
        <v>32103</v>
      </c>
      <c r="X22" s="343">
        <f t="shared" si="6"/>
        <v>74000</v>
      </c>
      <c r="Y22" s="345">
        <f t="shared" si="6"/>
        <v>-41897</v>
      </c>
      <c r="Z22" s="336">
        <f>+IF(X22&lt;&gt;0,+(Y22/X22)*100,0)</f>
        <v>-56.617567567567576</v>
      </c>
      <c r="AA22" s="350">
        <f>SUM(AA23:AA32)</f>
        <v>74000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>
        <v>334</v>
      </c>
      <c r="H23" s="60">
        <v>90</v>
      </c>
      <c r="I23" s="60">
        <v>115</v>
      </c>
      <c r="J23" s="59">
        <v>539</v>
      </c>
      <c r="K23" s="59">
        <v>769</v>
      </c>
      <c r="L23" s="60">
        <v>1887</v>
      </c>
      <c r="M23" s="60">
        <v>1015</v>
      </c>
      <c r="N23" s="59">
        <v>3671</v>
      </c>
      <c r="O23" s="59">
        <v>767</v>
      </c>
      <c r="P23" s="60">
        <v>519</v>
      </c>
      <c r="Q23" s="60">
        <v>142</v>
      </c>
      <c r="R23" s="59">
        <v>1428</v>
      </c>
      <c r="S23" s="59">
        <v>61</v>
      </c>
      <c r="T23" s="60">
        <v>614</v>
      </c>
      <c r="U23" s="60"/>
      <c r="V23" s="59">
        <v>675</v>
      </c>
      <c r="W23" s="59">
        <v>6313</v>
      </c>
      <c r="X23" s="60"/>
      <c r="Y23" s="59">
        <v>6313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>
        <v>197</v>
      </c>
      <c r="H26" s="362">
        <v>438</v>
      </c>
      <c r="I26" s="362">
        <v>289</v>
      </c>
      <c r="J26" s="364">
        <v>924</v>
      </c>
      <c r="K26" s="364">
        <v>159</v>
      </c>
      <c r="L26" s="362">
        <v>321</v>
      </c>
      <c r="M26" s="362">
        <v>35</v>
      </c>
      <c r="N26" s="364">
        <v>515</v>
      </c>
      <c r="O26" s="364">
        <v>292</v>
      </c>
      <c r="P26" s="362">
        <v>1427</v>
      </c>
      <c r="Q26" s="362">
        <v>855</v>
      </c>
      <c r="R26" s="364">
        <v>2574</v>
      </c>
      <c r="S26" s="364">
        <v>207</v>
      </c>
      <c r="T26" s="362">
        <v>206</v>
      </c>
      <c r="U26" s="362"/>
      <c r="V26" s="364">
        <v>413</v>
      </c>
      <c r="W26" s="364">
        <v>4426</v>
      </c>
      <c r="X26" s="362"/>
      <c r="Y26" s="364">
        <v>4426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>
        <v>9996</v>
      </c>
      <c r="N27" s="59">
        <v>9996</v>
      </c>
      <c r="O27" s="59">
        <v>1800</v>
      </c>
      <c r="P27" s="60">
        <v>2603</v>
      </c>
      <c r="Q27" s="60">
        <v>76</v>
      </c>
      <c r="R27" s="59">
        <v>4479</v>
      </c>
      <c r="S27" s="59">
        <v>631</v>
      </c>
      <c r="T27" s="60">
        <v>1455</v>
      </c>
      <c r="U27" s="60"/>
      <c r="V27" s="59">
        <v>2086</v>
      </c>
      <c r="W27" s="59">
        <v>16561</v>
      </c>
      <c r="X27" s="60"/>
      <c r="Y27" s="59">
        <v>16561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857</v>
      </c>
      <c r="N28" s="342">
        <v>857</v>
      </c>
      <c r="O28" s="342"/>
      <c r="P28" s="275"/>
      <c r="Q28" s="275"/>
      <c r="R28" s="342"/>
      <c r="S28" s="342"/>
      <c r="T28" s="275"/>
      <c r="U28" s="275"/>
      <c r="V28" s="342"/>
      <c r="W28" s="342">
        <v>857</v>
      </c>
      <c r="X28" s="275"/>
      <c r="Y28" s="342">
        <v>857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74000</v>
      </c>
      <c r="F32" s="59">
        <v>74000</v>
      </c>
      <c r="G32" s="59"/>
      <c r="H32" s="60">
        <v>1219</v>
      </c>
      <c r="I32" s="60"/>
      <c r="J32" s="59">
        <v>1219</v>
      </c>
      <c r="K32" s="59">
        <v>1756</v>
      </c>
      <c r="L32" s="60"/>
      <c r="M32" s="60">
        <v>134</v>
      </c>
      <c r="N32" s="59">
        <v>1890</v>
      </c>
      <c r="O32" s="59"/>
      <c r="P32" s="60"/>
      <c r="Q32" s="60"/>
      <c r="R32" s="59"/>
      <c r="S32" s="59"/>
      <c r="T32" s="60">
        <v>837</v>
      </c>
      <c r="U32" s="60"/>
      <c r="V32" s="59">
        <v>837</v>
      </c>
      <c r="W32" s="59">
        <v>3946</v>
      </c>
      <c r="X32" s="60">
        <v>74000</v>
      </c>
      <c r="Y32" s="59">
        <v>-70054</v>
      </c>
      <c r="Z32" s="61">
        <v>-94.67</v>
      </c>
      <c r="AA32" s="62">
        <v>74000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510000</v>
      </c>
      <c r="F40" s="345">
        <f t="shared" si="9"/>
        <v>510000</v>
      </c>
      <c r="G40" s="345">
        <f t="shared" si="9"/>
        <v>19554</v>
      </c>
      <c r="H40" s="343">
        <f t="shared" si="9"/>
        <v>37279</v>
      </c>
      <c r="I40" s="343">
        <f t="shared" si="9"/>
        <v>27228</v>
      </c>
      <c r="J40" s="345">
        <f t="shared" si="9"/>
        <v>84061</v>
      </c>
      <c r="K40" s="345">
        <f t="shared" si="9"/>
        <v>59075</v>
      </c>
      <c r="L40" s="343">
        <f t="shared" si="9"/>
        <v>25590</v>
      </c>
      <c r="M40" s="343">
        <f t="shared" si="9"/>
        <v>29419</v>
      </c>
      <c r="N40" s="345">
        <f t="shared" si="9"/>
        <v>114084</v>
      </c>
      <c r="O40" s="345">
        <f t="shared" si="9"/>
        <v>80444</v>
      </c>
      <c r="P40" s="343">
        <f t="shared" si="9"/>
        <v>54338</v>
      </c>
      <c r="Q40" s="343">
        <f t="shared" si="9"/>
        <v>126825</v>
      </c>
      <c r="R40" s="345">
        <f t="shared" si="9"/>
        <v>261607</v>
      </c>
      <c r="S40" s="345">
        <f t="shared" si="9"/>
        <v>23473</v>
      </c>
      <c r="T40" s="343">
        <f t="shared" si="9"/>
        <v>30956</v>
      </c>
      <c r="U40" s="343">
        <f t="shared" si="9"/>
        <v>0</v>
      </c>
      <c r="V40" s="345">
        <f t="shared" si="9"/>
        <v>54429</v>
      </c>
      <c r="W40" s="345">
        <f t="shared" si="9"/>
        <v>514181</v>
      </c>
      <c r="X40" s="343">
        <f t="shared" si="9"/>
        <v>510000</v>
      </c>
      <c r="Y40" s="345">
        <f t="shared" si="9"/>
        <v>4181</v>
      </c>
      <c r="Z40" s="336">
        <f>+IF(X40&lt;&gt;0,+(Y40/X40)*100,0)</f>
        <v>0.8198039215686275</v>
      </c>
      <c r="AA40" s="350">
        <f>SUM(AA41:AA49)</f>
        <v>510000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4024</v>
      </c>
      <c r="H41" s="362">
        <v>8236</v>
      </c>
      <c r="I41" s="362">
        <v>5450</v>
      </c>
      <c r="J41" s="364">
        <v>17710</v>
      </c>
      <c r="K41" s="364">
        <v>3778</v>
      </c>
      <c r="L41" s="362">
        <v>6803</v>
      </c>
      <c r="M41" s="362">
        <v>4036</v>
      </c>
      <c r="N41" s="364">
        <v>14617</v>
      </c>
      <c r="O41" s="364">
        <v>35051</v>
      </c>
      <c r="P41" s="362">
        <v>1663</v>
      </c>
      <c r="Q41" s="362">
        <v>2186</v>
      </c>
      <c r="R41" s="364">
        <v>38900</v>
      </c>
      <c r="S41" s="364">
        <v>6592</v>
      </c>
      <c r="T41" s="362">
        <v>3400</v>
      </c>
      <c r="U41" s="362"/>
      <c r="V41" s="364">
        <v>9992</v>
      </c>
      <c r="W41" s="364">
        <v>81219</v>
      </c>
      <c r="X41" s="362"/>
      <c r="Y41" s="364">
        <v>81219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2549</v>
      </c>
      <c r="H42" s="54">
        <f t="shared" si="10"/>
        <v>14723</v>
      </c>
      <c r="I42" s="54">
        <f t="shared" si="10"/>
        <v>7625</v>
      </c>
      <c r="J42" s="53">
        <f t="shared" si="10"/>
        <v>24897</v>
      </c>
      <c r="K42" s="53">
        <f t="shared" si="10"/>
        <v>27860</v>
      </c>
      <c r="L42" s="54">
        <f t="shared" si="10"/>
        <v>11367</v>
      </c>
      <c r="M42" s="54">
        <f t="shared" si="10"/>
        <v>4474</v>
      </c>
      <c r="N42" s="53">
        <f t="shared" si="10"/>
        <v>43701</v>
      </c>
      <c r="O42" s="53">
        <f t="shared" si="10"/>
        <v>15552</v>
      </c>
      <c r="P42" s="54">
        <f t="shared" si="10"/>
        <v>19208</v>
      </c>
      <c r="Q42" s="54">
        <f t="shared" si="10"/>
        <v>109049</v>
      </c>
      <c r="R42" s="53">
        <f t="shared" si="10"/>
        <v>143809</v>
      </c>
      <c r="S42" s="53">
        <f t="shared" si="10"/>
        <v>3513</v>
      </c>
      <c r="T42" s="54">
        <f t="shared" si="10"/>
        <v>15252</v>
      </c>
      <c r="U42" s="54">
        <f t="shared" si="10"/>
        <v>0</v>
      </c>
      <c r="V42" s="53">
        <f t="shared" si="10"/>
        <v>18765</v>
      </c>
      <c r="W42" s="53">
        <f t="shared" si="10"/>
        <v>231172</v>
      </c>
      <c r="X42" s="54">
        <f t="shared" si="10"/>
        <v>0</v>
      </c>
      <c r="Y42" s="53">
        <f t="shared" si="10"/>
        <v>231172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848</v>
      </c>
      <c r="H43" s="305"/>
      <c r="I43" s="305">
        <v>585</v>
      </c>
      <c r="J43" s="370">
        <v>1433</v>
      </c>
      <c r="K43" s="370">
        <v>790</v>
      </c>
      <c r="L43" s="305"/>
      <c r="M43" s="305"/>
      <c r="N43" s="370">
        <v>790</v>
      </c>
      <c r="O43" s="370">
        <v>12565</v>
      </c>
      <c r="P43" s="305">
        <v>5812</v>
      </c>
      <c r="Q43" s="305"/>
      <c r="R43" s="370">
        <v>18377</v>
      </c>
      <c r="S43" s="370"/>
      <c r="T43" s="305"/>
      <c r="U43" s="305"/>
      <c r="V43" s="370"/>
      <c r="W43" s="370">
        <v>20600</v>
      </c>
      <c r="X43" s="305"/>
      <c r="Y43" s="370">
        <v>20600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11399</v>
      </c>
      <c r="H44" s="54">
        <v>13014</v>
      </c>
      <c r="I44" s="54">
        <v>10920</v>
      </c>
      <c r="J44" s="53">
        <v>35333</v>
      </c>
      <c r="K44" s="53">
        <v>15080</v>
      </c>
      <c r="L44" s="54">
        <v>7347</v>
      </c>
      <c r="M44" s="54">
        <v>18239</v>
      </c>
      <c r="N44" s="53">
        <v>40666</v>
      </c>
      <c r="O44" s="53">
        <v>12269</v>
      </c>
      <c r="P44" s="54">
        <v>16387</v>
      </c>
      <c r="Q44" s="54">
        <v>12292</v>
      </c>
      <c r="R44" s="53">
        <v>40948</v>
      </c>
      <c r="S44" s="53">
        <v>10516</v>
      </c>
      <c r="T44" s="54">
        <v>10110</v>
      </c>
      <c r="U44" s="54"/>
      <c r="V44" s="53">
        <v>20626</v>
      </c>
      <c r="W44" s="53">
        <v>137573</v>
      </c>
      <c r="X44" s="54"/>
      <c r="Y44" s="53">
        <v>137573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>
        <v>734</v>
      </c>
      <c r="H47" s="54">
        <v>1306</v>
      </c>
      <c r="I47" s="54">
        <v>2648</v>
      </c>
      <c r="J47" s="53">
        <v>4688</v>
      </c>
      <c r="K47" s="53">
        <v>11567</v>
      </c>
      <c r="L47" s="54">
        <v>73</v>
      </c>
      <c r="M47" s="54">
        <v>2670</v>
      </c>
      <c r="N47" s="53">
        <v>14310</v>
      </c>
      <c r="O47" s="53">
        <v>5007</v>
      </c>
      <c r="P47" s="54">
        <v>11268</v>
      </c>
      <c r="Q47" s="54">
        <v>3298</v>
      </c>
      <c r="R47" s="53">
        <v>19573</v>
      </c>
      <c r="S47" s="53">
        <v>2852</v>
      </c>
      <c r="T47" s="54">
        <v>2194</v>
      </c>
      <c r="U47" s="54"/>
      <c r="V47" s="53">
        <v>5046</v>
      </c>
      <c r="W47" s="53">
        <v>43617</v>
      </c>
      <c r="X47" s="54"/>
      <c r="Y47" s="53">
        <v>43617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510000</v>
      </c>
      <c r="F49" s="53">
        <v>510000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510000</v>
      </c>
      <c r="Y49" s="53">
        <v>-510000</v>
      </c>
      <c r="Z49" s="94">
        <v>-100</v>
      </c>
      <c r="AA49" s="95">
        <v>510000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952000</v>
      </c>
      <c r="F60" s="264">
        <f t="shared" si="14"/>
        <v>952000</v>
      </c>
      <c r="G60" s="264">
        <f t="shared" si="14"/>
        <v>27316</v>
      </c>
      <c r="H60" s="219">
        <f t="shared" si="14"/>
        <v>68725</v>
      </c>
      <c r="I60" s="219">
        <f t="shared" si="14"/>
        <v>47772</v>
      </c>
      <c r="J60" s="264">
        <f t="shared" si="14"/>
        <v>143813</v>
      </c>
      <c r="K60" s="264">
        <f t="shared" si="14"/>
        <v>73208</v>
      </c>
      <c r="L60" s="219">
        <f t="shared" si="14"/>
        <v>34653</v>
      </c>
      <c r="M60" s="219">
        <f t="shared" si="14"/>
        <v>50687</v>
      </c>
      <c r="N60" s="264">
        <f t="shared" si="14"/>
        <v>158548</v>
      </c>
      <c r="O60" s="264">
        <f t="shared" si="14"/>
        <v>98605</v>
      </c>
      <c r="P60" s="219">
        <f t="shared" si="14"/>
        <v>83940</v>
      </c>
      <c r="Q60" s="219">
        <f t="shared" si="14"/>
        <v>152351</v>
      </c>
      <c r="R60" s="264">
        <f t="shared" si="14"/>
        <v>334896</v>
      </c>
      <c r="S60" s="264">
        <f t="shared" si="14"/>
        <v>43249</v>
      </c>
      <c r="T60" s="219">
        <f t="shared" si="14"/>
        <v>68024</v>
      </c>
      <c r="U60" s="219">
        <f t="shared" si="14"/>
        <v>0</v>
      </c>
      <c r="V60" s="264">
        <f t="shared" si="14"/>
        <v>111273</v>
      </c>
      <c r="W60" s="264">
        <f t="shared" si="14"/>
        <v>748530</v>
      </c>
      <c r="X60" s="219">
        <f t="shared" si="14"/>
        <v>952000</v>
      </c>
      <c r="Y60" s="264">
        <f t="shared" si="14"/>
        <v>-203470</v>
      </c>
      <c r="Z60" s="337">
        <f>+IF(X60&lt;&gt;0,+(Y60/X60)*100,0)</f>
        <v>-21.372899159663866</v>
      </c>
      <c r="AA60" s="232">
        <f>+AA57+AA54+AA51+AA40+AA37+AA34+AA22+AA5</f>
        <v>952000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2549</v>
      </c>
      <c r="H62" s="347">
        <f t="shared" si="15"/>
        <v>14723</v>
      </c>
      <c r="I62" s="347">
        <f t="shared" si="15"/>
        <v>7625</v>
      </c>
      <c r="J62" s="349">
        <f t="shared" si="15"/>
        <v>24897</v>
      </c>
      <c r="K62" s="349">
        <f t="shared" si="15"/>
        <v>27860</v>
      </c>
      <c r="L62" s="347">
        <f t="shared" si="15"/>
        <v>11367</v>
      </c>
      <c r="M62" s="347">
        <f t="shared" si="15"/>
        <v>4474</v>
      </c>
      <c r="N62" s="349">
        <f t="shared" si="15"/>
        <v>43701</v>
      </c>
      <c r="O62" s="349">
        <f t="shared" si="15"/>
        <v>15552</v>
      </c>
      <c r="P62" s="347">
        <f t="shared" si="15"/>
        <v>19208</v>
      </c>
      <c r="Q62" s="347">
        <f t="shared" si="15"/>
        <v>109049</v>
      </c>
      <c r="R62" s="349">
        <f t="shared" si="15"/>
        <v>143809</v>
      </c>
      <c r="S62" s="349">
        <f t="shared" si="15"/>
        <v>3513</v>
      </c>
      <c r="T62" s="347">
        <f t="shared" si="15"/>
        <v>15252</v>
      </c>
      <c r="U62" s="347">
        <f t="shared" si="15"/>
        <v>0</v>
      </c>
      <c r="V62" s="349">
        <f t="shared" si="15"/>
        <v>18765</v>
      </c>
      <c r="W62" s="349">
        <f t="shared" si="15"/>
        <v>231172</v>
      </c>
      <c r="X62" s="347">
        <f t="shared" si="15"/>
        <v>0</v>
      </c>
      <c r="Y62" s="349">
        <f t="shared" si="15"/>
        <v>231172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>
        <v>2549</v>
      </c>
      <c r="H63" s="60">
        <v>14723</v>
      </c>
      <c r="I63" s="60">
        <v>7625</v>
      </c>
      <c r="J63" s="59">
        <v>24897</v>
      </c>
      <c r="K63" s="59">
        <v>27860</v>
      </c>
      <c r="L63" s="60">
        <v>11367</v>
      </c>
      <c r="M63" s="60">
        <v>4474</v>
      </c>
      <c r="N63" s="59">
        <v>43701</v>
      </c>
      <c r="O63" s="59">
        <v>15552</v>
      </c>
      <c r="P63" s="60">
        <v>19208</v>
      </c>
      <c r="Q63" s="60">
        <v>109049</v>
      </c>
      <c r="R63" s="59">
        <v>143809</v>
      </c>
      <c r="S63" s="59">
        <v>3513</v>
      </c>
      <c r="T63" s="60">
        <v>15252</v>
      </c>
      <c r="U63" s="60"/>
      <c r="V63" s="59">
        <v>18765</v>
      </c>
      <c r="W63" s="59">
        <v>231172</v>
      </c>
      <c r="X63" s="60"/>
      <c r="Y63" s="59">
        <v>231172</v>
      </c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39688630</v>
      </c>
      <c r="D5" s="153">
        <f>SUM(D6:D8)</f>
        <v>0</v>
      </c>
      <c r="E5" s="154">
        <f t="shared" si="0"/>
        <v>33951157</v>
      </c>
      <c r="F5" s="100">
        <f t="shared" si="0"/>
        <v>33951157</v>
      </c>
      <c r="G5" s="100">
        <f t="shared" si="0"/>
        <v>5623693</v>
      </c>
      <c r="H5" s="100">
        <f t="shared" si="0"/>
        <v>87149</v>
      </c>
      <c r="I5" s="100">
        <f t="shared" si="0"/>
        <v>363286</v>
      </c>
      <c r="J5" s="100">
        <f t="shared" si="0"/>
        <v>6074128</v>
      </c>
      <c r="K5" s="100">
        <f t="shared" si="0"/>
        <v>4334849</v>
      </c>
      <c r="L5" s="100">
        <f t="shared" si="0"/>
        <v>4018497</v>
      </c>
      <c r="M5" s="100">
        <f t="shared" si="0"/>
        <v>161240</v>
      </c>
      <c r="N5" s="100">
        <f t="shared" si="0"/>
        <v>8514586</v>
      </c>
      <c r="O5" s="100">
        <f t="shared" si="0"/>
        <v>435312</v>
      </c>
      <c r="P5" s="100">
        <f t="shared" si="0"/>
        <v>84770</v>
      </c>
      <c r="Q5" s="100">
        <f t="shared" si="0"/>
        <v>3045971</v>
      </c>
      <c r="R5" s="100">
        <f t="shared" si="0"/>
        <v>3566053</v>
      </c>
      <c r="S5" s="100">
        <f t="shared" si="0"/>
        <v>421093</v>
      </c>
      <c r="T5" s="100">
        <f t="shared" si="0"/>
        <v>260195</v>
      </c>
      <c r="U5" s="100">
        <f t="shared" si="0"/>
        <v>0</v>
      </c>
      <c r="V5" s="100">
        <f t="shared" si="0"/>
        <v>681288</v>
      </c>
      <c r="W5" s="100">
        <f t="shared" si="0"/>
        <v>18836055</v>
      </c>
      <c r="X5" s="100">
        <f t="shared" si="0"/>
        <v>33951157</v>
      </c>
      <c r="Y5" s="100">
        <f t="shared" si="0"/>
        <v>-15115102</v>
      </c>
      <c r="Z5" s="137">
        <f>+IF(X5&lt;&gt;0,+(Y5/X5)*100,0)</f>
        <v>-44.52013815022563</v>
      </c>
      <c r="AA5" s="153">
        <f>SUM(AA6:AA8)</f>
        <v>33951157</v>
      </c>
    </row>
    <row r="6" spans="1:27" ht="13.5">
      <c r="A6" s="138" t="s">
        <v>75</v>
      </c>
      <c r="B6" s="136"/>
      <c r="C6" s="155">
        <v>29356410</v>
      </c>
      <c r="D6" s="155"/>
      <c r="E6" s="156">
        <v>23527507</v>
      </c>
      <c r="F6" s="60">
        <v>23527507</v>
      </c>
      <c r="G6" s="60">
        <v>5551598</v>
      </c>
      <c r="H6" s="60">
        <v>63758</v>
      </c>
      <c r="I6" s="60">
        <v>182261</v>
      </c>
      <c r="J6" s="60">
        <v>5797617</v>
      </c>
      <c r="K6" s="60">
        <v>56443</v>
      </c>
      <c r="L6" s="60">
        <v>2178897</v>
      </c>
      <c r="M6" s="60">
        <v>3088</v>
      </c>
      <c r="N6" s="60">
        <v>2238428</v>
      </c>
      <c r="O6" s="60">
        <v>276812</v>
      </c>
      <c r="P6" s="60">
        <v>2359</v>
      </c>
      <c r="Q6" s="60">
        <v>1072775</v>
      </c>
      <c r="R6" s="60">
        <v>1351946</v>
      </c>
      <c r="S6" s="60">
        <v>220210</v>
      </c>
      <c r="T6" s="60">
        <v>55294</v>
      </c>
      <c r="U6" s="60"/>
      <c r="V6" s="60">
        <v>275504</v>
      </c>
      <c r="W6" s="60">
        <v>9663495</v>
      </c>
      <c r="X6" s="60">
        <v>23527507</v>
      </c>
      <c r="Y6" s="60">
        <v>-13864012</v>
      </c>
      <c r="Z6" s="140">
        <v>-58.93</v>
      </c>
      <c r="AA6" s="155">
        <v>23527507</v>
      </c>
    </row>
    <row r="7" spans="1:27" ht="13.5">
      <c r="A7" s="138" t="s">
        <v>76</v>
      </c>
      <c r="B7" s="136"/>
      <c r="C7" s="157">
        <v>10332220</v>
      </c>
      <c r="D7" s="157"/>
      <c r="E7" s="158">
        <v>10423650</v>
      </c>
      <c r="F7" s="159">
        <v>10423650</v>
      </c>
      <c r="G7" s="159">
        <v>72095</v>
      </c>
      <c r="H7" s="159">
        <v>23391</v>
      </c>
      <c r="I7" s="159">
        <v>181025</v>
      </c>
      <c r="J7" s="159">
        <v>276511</v>
      </c>
      <c r="K7" s="159">
        <v>4278406</v>
      </c>
      <c r="L7" s="159">
        <v>1839600</v>
      </c>
      <c r="M7" s="159">
        <v>158152</v>
      </c>
      <c r="N7" s="159">
        <v>6276158</v>
      </c>
      <c r="O7" s="159">
        <v>158500</v>
      </c>
      <c r="P7" s="159">
        <v>82411</v>
      </c>
      <c r="Q7" s="159">
        <v>1973196</v>
      </c>
      <c r="R7" s="159">
        <v>2214107</v>
      </c>
      <c r="S7" s="159">
        <v>200883</v>
      </c>
      <c r="T7" s="159">
        <v>204901</v>
      </c>
      <c r="U7" s="159"/>
      <c r="V7" s="159">
        <v>405784</v>
      </c>
      <c r="W7" s="159">
        <v>9172560</v>
      </c>
      <c r="X7" s="159">
        <v>10423650</v>
      </c>
      <c r="Y7" s="159">
        <v>-1251090</v>
      </c>
      <c r="Z7" s="141">
        <v>-12</v>
      </c>
      <c r="AA7" s="157">
        <v>10423650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78044</v>
      </c>
      <c r="D9" s="153">
        <f>SUM(D10:D14)</f>
        <v>0</v>
      </c>
      <c r="E9" s="154">
        <f t="shared" si="1"/>
        <v>25255</v>
      </c>
      <c r="F9" s="100">
        <f t="shared" si="1"/>
        <v>25255</v>
      </c>
      <c r="G9" s="100">
        <f t="shared" si="1"/>
        <v>1634</v>
      </c>
      <c r="H9" s="100">
        <f t="shared" si="1"/>
        <v>2108</v>
      </c>
      <c r="I9" s="100">
        <f t="shared" si="1"/>
        <v>1451</v>
      </c>
      <c r="J9" s="100">
        <f t="shared" si="1"/>
        <v>5193</v>
      </c>
      <c r="K9" s="100">
        <f t="shared" si="1"/>
        <v>1610</v>
      </c>
      <c r="L9" s="100">
        <f t="shared" si="1"/>
        <v>1320</v>
      </c>
      <c r="M9" s="100">
        <f t="shared" si="1"/>
        <v>3429</v>
      </c>
      <c r="N9" s="100">
        <f t="shared" si="1"/>
        <v>6359</v>
      </c>
      <c r="O9" s="100">
        <f t="shared" si="1"/>
        <v>11913</v>
      </c>
      <c r="P9" s="100">
        <f t="shared" si="1"/>
        <v>3114</v>
      </c>
      <c r="Q9" s="100">
        <f t="shared" si="1"/>
        <v>2104</v>
      </c>
      <c r="R9" s="100">
        <f t="shared" si="1"/>
        <v>17131</v>
      </c>
      <c r="S9" s="100">
        <f t="shared" si="1"/>
        <v>934</v>
      </c>
      <c r="T9" s="100">
        <f t="shared" si="1"/>
        <v>1974</v>
      </c>
      <c r="U9" s="100">
        <f t="shared" si="1"/>
        <v>0</v>
      </c>
      <c r="V9" s="100">
        <f t="shared" si="1"/>
        <v>2908</v>
      </c>
      <c r="W9" s="100">
        <f t="shared" si="1"/>
        <v>31591</v>
      </c>
      <c r="X9" s="100">
        <f t="shared" si="1"/>
        <v>25255</v>
      </c>
      <c r="Y9" s="100">
        <f t="shared" si="1"/>
        <v>6336</v>
      </c>
      <c r="Z9" s="137">
        <f>+IF(X9&lt;&gt;0,+(Y9/X9)*100,0)</f>
        <v>25.088101366066123</v>
      </c>
      <c r="AA9" s="153">
        <f>SUM(AA10:AA14)</f>
        <v>25255</v>
      </c>
    </row>
    <row r="10" spans="1:27" ht="13.5">
      <c r="A10" s="138" t="s">
        <v>79</v>
      </c>
      <c r="B10" s="136"/>
      <c r="C10" s="155">
        <v>8186</v>
      </c>
      <c r="D10" s="155"/>
      <c r="E10" s="156">
        <v>6650</v>
      </c>
      <c r="F10" s="60">
        <v>6650</v>
      </c>
      <c r="G10" s="60">
        <v>1048</v>
      </c>
      <c r="H10" s="60">
        <v>1448</v>
      </c>
      <c r="I10" s="60">
        <v>874</v>
      </c>
      <c r="J10" s="60">
        <v>3370</v>
      </c>
      <c r="K10" s="60">
        <v>900</v>
      </c>
      <c r="L10" s="60">
        <v>1083</v>
      </c>
      <c r="M10" s="60">
        <v>628</v>
      </c>
      <c r="N10" s="60">
        <v>2611</v>
      </c>
      <c r="O10" s="60">
        <v>1988</v>
      </c>
      <c r="P10" s="60">
        <v>819</v>
      </c>
      <c r="Q10" s="60">
        <v>1001</v>
      </c>
      <c r="R10" s="60">
        <v>3808</v>
      </c>
      <c r="S10" s="60">
        <v>906</v>
      </c>
      <c r="T10" s="60">
        <v>1604</v>
      </c>
      <c r="U10" s="60"/>
      <c r="V10" s="60">
        <v>2510</v>
      </c>
      <c r="W10" s="60">
        <v>12299</v>
      </c>
      <c r="X10" s="60">
        <v>6650</v>
      </c>
      <c r="Y10" s="60">
        <v>5649</v>
      </c>
      <c r="Z10" s="140">
        <v>84.95</v>
      </c>
      <c r="AA10" s="155">
        <v>6650</v>
      </c>
    </row>
    <row r="11" spans="1:27" ht="13.5">
      <c r="A11" s="138" t="s">
        <v>80</v>
      </c>
      <c r="B11" s="136"/>
      <c r="C11" s="155">
        <v>65843</v>
      </c>
      <c r="D11" s="155"/>
      <c r="E11" s="156">
        <v>17900</v>
      </c>
      <c r="F11" s="60">
        <v>17900</v>
      </c>
      <c r="G11" s="60">
        <v>411</v>
      </c>
      <c r="H11" s="60">
        <v>570</v>
      </c>
      <c r="I11" s="60">
        <v>457</v>
      </c>
      <c r="J11" s="60">
        <v>1438</v>
      </c>
      <c r="K11" s="60">
        <v>510</v>
      </c>
      <c r="L11" s="60">
        <v>207</v>
      </c>
      <c r="M11" s="60">
        <v>2741</v>
      </c>
      <c r="N11" s="60">
        <v>3458</v>
      </c>
      <c r="O11" s="60">
        <v>9925</v>
      </c>
      <c r="P11" s="60">
        <v>2295</v>
      </c>
      <c r="Q11" s="60">
        <v>1103</v>
      </c>
      <c r="R11" s="60">
        <v>13323</v>
      </c>
      <c r="S11" s="60">
        <v>28</v>
      </c>
      <c r="T11" s="60">
        <v>370</v>
      </c>
      <c r="U11" s="60"/>
      <c r="V11" s="60">
        <v>398</v>
      </c>
      <c r="W11" s="60">
        <v>18617</v>
      </c>
      <c r="X11" s="60">
        <v>17900</v>
      </c>
      <c r="Y11" s="60">
        <v>717</v>
      </c>
      <c r="Z11" s="140">
        <v>4.01</v>
      </c>
      <c r="AA11" s="155">
        <v>17900</v>
      </c>
    </row>
    <row r="12" spans="1:27" ht="13.5">
      <c r="A12" s="138" t="s">
        <v>81</v>
      </c>
      <c r="B12" s="136"/>
      <c r="C12" s="155">
        <v>4015</v>
      </c>
      <c r="D12" s="155"/>
      <c r="E12" s="156">
        <v>705</v>
      </c>
      <c r="F12" s="60">
        <v>705</v>
      </c>
      <c r="G12" s="60">
        <v>175</v>
      </c>
      <c r="H12" s="60">
        <v>90</v>
      </c>
      <c r="I12" s="60">
        <v>120</v>
      </c>
      <c r="J12" s="60">
        <v>385</v>
      </c>
      <c r="K12" s="60">
        <v>200</v>
      </c>
      <c r="L12" s="60">
        <v>30</v>
      </c>
      <c r="M12" s="60">
        <v>60</v>
      </c>
      <c r="N12" s="60">
        <v>290</v>
      </c>
      <c r="O12" s="60"/>
      <c r="P12" s="60"/>
      <c r="Q12" s="60"/>
      <c r="R12" s="60"/>
      <c r="S12" s="60"/>
      <c r="T12" s="60"/>
      <c r="U12" s="60"/>
      <c r="V12" s="60"/>
      <c r="W12" s="60">
        <v>675</v>
      </c>
      <c r="X12" s="60">
        <v>705</v>
      </c>
      <c r="Y12" s="60">
        <v>-30</v>
      </c>
      <c r="Z12" s="140">
        <v>-4.26</v>
      </c>
      <c r="AA12" s="155">
        <v>705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4860</v>
      </c>
      <c r="D15" s="153">
        <f>SUM(D16:D18)</f>
        <v>0</v>
      </c>
      <c r="E15" s="154">
        <f t="shared" si="2"/>
        <v>2000</v>
      </c>
      <c r="F15" s="100">
        <f t="shared" si="2"/>
        <v>2000</v>
      </c>
      <c r="G15" s="100">
        <f t="shared" si="2"/>
        <v>330</v>
      </c>
      <c r="H15" s="100">
        <f t="shared" si="2"/>
        <v>350</v>
      </c>
      <c r="I15" s="100">
        <f t="shared" si="2"/>
        <v>500</v>
      </c>
      <c r="J15" s="100">
        <f t="shared" si="2"/>
        <v>1180</v>
      </c>
      <c r="K15" s="100">
        <f t="shared" si="2"/>
        <v>700</v>
      </c>
      <c r="L15" s="100">
        <f t="shared" si="2"/>
        <v>400</v>
      </c>
      <c r="M15" s="100">
        <f t="shared" si="2"/>
        <v>150</v>
      </c>
      <c r="N15" s="100">
        <f t="shared" si="2"/>
        <v>1250</v>
      </c>
      <c r="O15" s="100">
        <f t="shared" si="2"/>
        <v>280</v>
      </c>
      <c r="P15" s="100">
        <f t="shared" si="2"/>
        <v>80</v>
      </c>
      <c r="Q15" s="100">
        <f t="shared" si="2"/>
        <v>420</v>
      </c>
      <c r="R15" s="100">
        <f t="shared" si="2"/>
        <v>780</v>
      </c>
      <c r="S15" s="100">
        <f t="shared" si="2"/>
        <v>330</v>
      </c>
      <c r="T15" s="100">
        <f t="shared" si="2"/>
        <v>200</v>
      </c>
      <c r="U15" s="100">
        <f t="shared" si="2"/>
        <v>0</v>
      </c>
      <c r="V15" s="100">
        <f t="shared" si="2"/>
        <v>530</v>
      </c>
      <c r="W15" s="100">
        <f t="shared" si="2"/>
        <v>3740</v>
      </c>
      <c r="X15" s="100">
        <f t="shared" si="2"/>
        <v>2000</v>
      </c>
      <c r="Y15" s="100">
        <f t="shared" si="2"/>
        <v>1740</v>
      </c>
      <c r="Z15" s="137">
        <f>+IF(X15&lt;&gt;0,+(Y15/X15)*100,0)</f>
        <v>87</v>
      </c>
      <c r="AA15" s="153">
        <f>SUM(AA16:AA18)</f>
        <v>2000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4860</v>
      </c>
      <c r="D17" s="155"/>
      <c r="E17" s="156">
        <v>2000</v>
      </c>
      <c r="F17" s="60">
        <v>2000</v>
      </c>
      <c r="G17" s="60">
        <v>330</v>
      </c>
      <c r="H17" s="60">
        <v>350</v>
      </c>
      <c r="I17" s="60">
        <v>500</v>
      </c>
      <c r="J17" s="60">
        <v>1180</v>
      </c>
      <c r="K17" s="60">
        <v>700</v>
      </c>
      <c r="L17" s="60">
        <v>400</v>
      </c>
      <c r="M17" s="60">
        <v>150</v>
      </c>
      <c r="N17" s="60">
        <v>1250</v>
      </c>
      <c r="O17" s="60">
        <v>280</v>
      </c>
      <c r="P17" s="60">
        <v>80</v>
      </c>
      <c r="Q17" s="60">
        <v>420</v>
      </c>
      <c r="R17" s="60">
        <v>780</v>
      </c>
      <c r="S17" s="60">
        <v>330</v>
      </c>
      <c r="T17" s="60">
        <v>200</v>
      </c>
      <c r="U17" s="60"/>
      <c r="V17" s="60">
        <v>530</v>
      </c>
      <c r="W17" s="60">
        <v>3740</v>
      </c>
      <c r="X17" s="60">
        <v>2000</v>
      </c>
      <c r="Y17" s="60">
        <v>1740</v>
      </c>
      <c r="Z17" s="140">
        <v>87</v>
      </c>
      <c r="AA17" s="155">
        <v>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16651952</v>
      </c>
      <c r="D19" s="153">
        <f>SUM(D20:D23)</f>
        <v>0</v>
      </c>
      <c r="E19" s="154">
        <f t="shared" si="3"/>
        <v>18296220</v>
      </c>
      <c r="F19" s="100">
        <f t="shared" si="3"/>
        <v>18296220</v>
      </c>
      <c r="G19" s="100">
        <f t="shared" si="3"/>
        <v>1306623</v>
      </c>
      <c r="H19" s="100">
        <f t="shared" si="3"/>
        <v>1481896</v>
      </c>
      <c r="I19" s="100">
        <f t="shared" si="3"/>
        <v>1459804</v>
      </c>
      <c r="J19" s="100">
        <f t="shared" si="3"/>
        <v>4248323</v>
      </c>
      <c r="K19" s="100">
        <f t="shared" si="3"/>
        <v>1381851</v>
      </c>
      <c r="L19" s="100">
        <f t="shared" si="3"/>
        <v>1819610</v>
      </c>
      <c r="M19" s="100">
        <f t="shared" si="3"/>
        <v>1391755</v>
      </c>
      <c r="N19" s="100">
        <f t="shared" si="3"/>
        <v>4593216</v>
      </c>
      <c r="O19" s="100">
        <f t="shared" si="3"/>
        <v>1416909</v>
      </c>
      <c r="P19" s="100">
        <f t="shared" si="3"/>
        <v>1439663</v>
      </c>
      <c r="Q19" s="100">
        <f t="shared" si="3"/>
        <v>1835969</v>
      </c>
      <c r="R19" s="100">
        <f t="shared" si="3"/>
        <v>4692541</v>
      </c>
      <c r="S19" s="100">
        <f t="shared" si="3"/>
        <v>1361773</v>
      </c>
      <c r="T19" s="100">
        <f t="shared" si="3"/>
        <v>1390958</v>
      </c>
      <c r="U19" s="100">
        <f t="shared" si="3"/>
        <v>0</v>
      </c>
      <c r="V19" s="100">
        <f t="shared" si="3"/>
        <v>2752731</v>
      </c>
      <c r="W19" s="100">
        <f t="shared" si="3"/>
        <v>16286811</v>
      </c>
      <c r="X19" s="100">
        <f t="shared" si="3"/>
        <v>18296220</v>
      </c>
      <c r="Y19" s="100">
        <f t="shared" si="3"/>
        <v>-2009409</v>
      </c>
      <c r="Z19" s="137">
        <f>+IF(X19&lt;&gt;0,+(Y19/X19)*100,0)</f>
        <v>-10.982645595647625</v>
      </c>
      <c r="AA19" s="153">
        <f>SUM(AA20:AA23)</f>
        <v>18296220</v>
      </c>
    </row>
    <row r="20" spans="1:27" ht="13.5">
      <c r="A20" s="138" t="s">
        <v>89</v>
      </c>
      <c r="B20" s="136"/>
      <c r="C20" s="155">
        <v>7208750</v>
      </c>
      <c r="D20" s="155"/>
      <c r="E20" s="156">
        <v>8421487</v>
      </c>
      <c r="F20" s="60">
        <v>8421487</v>
      </c>
      <c r="G20" s="60">
        <v>573677</v>
      </c>
      <c r="H20" s="60">
        <v>724551</v>
      </c>
      <c r="I20" s="60">
        <v>692346</v>
      </c>
      <c r="J20" s="60">
        <v>1990574</v>
      </c>
      <c r="K20" s="60">
        <v>604494</v>
      </c>
      <c r="L20" s="60">
        <v>710260</v>
      </c>
      <c r="M20" s="60">
        <v>613116</v>
      </c>
      <c r="N20" s="60">
        <v>1927870</v>
      </c>
      <c r="O20" s="60">
        <v>615698</v>
      </c>
      <c r="P20" s="60">
        <v>635875</v>
      </c>
      <c r="Q20" s="60">
        <v>721432</v>
      </c>
      <c r="R20" s="60">
        <v>1973005</v>
      </c>
      <c r="S20" s="60">
        <v>577313</v>
      </c>
      <c r="T20" s="60">
        <v>595986</v>
      </c>
      <c r="U20" s="60"/>
      <c r="V20" s="60">
        <v>1173299</v>
      </c>
      <c r="W20" s="60">
        <v>7064748</v>
      </c>
      <c r="X20" s="60">
        <v>8421487</v>
      </c>
      <c r="Y20" s="60">
        <v>-1356739</v>
      </c>
      <c r="Z20" s="140">
        <v>-16.11</v>
      </c>
      <c r="AA20" s="155">
        <v>8421487</v>
      </c>
    </row>
    <row r="21" spans="1:27" ht="13.5">
      <c r="A21" s="138" t="s">
        <v>90</v>
      </c>
      <c r="B21" s="136"/>
      <c r="C21" s="155">
        <v>3950712</v>
      </c>
      <c r="D21" s="155"/>
      <c r="E21" s="156">
        <v>4115447</v>
      </c>
      <c r="F21" s="60">
        <v>4115447</v>
      </c>
      <c r="G21" s="60">
        <v>287431</v>
      </c>
      <c r="H21" s="60">
        <v>304768</v>
      </c>
      <c r="I21" s="60">
        <v>309408</v>
      </c>
      <c r="J21" s="60">
        <v>901607</v>
      </c>
      <c r="K21" s="60">
        <v>315192</v>
      </c>
      <c r="L21" s="60">
        <v>481395</v>
      </c>
      <c r="M21" s="60">
        <v>327219</v>
      </c>
      <c r="N21" s="60">
        <v>1123806</v>
      </c>
      <c r="O21" s="60">
        <v>343036</v>
      </c>
      <c r="P21" s="60">
        <v>345030</v>
      </c>
      <c r="Q21" s="60">
        <v>492456</v>
      </c>
      <c r="R21" s="60">
        <v>1180522</v>
      </c>
      <c r="S21" s="60">
        <v>329573</v>
      </c>
      <c r="T21" s="60">
        <v>330859</v>
      </c>
      <c r="U21" s="60"/>
      <c r="V21" s="60">
        <v>660432</v>
      </c>
      <c r="W21" s="60">
        <v>3866367</v>
      </c>
      <c r="X21" s="60">
        <v>4115447</v>
      </c>
      <c r="Y21" s="60">
        <v>-249080</v>
      </c>
      <c r="Z21" s="140">
        <v>-6.05</v>
      </c>
      <c r="AA21" s="155">
        <v>4115447</v>
      </c>
    </row>
    <row r="22" spans="1:27" ht="13.5">
      <c r="A22" s="138" t="s">
        <v>91</v>
      </c>
      <c r="B22" s="136"/>
      <c r="C22" s="157">
        <v>2560735</v>
      </c>
      <c r="D22" s="157"/>
      <c r="E22" s="158">
        <v>2663132</v>
      </c>
      <c r="F22" s="159">
        <v>2663132</v>
      </c>
      <c r="G22" s="159">
        <v>187199</v>
      </c>
      <c r="H22" s="159">
        <v>193094</v>
      </c>
      <c r="I22" s="159">
        <v>199872</v>
      </c>
      <c r="J22" s="159">
        <v>580165</v>
      </c>
      <c r="K22" s="159">
        <v>203672</v>
      </c>
      <c r="L22" s="159">
        <v>369073</v>
      </c>
      <c r="M22" s="159">
        <v>193664</v>
      </c>
      <c r="N22" s="159">
        <v>766409</v>
      </c>
      <c r="O22" s="159">
        <v>198160</v>
      </c>
      <c r="P22" s="159">
        <v>197779</v>
      </c>
      <c r="Q22" s="159">
        <v>361230</v>
      </c>
      <c r="R22" s="159">
        <v>757169</v>
      </c>
      <c r="S22" s="159">
        <v>192184</v>
      </c>
      <c r="T22" s="159">
        <v>200526</v>
      </c>
      <c r="U22" s="159"/>
      <c r="V22" s="159">
        <v>392710</v>
      </c>
      <c r="W22" s="159">
        <v>2496453</v>
      </c>
      <c r="X22" s="159">
        <v>2663132</v>
      </c>
      <c r="Y22" s="159">
        <v>-166679</v>
      </c>
      <c r="Z22" s="141">
        <v>-6.26</v>
      </c>
      <c r="AA22" s="157">
        <v>2663132</v>
      </c>
    </row>
    <row r="23" spans="1:27" ht="13.5">
      <c r="A23" s="138" t="s">
        <v>92</v>
      </c>
      <c r="B23" s="136"/>
      <c r="C23" s="155">
        <v>2931755</v>
      </c>
      <c r="D23" s="155"/>
      <c r="E23" s="156">
        <v>3096154</v>
      </c>
      <c r="F23" s="60">
        <v>3096154</v>
      </c>
      <c r="G23" s="60">
        <v>258316</v>
      </c>
      <c r="H23" s="60">
        <v>259483</v>
      </c>
      <c r="I23" s="60">
        <v>258178</v>
      </c>
      <c r="J23" s="60">
        <v>775977</v>
      </c>
      <c r="K23" s="60">
        <v>258493</v>
      </c>
      <c r="L23" s="60">
        <v>258882</v>
      </c>
      <c r="M23" s="60">
        <v>257756</v>
      </c>
      <c r="N23" s="60">
        <v>775131</v>
      </c>
      <c r="O23" s="60">
        <v>260015</v>
      </c>
      <c r="P23" s="60">
        <v>260979</v>
      </c>
      <c r="Q23" s="60">
        <v>260851</v>
      </c>
      <c r="R23" s="60">
        <v>781845</v>
      </c>
      <c r="S23" s="60">
        <v>262703</v>
      </c>
      <c r="T23" s="60">
        <v>263587</v>
      </c>
      <c r="U23" s="60"/>
      <c r="V23" s="60">
        <v>526290</v>
      </c>
      <c r="W23" s="60">
        <v>2859243</v>
      </c>
      <c r="X23" s="60">
        <v>3096154</v>
      </c>
      <c r="Y23" s="60">
        <v>-236911</v>
      </c>
      <c r="Z23" s="140">
        <v>-7.65</v>
      </c>
      <c r="AA23" s="155">
        <v>3096154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56423486</v>
      </c>
      <c r="D25" s="168">
        <f>+D5+D9+D15+D19+D24</f>
        <v>0</v>
      </c>
      <c r="E25" s="169">
        <f t="shared" si="4"/>
        <v>52274632</v>
      </c>
      <c r="F25" s="73">
        <f t="shared" si="4"/>
        <v>52274632</v>
      </c>
      <c r="G25" s="73">
        <f t="shared" si="4"/>
        <v>6932280</v>
      </c>
      <c r="H25" s="73">
        <f t="shared" si="4"/>
        <v>1571503</v>
      </c>
      <c r="I25" s="73">
        <f t="shared" si="4"/>
        <v>1825041</v>
      </c>
      <c r="J25" s="73">
        <f t="shared" si="4"/>
        <v>10328824</v>
      </c>
      <c r="K25" s="73">
        <f t="shared" si="4"/>
        <v>5719010</v>
      </c>
      <c r="L25" s="73">
        <f t="shared" si="4"/>
        <v>5839827</v>
      </c>
      <c r="M25" s="73">
        <f t="shared" si="4"/>
        <v>1556574</v>
      </c>
      <c r="N25" s="73">
        <f t="shared" si="4"/>
        <v>13115411</v>
      </c>
      <c r="O25" s="73">
        <f t="shared" si="4"/>
        <v>1864414</v>
      </c>
      <c r="P25" s="73">
        <f t="shared" si="4"/>
        <v>1527627</v>
      </c>
      <c r="Q25" s="73">
        <f t="shared" si="4"/>
        <v>4884464</v>
      </c>
      <c r="R25" s="73">
        <f t="shared" si="4"/>
        <v>8276505</v>
      </c>
      <c r="S25" s="73">
        <f t="shared" si="4"/>
        <v>1784130</v>
      </c>
      <c r="T25" s="73">
        <f t="shared" si="4"/>
        <v>1653327</v>
      </c>
      <c r="U25" s="73">
        <f t="shared" si="4"/>
        <v>0</v>
      </c>
      <c r="V25" s="73">
        <f t="shared" si="4"/>
        <v>3437457</v>
      </c>
      <c r="W25" s="73">
        <f t="shared" si="4"/>
        <v>35158197</v>
      </c>
      <c r="X25" s="73">
        <f t="shared" si="4"/>
        <v>52274632</v>
      </c>
      <c r="Y25" s="73">
        <f t="shared" si="4"/>
        <v>-17116435</v>
      </c>
      <c r="Z25" s="170">
        <f>+IF(X25&lt;&gt;0,+(Y25/X25)*100,0)</f>
        <v>-32.74329123923818</v>
      </c>
      <c r="AA25" s="168">
        <f>+AA5+AA9+AA15+AA19+AA24</f>
        <v>52274632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27759341</v>
      </c>
      <c r="D28" s="153">
        <f>SUM(D29:D31)</f>
        <v>0</v>
      </c>
      <c r="E28" s="154">
        <f t="shared" si="5"/>
        <v>26431931</v>
      </c>
      <c r="F28" s="100">
        <f t="shared" si="5"/>
        <v>26431931</v>
      </c>
      <c r="G28" s="100">
        <f t="shared" si="5"/>
        <v>6285447</v>
      </c>
      <c r="H28" s="100">
        <f t="shared" si="5"/>
        <v>742364</v>
      </c>
      <c r="I28" s="100">
        <f t="shared" si="5"/>
        <v>919428</v>
      </c>
      <c r="J28" s="100">
        <f t="shared" si="5"/>
        <v>7947239</v>
      </c>
      <c r="K28" s="100">
        <f t="shared" si="5"/>
        <v>954826</v>
      </c>
      <c r="L28" s="100">
        <f t="shared" si="5"/>
        <v>3251224</v>
      </c>
      <c r="M28" s="100">
        <f t="shared" si="5"/>
        <v>1251108</v>
      </c>
      <c r="N28" s="100">
        <f t="shared" si="5"/>
        <v>5457158</v>
      </c>
      <c r="O28" s="100">
        <f t="shared" si="5"/>
        <v>1145419</v>
      </c>
      <c r="P28" s="100">
        <f t="shared" si="5"/>
        <v>1134373</v>
      </c>
      <c r="Q28" s="100">
        <f t="shared" si="5"/>
        <v>1497134</v>
      </c>
      <c r="R28" s="100">
        <f t="shared" si="5"/>
        <v>3776926</v>
      </c>
      <c r="S28" s="100">
        <f t="shared" si="5"/>
        <v>721660</v>
      </c>
      <c r="T28" s="100">
        <f t="shared" si="5"/>
        <v>796647</v>
      </c>
      <c r="U28" s="100">
        <f t="shared" si="5"/>
        <v>0</v>
      </c>
      <c r="V28" s="100">
        <f t="shared" si="5"/>
        <v>1518307</v>
      </c>
      <c r="W28" s="100">
        <f t="shared" si="5"/>
        <v>18699630</v>
      </c>
      <c r="X28" s="100">
        <f t="shared" si="5"/>
        <v>26431931</v>
      </c>
      <c r="Y28" s="100">
        <f t="shared" si="5"/>
        <v>-7732301</v>
      </c>
      <c r="Z28" s="137">
        <f>+IF(X28&lt;&gt;0,+(Y28/X28)*100,0)</f>
        <v>-29.25363644449586</v>
      </c>
      <c r="AA28" s="153">
        <f>SUM(AA29:AA31)</f>
        <v>26431931</v>
      </c>
    </row>
    <row r="29" spans="1:27" ht="13.5">
      <c r="A29" s="138" t="s">
        <v>75</v>
      </c>
      <c r="B29" s="136"/>
      <c r="C29" s="155">
        <v>17582470</v>
      </c>
      <c r="D29" s="155"/>
      <c r="E29" s="156">
        <v>17265906</v>
      </c>
      <c r="F29" s="60">
        <v>17265906</v>
      </c>
      <c r="G29" s="60">
        <v>5858854</v>
      </c>
      <c r="H29" s="60">
        <v>268983</v>
      </c>
      <c r="I29" s="60">
        <v>256872</v>
      </c>
      <c r="J29" s="60">
        <v>6384709</v>
      </c>
      <c r="K29" s="60">
        <v>275347</v>
      </c>
      <c r="L29" s="60">
        <v>2047860</v>
      </c>
      <c r="M29" s="60">
        <v>255978</v>
      </c>
      <c r="N29" s="60">
        <v>2579185</v>
      </c>
      <c r="O29" s="60">
        <v>251651</v>
      </c>
      <c r="P29" s="60">
        <v>275136</v>
      </c>
      <c r="Q29" s="60">
        <v>971202</v>
      </c>
      <c r="R29" s="60">
        <v>1497989</v>
      </c>
      <c r="S29" s="60">
        <v>265548</v>
      </c>
      <c r="T29" s="60">
        <v>260665</v>
      </c>
      <c r="U29" s="60"/>
      <c r="V29" s="60">
        <v>526213</v>
      </c>
      <c r="W29" s="60">
        <v>10988096</v>
      </c>
      <c r="X29" s="60">
        <v>17265906</v>
      </c>
      <c r="Y29" s="60">
        <v>-6277810</v>
      </c>
      <c r="Z29" s="140">
        <v>-36.36</v>
      </c>
      <c r="AA29" s="155">
        <v>17265906</v>
      </c>
    </row>
    <row r="30" spans="1:27" ht="13.5">
      <c r="A30" s="138" t="s">
        <v>76</v>
      </c>
      <c r="B30" s="136"/>
      <c r="C30" s="157">
        <v>8535246</v>
      </c>
      <c r="D30" s="157"/>
      <c r="E30" s="158">
        <v>7267012</v>
      </c>
      <c r="F30" s="159">
        <v>7267012</v>
      </c>
      <c r="G30" s="159">
        <v>309287</v>
      </c>
      <c r="H30" s="159">
        <v>340160</v>
      </c>
      <c r="I30" s="159">
        <v>545007</v>
      </c>
      <c r="J30" s="159">
        <v>1194454</v>
      </c>
      <c r="K30" s="159">
        <v>556857</v>
      </c>
      <c r="L30" s="159">
        <v>876221</v>
      </c>
      <c r="M30" s="159">
        <v>866815</v>
      </c>
      <c r="N30" s="159">
        <v>2299893</v>
      </c>
      <c r="O30" s="159">
        <v>772399</v>
      </c>
      <c r="P30" s="159">
        <v>726627</v>
      </c>
      <c r="Q30" s="159">
        <v>351893</v>
      </c>
      <c r="R30" s="159">
        <v>1850919</v>
      </c>
      <c r="S30" s="159">
        <v>335927</v>
      </c>
      <c r="T30" s="159">
        <v>398697</v>
      </c>
      <c r="U30" s="159"/>
      <c r="V30" s="159">
        <v>734624</v>
      </c>
      <c r="W30" s="159">
        <v>6079890</v>
      </c>
      <c r="X30" s="159">
        <v>7267012</v>
      </c>
      <c r="Y30" s="159">
        <v>-1187122</v>
      </c>
      <c r="Z30" s="141">
        <v>-16.34</v>
      </c>
      <c r="AA30" s="157">
        <v>7267012</v>
      </c>
    </row>
    <row r="31" spans="1:27" ht="13.5">
      <c r="A31" s="138" t="s">
        <v>77</v>
      </c>
      <c r="B31" s="136"/>
      <c r="C31" s="155">
        <v>1641625</v>
      </c>
      <c r="D31" s="155"/>
      <c r="E31" s="156">
        <v>1899013</v>
      </c>
      <c r="F31" s="60">
        <v>1899013</v>
      </c>
      <c r="G31" s="60">
        <v>117306</v>
      </c>
      <c r="H31" s="60">
        <v>133221</v>
      </c>
      <c r="I31" s="60">
        <v>117549</v>
      </c>
      <c r="J31" s="60">
        <v>368076</v>
      </c>
      <c r="K31" s="60">
        <v>122622</v>
      </c>
      <c r="L31" s="60">
        <v>327143</v>
      </c>
      <c r="M31" s="60">
        <v>128315</v>
      </c>
      <c r="N31" s="60">
        <v>578080</v>
      </c>
      <c r="O31" s="60">
        <v>121369</v>
      </c>
      <c r="P31" s="60">
        <v>132610</v>
      </c>
      <c r="Q31" s="60">
        <v>174039</v>
      </c>
      <c r="R31" s="60">
        <v>428018</v>
      </c>
      <c r="S31" s="60">
        <v>120185</v>
      </c>
      <c r="T31" s="60">
        <v>137285</v>
      </c>
      <c r="U31" s="60"/>
      <c r="V31" s="60">
        <v>257470</v>
      </c>
      <c r="W31" s="60">
        <v>1631644</v>
      </c>
      <c r="X31" s="60">
        <v>1899013</v>
      </c>
      <c r="Y31" s="60">
        <v>-267369</v>
      </c>
      <c r="Z31" s="140">
        <v>-14.08</v>
      </c>
      <c r="AA31" s="155">
        <v>1899013</v>
      </c>
    </row>
    <row r="32" spans="1:27" ht="13.5">
      <c r="A32" s="135" t="s">
        <v>78</v>
      </c>
      <c r="B32" s="136"/>
      <c r="C32" s="153">
        <f aca="true" t="shared" si="6" ref="C32:Y32">SUM(C33:C37)</f>
        <v>1422339</v>
      </c>
      <c r="D32" s="153">
        <f>SUM(D33:D37)</f>
        <v>0</v>
      </c>
      <c r="E32" s="154">
        <f t="shared" si="6"/>
        <v>1823803</v>
      </c>
      <c r="F32" s="100">
        <f t="shared" si="6"/>
        <v>1823803</v>
      </c>
      <c r="G32" s="100">
        <f t="shared" si="6"/>
        <v>127933</v>
      </c>
      <c r="H32" s="100">
        <f t="shared" si="6"/>
        <v>149398</v>
      </c>
      <c r="I32" s="100">
        <f t="shared" si="6"/>
        <v>119582</v>
      </c>
      <c r="J32" s="100">
        <f t="shared" si="6"/>
        <v>396913</v>
      </c>
      <c r="K32" s="100">
        <f t="shared" si="6"/>
        <v>125708</v>
      </c>
      <c r="L32" s="100">
        <f t="shared" si="6"/>
        <v>127790</v>
      </c>
      <c r="M32" s="100">
        <f t="shared" si="6"/>
        <v>156666</v>
      </c>
      <c r="N32" s="100">
        <f t="shared" si="6"/>
        <v>410164</v>
      </c>
      <c r="O32" s="100">
        <f t="shared" si="6"/>
        <v>137444</v>
      </c>
      <c r="P32" s="100">
        <f t="shared" si="6"/>
        <v>192137</v>
      </c>
      <c r="Q32" s="100">
        <f t="shared" si="6"/>
        <v>134005</v>
      </c>
      <c r="R32" s="100">
        <f t="shared" si="6"/>
        <v>463586</v>
      </c>
      <c r="S32" s="100">
        <f t="shared" si="6"/>
        <v>150211</v>
      </c>
      <c r="T32" s="100">
        <f t="shared" si="6"/>
        <v>146382</v>
      </c>
      <c r="U32" s="100">
        <f t="shared" si="6"/>
        <v>0</v>
      </c>
      <c r="V32" s="100">
        <f t="shared" si="6"/>
        <v>296593</v>
      </c>
      <c r="W32" s="100">
        <f t="shared" si="6"/>
        <v>1567256</v>
      </c>
      <c r="X32" s="100">
        <f t="shared" si="6"/>
        <v>1823803</v>
      </c>
      <c r="Y32" s="100">
        <f t="shared" si="6"/>
        <v>-256547</v>
      </c>
      <c r="Z32" s="137">
        <f>+IF(X32&lt;&gt;0,+(Y32/X32)*100,0)</f>
        <v>-14.066596008450475</v>
      </c>
      <c r="AA32" s="153">
        <f>SUM(AA33:AA37)</f>
        <v>1823803</v>
      </c>
    </row>
    <row r="33" spans="1:27" ht="13.5">
      <c r="A33" s="138" t="s">
        <v>79</v>
      </c>
      <c r="B33" s="136"/>
      <c r="C33" s="155">
        <v>884027</v>
      </c>
      <c r="D33" s="155"/>
      <c r="E33" s="156">
        <v>1149099</v>
      </c>
      <c r="F33" s="60">
        <v>1149099</v>
      </c>
      <c r="G33" s="60">
        <v>79709</v>
      </c>
      <c r="H33" s="60">
        <v>92712</v>
      </c>
      <c r="I33" s="60">
        <v>74526</v>
      </c>
      <c r="J33" s="60">
        <v>246947</v>
      </c>
      <c r="K33" s="60">
        <v>80686</v>
      </c>
      <c r="L33" s="60">
        <v>83918</v>
      </c>
      <c r="M33" s="60">
        <v>81252</v>
      </c>
      <c r="N33" s="60">
        <v>245856</v>
      </c>
      <c r="O33" s="60">
        <v>76203</v>
      </c>
      <c r="P33" s="60">
        <v>114043</v>
      </c>
      <c r="Q33" s="60">
        <v>85860</v>
      </c>
      <c r="R33" s="60">
        <v>276106</v>
      </c>
      <c r="S33" s="60">
        <v>82805</v>
      </c>
      <c r="T33" s="60">
        <v>92700</v>
      </c>
      <c r="U33" s="60"/>
      <c r="V33" s="60">
        <v>175505</v>
      </c>
      <c r="W33" s="60">
        <v>944414</v>
      </c>
      <c r="X33" s="60">
        <v>1149099</v>
      </c>
      <c r="Y33" s="60">
        <v>-204685</v>
      </c>
      <c r="Z33" s="140">
        <v>-17.81</v>
      </c>
      <c r="AA33" s="155">
        <v>1149099</v>
      </c>
    </row>
    <row r="34" spans="1:27" ht="13.5">
      <c r="A34" s="138" t="s">
        <v>80</v>
      </c>
      <c r="B34" s="136"/>
      <c r="C34" s="155">
        <v>447123</v>
      </c>
      <c r="D34" s="155"/>
      <c r="E34" s="156">
        <v>570873</v>
      </c>
      <c r="F34" s="60">
        <v>570873</v>
      </c>
      <c r="G34" s="60">
        <v>39559</v>
      </c>
      <c r="H34" s="60">
        <v>50172</v>
      </c>
      <c r="I34" s="60">
        <v>40038</v>
      </c>
      <c r="J34" s="60">
        <v>129769</v>
      </c>
      <c r="K34" s="60">
        <v>39406</v>
      </c>
      <c r="L34" s="60">
        <v>39737</v>
      </c>
      <c r="M34" s="60">
        <v>65496</v>
      </c>
      <c r="N34" s="60">
        <v>144639</v>
      </c>
      <c r="O34" s="60">
        <v>55069</v>
      </c>
      <c r="P34" s="60">
        <v>63417</v>
      </c>
      <c r="Q34" s="60">
        <v>44851</v>
      </c>
      <c r="R34" s="60">
        <v>163337</v>
      </c>
      <c r="S34" s="60">
        <v>63684</v>
      </c>
      <c r="T34" s="60">
        <v>52544</v>
      </c>
      <c r="U34" s="60"/>
      <c r="V34" s="60">
        <v>116228</v>
      </c>
      <c r="W34" s="60">
        <v>553973</v>
      </c>
      <c r="X34" s="60">
        <v>570873</v>
      </c>
      <c r="Y34" s="60">
        <v>-16900</v>
      </c>
      <c r="Z34" s="140">
        <v>-2.96</v>
      </c>
      <c r="AA34" s="155">
        <v>570873</v>
      </c>
    </row>
    <row r="35" spans="1:27" ht="13.5">
      <c r="A35" s="138" t="s">
        <v>81</v>
      </c>
      <c r="B35" s="136"/>
      <c r="C35" s="155">
        <v>81364</v>
      </c>
      <c r="D35" s="155"/>
      <c r="E35" s="156">
        <v>82355</v>
      </c>
      <c r="F35" s="60">
        <v>82355</v>
      </c>
      <c r="G35" s="60">
        <v>5989</v>
      </c>
      <c r="H35" s="60">
        <v>6292</v>
      </c>
      <c r="I35" s="60">
        <v>4987</v>
      </c>
      <c r="J35" s="60">
        <v>17268</v>
      </c>
      <c r="K35" s="60">
        <v>5563</v>
      </c>
      <c r="L35" s="60">
        <v>3045</v>
      </c>
      <c r="M35" s="60">
        <v>9883</v>
      </c>
      <c r="N35" s="60">
        <v>18491</v>
      </c>
      <c r="O35" s="60">
        <v>6148</v>
      </c>
      <c r="P35" s="60">
        <v>14633</v>
      </c>
      <c r="Q35" s="60">
        <v>3252</v>
      </c>
      <c r="R35" s="60">
        <v>24033</v>
      </c>
      <c r="S35" s="60">
        <v>3722</v>
      </c>
      <c r="T35" s="60">
        <v>1138</v>
      </c>
      <c r="U35" s="60"/>
      <c r="V35" s="60">
        <v>4860</v>
      </c>
      <c r="W35" s="60">
        <v>64652</v>
      </c>
      <c r="X35" s="60">
        <v>82355</v>
      </c>
      <c r="Y35" s="60">
        <v>-17703</v>
      </c>
      <c r="Z35" s="140">
        <v>-21.5</v>
      </c>
      <c r="AA35" s="155">
        <v>82355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9825</v>
      </c>
      <c r="D37" s="157"/>
      <c r="E37" s="158">
        <v>21476</v>
      </c>
      <c r="F37" s="159">
        <v>21476</v>
      </c>
      <c r="G37" s="159">
        <v>2676</v>
      </c>
      <c r="H37" s="159">
        <v>222</v>
      </c>
      <c r="I37" s="159">
        <v>31</v>
      </c>
      <c r="J37" s="159">
        <v>2929</v>
      </c>
      <c r="K37" s="159">
        <v>53</v>
      </c>
      <c r="L37" s="159">
        <v>1090</v>
      </c>
      <c r="M37" s="159">
        <v>35</v>
      </c>
      <c r="N37" s="159">
        <v>1178</v>
      </c>
      <c r="O37" s="159">
        <v>24</v>
      </c>
      <c r="P37" s="159">
        <v>44</v>
      </c>
      <c r="Q37" s="159">
        <v>42</v>
      </c>
      <c r="R37" s="159">
        <v>110</v>
      </c>
      <c r="S37" s="159"/>
      <c r="T37" s="159"/>
      <c r="U37" s="159"/>
      <c r="V37" s="159"/>
      <c r="W37" s="159">
        <v>4217</v>
      </c>
      <c r="X37" s="159">
        <v>21476</v>
      </c>
      <c r="Y37" s="159">
        <v>-17259</v>
      </c>
      <c r="Z37" s="141">
        <v>-80.36</v>
      </c>
      <c r="AA37" s="157">
        <v>21476</v>
      </c>
    </row>
    <row r="38" spans="1:27" ht="13.5">
      <c r="A38" s="135" t="s">
        <v>84</v>
      </c>
      <c r="B38" s="142"/>
      <c r="C38" s="153">
        <f aca="true" t="shared" si="7" ref="C38:Y38">SUM(C39:C41)</f>
        <v>2564122</v>
      </c>
      <c r="D38" s="153">
        <f>SUM(D39:D41)</f>
        <v>0</v>
      </c>
      <c r="E38" s="154">
        <f t="shared" si="7"/>
        <v>2672753</v>
      </c>
      <c r="F38" s="100">
        <f t="shared" si="7"/>
        <v>2672753</v>
      </c>
      <c r="G38" s="100">
        <f t="shared" si="7"/>
        <v>128958</v>
      </c>
      <c r="H38" s="100">
        <f t="shared" si="7"/>
        <v>178465</v>
      </c>
      <c r="I38" s="100">
        <f t="shared" si="7"/>
        <v>133762</v>
      </c>
      <c r="J38" s="100">
        <f t="shared" si="7"/>
        <v>441185</v>
      </c>
      <c r="K38" s="100">
        <f t="shared" si="7"/>
        <v>141086</v>
      </c>
      <c r="L38" s="100">
        <f t="shared" si="7"/>
        <v>153816</v>
      </c>
      <c r="M38" s="100">
        <f t="shared" si="7"/>
        <v>150271</v>
      </c>
      <c r="N38" s="100">
        <f t="shared" si="7"/>
        <v>445173</v>
      </c>
      <c r="O38" s="100">
        <f t="shared" si="7"/>
        <v>183273</v>
      </c>
      <c r="P38" s="100">
        <f t="shared" si="7"/>
        <v>155929</v>
      </c>
      <c r="Q38" s="100">
        <f t="shared" si="7"/>
        <v>140273</v>
      </c>
      <c r="R38" s="100">
        <f t="shared" si="7"/>
        <v>479475</v>
      </c>
      <c r="S38" s="100">
        <f t="shared" si="7"/>
        <v>132517</v>
      </c>
      <c r="T38" s="100">
        <f t="shared" si="7"/>
        <v>148875</v>
      </c>
      <c r="U38" s="100">
        <f t="shared" si="7"/>
        <v>0</v>
      </c>
      <c r="V38" s="100">
        <f t="shared" si="7"/>
        <v>281392</v>
      </c>
      <c r="W38" s="100">
        <f t="shared" si="7"/>
        <v>1647225</v>
      </c>
      <c r="X38" s="100">
        <f t="shared" si="7"/>
        <v>2672753</v>
      </c>
      <c r="Y38" s="100">
        <f t="shared" si="7"/>
        <v>-1025528</v>
      </c>
      <c r="Z38" s="137">
        <f>+IF(X38&lt;&gt;0,+(Y38/X38)*100,0)</f>
        <v>-38.36972589685616</v>
      </c>
      <c r="AA38" s="153">
        <f>SUM(AA39:AA41)</f>
        <v>2672753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2564122</v>
      </c>
      <c r="D40" s="155"/>
      <c r="E40" s="156">
        <v>2672753</v>
      </c>
      <c r="F40" s="60">
        <v>2672753</v>
      </c>
      <c r="G40" s="60">
        <v>128958</v>
      </c>
      <c r="H40" s="60">
        <v>178465</v>
      </c>
      <c r="I40" s="60">
        <v>133762</v>
      </c>
      <c r="J40" s="60">
        <v>441185</v>
      </c>
      <c r="K40" s="60">
        <v>141086</v>
      </c>
      <c r="L40" s="60">
        <v>153816</v>
      </c>
      <c r="M40" s="60">
        <v>150271</v>
      </c>
      <c r="N40" s="60">
        <v>445173</v>
      </c>
      <c r="O40" s="60">
        <v>183273</v>
      </c>
      <c r="P40" s="60">
        <v>155929</v>
      </c>
      <c r="Q40" s="60">
        <v>140273</v>
      </c>
      <c r="R40" s="60">
        <v>479475</v>
      </c>
      <c r="S40" s="60">
        <v>132517</v>
      </c>
      <c r="T40" s="60">
        <v>148875</v>
      </c>
      <c r="U40" s="60"/>
      <c r="V40" s="60">
        <v>281392</v>
      </c>
      <c r="W40" s="60">
        <v>1647225</v>
      </c>
      <c r="X40" s="60">
        <v>2672753</v>
      </c>
      <c r="Y40" s="60">
        <v>-1025528</v>
      </c>
      <c r="Z40" s="140">
        <v>-38.37</v>
      </c>
      <c r="AA40" s="155">
        <v>2672753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13234583</v>
      </c>
      <c r="D42" s="153">
        <f>SUM(D43:D46)</f>
        <v>0</v>
      </c>
      <c r="E42" s="154">
        <f t="shared" si="8"/>
        <v>14057145</v>
      </c>
      <c r="F42" s="100">
        <f t="shared" si="8"/>
        <v>14057145</v>
      </c>
      <c r="G42" s="100">
        <f t="shared" si="8"/>
        <v>887940</v>
      </c>
      <c r="H42" s="100">
        <f t="shared" si="8"/>
        <v>1458388</v>
      </c>
      <c r="I42" s="100">
        <f t="shared" si="8"/>
        <v>1104591</v>
      </c>
      <c r="J42" s="100">
        <f t="shared" si="8"/>
        <v>3450919</v>
      </c>
      <c r="K42" s="100">
        <f t="shared" si="8"/>
        <v>948338</v>
      </c>
      <c r="L42" s="100">
        <f t="shared" si="8"/>
        <v>914972</v>
      </c>
      <c r="M42" s="100">
        <f t="shared" si="8"/>
        <v>1001334</v>
      </c>
      <c r="N42" s="100">
        <f t="shared" si="8"/>
        <v>2864644</v>
      </c>
      <c r="O42" s="100">
        <f t="shared" si="8"/>
        <v>996250</v>
      </c>
      <c r="P42" s="100">
        <f t="shared" si="8"/>
        <v>1049411</v>
      </c>
      <c r="Q42" s="100">
        <f t="shared" si="8"/>
        <v>1048516</v>
      </c>
      <c r="R42" s="100">
        <f t="shared" si="8"/>
        <v>3094177</v>
      </c>
      <c r="S42" s="100">
        <f t="shared" si="8"/>
        <v>941870</v>
      </c>
      <c r="T42" s="100">
        <f t="shared" si="8"/>
        <v>966379</v>
      </c>
      <c r="U42" s="100">
        <f t="shared" si="8"/>
        <v>0</v>
      </c>
      <c r="V42" s="100">
        <f t="shared" si="8"/>
        <v>1908249</v>
      </c>
      <c r="W42" s="100">
        <f t="shared" si="8"/>
        <v>11317989</v>
      </c>
      <c r="X42" s="100">
        <f t="shared" si="8"/>
        <v>14057145</v>
      </c>
      <c r="Y42" s="100">
        <f t="shared" si="8"/>
        <v>-2739156</v>
      </c>
      <c r="Z42" s="137">
        <f>+IF(X42&lt;&gt;0,+(Y42/X42)*100,0)</f>
        <v>-19.485862883252608</v>
      </c>
      <c r="AA42" s="153">
        <f>SUM(AA43:AA46)</f>
        <v>14057145</v>
      </c>
    </row>
    <row r="43" spans="1:27" ht="13.5">
      <c r="A43" s="138" t="s">
        <v>89</v>
      </c>
      <c r="B43" s="136"/>
      <c r="C43" s="155">
        <v>7565598</v>
      </c>
      <c r="D43" s="155"/>
      <c r="E43" s="156">
        <v>8506361</v>
      </c>
      <c r="F43" s="60">
        <v>8506361</v>
      </c>
      <c r="G43" s="60">
        <v>567257</v>
      </c>
      <c r="H43" s="60">
        <v>1028386</v>
      </c>
      <c r="I43" s="60">
        <v>773190</v>
      </c>
      <c r="J43" s="60">
        <v>2368833</v>
      </c>
      <c r="K43" s="60">
        <v>581140</v>
      </c>
      <c r="L43" s="60">
        <v>594035</v>
      </c>
      <c r="M43" s="60">
        <v>591862</v>
      </c>
      <c r="N43" s="60">
        <v>1767037</v>
      </c>
      <c r="O43" s="60">
        <v>624197</v>
      </c>
      <c r="P43" s="60">
        <v>648631</v>
      </c>
      <c r="Q43" s="60">
        <v>586847</v>
      </c>
      <c r="R43" s="60">
        <v>1859675</v>
      </c>
      <c r="S43" s="60">
        <v>583033</v>
      </c>
      <c r="T43" s="60">
        <v>621146</v>
      </c>
      <c r="U43" s="60"/>
      <c r="V43" s="60">
        <v>1204179</v>
      </c>
      <c r="W43" s="60">
        <v>7199724</v>
      </c>
      <c r="X43" s="60">
        <v>8506361</v>
      </c>
      <c r="Y43" s="60">
        <v>-1306637</v>
      </c>
      <c r="Z43" s="140">
        <v>-15.36</v>
      </c>
      <c r="AA43" s="155">
        <v>8506361</v>
      </c>
    </row>
    <row r="44" spans="1:27" ht="13.5">
      <c r="A44" s="138" t="s">
        <v>90</v>
      </c>
      <c r="B44" s="136"/>
      <c r="C44" s="155">
        <v>781458</v>
      </c>
      <c r="D44" s="155"/>
      <c r="E44" s="156">
        <v>901237</v>
      </c>
      <c r="F44" s="60">
        <v>901237</v>
      </c>
      <c r="G44" s="60">
        <v>48995</v>
      </c>
      <c r="H44" s="60">
        <v>62577</v>
      </c>
      <c r="I44" s="60">
        <v>51213</v>
      </c>
      <c r="J44" s="60">
        <v>162785</v>
      </c>
      <c r="K44" s="60">
        <v>77216</v>
      </c>
      <c r="L44" s="60">
        <v>44873</v>
      </c>
      <c r="M44" s="60">
        <v>74239</v>
      </c>
      <c r="N44" s="60">
        <v>196328</v>
      </c>
      <c r="O44" s="60">
        <v>55401</v>
      </c>
      <c r="P44" s="60">
        <v>75285</v>
      </c>
      <c r="Q44" s="60">
        <v>56278</v>
      </c>
      <c r="R44" s="60">
        <v>186964</v>
      </c>
      <c r="S44" s="60">
        <v>70745</v>
      </c>
      <c r="T44" s="60">
        <v>45755</v>
      </c>
      <c r="U44" s="60"/>
      <c r="V44" s="60">
        <v>116500</v>
      </c>
      <c r="W44" s="60">
        <v>662577</v>
      </c>
      <c r="X44" s="60">
        <v>901237</v>
      </c>
      <c r="Y44" s="60">
        <v>-238660</v>
      </c>
      <c r="Z44" s="140">
        <v>-26.48</v>
      </c>
      <c r="AA44" s="155">
        <v>901237</v>
      </c>
    </row>
    <row r="45" spans="1:27" ht="13.5">
      <c r="A45" s="138" t="s">
        <v>91</v>
      </c>
      <c r="B45" s="136"/>
      <c r="C45" s="157">
        <v>2564536</v>
      </c>
      <c r="D45" s="157"/>
      <c r="E45" s="158">
        <v>2146634</v>
      </c>
      <c r="F45" s="159">
        <v>2146634</v>
      </c>
      <c r="G45" s="159">
        <v>247604</v>
      </c>
      <c r="H45" s="159">
        <v>344483</v>
      </c>
      <c r="I45" s="159">
        <v>252954</v>
      </c>
      <c r="J45" s="159">
        <v>845041</v>
      </c>
      <c r="K45" s="159">
        <v>266312</v>
      </c>
      <c r="L45" s="159">
        <v>254521</v>
      </c>
      <c r="M45" s="159">
        <v>311741</v>
      </c>
      <c r="N45" s="159">
        <v>832574</v>
      </c>
      <c r="O45" s="159">
        <v>279595</v>
      </c>
      <c r="P45" s="159">
        <v>283689</v>
      </c>
      <c r="Q45" s="159">
        <v>274779</v>
      </c>
      <c r="R45" s="159">
        <v>838063</v>
      </c>
      <c r="S45" s="159">
        <v>260437</v>
      </c>
      <c r="T45" s="159">
        <v>277139</v>
      </c>
      <c r="U45" s="159"/>
      <c r="V45" s="159">
        <v>537576</v>
      </c>
      <c r="W45" s="159">
        <v>3053254</v>
      </c>
      <c r="X45" s="159">
        <v>2146634</v>
      </c>
      <c r="Y45" s="159">
        <v>906620</v>
      </c>
      <c r="Z45" s="141">
        <v>42.23</v>
      </c>
      <c r="AA45" s="157">
        <v>2146634</v>
      </c>
    </row>
    <row r="46" spans="1:27" ht="13.5">
      <c r="A46" s="138" t="s">
        <v>92</v>
      </c>
      <c r="B46" s="136"/>
      <c r="C46" s="155">
        <v>2322991</v>
      </c>
      <c r="D46" s="155"/>
      <c r="E46" s="156">
        <v>2502913</v>
      </c>
      <c r="F46" s="60">
        <v>2502913</v>
      </c>
      <c r="G46" s="60">
        <v>24084</v>
      </c>
      <c r="H46" s="60">
        <v>22942</v>
      </c>
      <c r="I46" s="60">
        <v>27234</v>
      </c>
      <c r="J46" s="60">
        <v>74260</v>
      </c>
      <c r="K46" s="60">
        <v>23670</v>
      </c>
      <c r="L46" s="60">
        <v>21543</v>
      </c>
      <c r="M46" s="60">
        <v>23492</v>
      </c>
      <c r="N46" s="60">
        <v>68705</v>
      </c>
      <c r="O46" s="60">
        <v>37057</v>
      </c>
      <c r="P46" s="60">
        <v>41806</v>
      </c>
      <c r="Q46" s="60">
        <v>130612</v>
      </c>
      <c r="R46" s="60">
        <v>209475</v>
      </c>
      <c r="S46" s="60">
        <v>27655</v>
      </c>
      <c r="T46" s="60">
        <v>22339</v>
      </c>
      <c r="U46" s="60"/>
      <c r="V46" s="60">
        <v>49994</v>
      </c>
      <c r="W46" s="60">
        <v>402434</v>
      </c>
      <c r="X46" s="60">
        <v>2502913</v>
      </c>
      <c r="Y46" s="60">
        <v>-2100479</v>
      </c>
      <c r="Z46" s="140">
        <v>-83.92</v>
      </c>
      <c r="AA46" s="155">
        <v>2502913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44980385</v>
      </c>
      <c r="D48" s="168">
        <f>+D28+D32+D38+D42+D47</f>
        <v>0</v>
      </c>
      <c r="E48" s="169">
        <f t="shared" si="9"/>
        <v>44985632</v>
      </c>
      <c r="F48" s="73">
        <f t="shared" si="9"/>
        <v>44985632</v>
      </c>
      <c r="G48" s="73">
        <f t="shared" si="9"/>
        <v>7430278</v>
      </c>
      <c r="H48" s="73">
        <f t="shared" si="9"/>
        <v>2528615</v>
      </c>
      <c r="I48" s="73">
        <f t="shared" si="9"/>
        <v>2277363</v>
      </c>
      <c r="J48" s="73">
        <f t="shared" si="9"/>
        <v>12236256</v>
      </c>
      <c r="K48" s="73">
        <f t="shared" si="9"/>
        <v>2169958</v>
      </c>
      <c r="L48" s="73">
        <f t="shared" si="9"/>
        <v>4447802</v>
      </c>
      <c r="M48" s="73">
        <f t="shared" si="9"/>
        <v>2559379</v>
      </c>
      <c r="N48" s="73">
        <f t="shared" si="9"/>
        <v>9177139</v>
      </c>
      <c r="O48" s="73">
        <f t="shared" si="9"/>
        <v>2462386</v>
      </c>
      <c r="P48" s="73">
        <f t="shared" si="9"/>
        <v>2531850</v>
      </c>
      <c r="Q48" s="73">
        <f t="shared" si="9"/>
        <v>2819928</v>
      </c>
      <c r="R48" s="73">
        <f t="shared" si="9"/>
        <v>7814164</v>
      </c>
      <c r="S48" s="73">
        <f t="shared" si="9"/>
        <v>1946258</v>
      </c>
      <c r="T48" s="73">
        <f t="shared" si="9"/>
        <v>2058283</v>
      </c>
      <c r="U48" s="73">
        <f t="shared" si="9"/>
        <v>0</v>
      </c>
      <c r="V48" s="73">
        <f t="shared" si="9"/>
        <v>4004541</v>
      </c>
      <c r="W48" s="73">
        <f t="shared" si="9"/>
        <v>33232100</v>
      </c>
      <c r="X48" s="73">
        <f t="shared" si="9"/>
        <v>44985632</v>
      </c>
      <c r="Y48" s="73">
        <f t="shared" si="9"/>
        <v>-11753532</v>
      </c>
      <c r="Z48" s="170">
        <f>+IF(X48&lt;&gt;0,+(Y48/X48)*100,0)</f>
        <v>-26.127302157275462</v>
      </c>
      <c r="AA48" s="168">
        <f>+AA28+AA32+AA38+AA42+AA47</f>
        <v>44985632</v>
      </c>
    </row>
    <row r="49" spans="1:27" ht="13.5">
      <c r="A49" s="148" t="s">
        <v>49</v>
      </c>
      <c r="B49" s="149"/>
      <c r="C49" s="171">
        <f aca="true" t="shared" si="10" ref="C49:Y49">+C25-C48</f>
        <v>11443101</v>
      </c>
      <c r="D49" s="171">
        <f>+D25-D48</f>
        <v>0</v>
      </c>
      <c r="E49" s="172">
        <f t="shared" si="10"/>
        <v>7289000</v>
      </c>
      <c r="F49" s="173">
        <f t="shared" si="10"/>
        <v>7289000</v>
      </c>
      <c r="G49" s="173">
        <f t="shared" si="10"/>
        <v>-497998</v>
      </c>
      <c r="H49" s="173">
        <f t="shared" si="10"/>
        <v>-957112</v>
      </c>
      <c r="I49" s="173">
        <f t="shared" si="10"/>
        <v>-452322</v>
      </c>
      <c r="J49" s="173">
        <f t="shared" si="10"/>
        <v>-1907432</v>
      </c>
      <c r="K49" s="173">
        <f t="shared" si="10"/>
        <v>3549052</v>
      </c>
      <c r="L49" s="173">
        <f t="shared" si="10"/>
        <v>1392025</v>
      </c>
      <c r="M49" s="173">
        <f t="shared" si="10"/>
        <v>-1002805</v>
      </c>
      <c r="N49" s="173">
        <f t="shared" si="10"/>
        <v>3938272</v>
      </c>
      <c r="O49" s="173">
        <f t="shared" si="10"/>
        <v>-597972</v>
      </c>
      <c r="P49" s="173">
        <f t="shared" si="10"/>
        <v>-1004223</v>
      </c>
      <c r="Q49" s="173">
        <f t="shared" si="10"/>
        <v>2064536</v>
      </c>
      <c r="R49" s="173">
        <f t="shared" si="10"/>
        <v>462341</v>
      </c>
      <c r="S49" s="173">
        <f t="shared" si="10"/>
        <v>-162128</v>
      </c>
      <c r="T49" s="173">
        <f t="shared" si="10"/>
        <v>-404956</v>
      </c>
      <c r="U49" s="173">
        <f t="shared" si="10"/>
        <v>0</v>
      </c>
      <c r="V49" s="173">
        <f t="shared" si="10"/>
        <v>-567084</v>
      </c>
      <c r="W49" s="173">
        <f t="shared" si="10"/>
        <v>1926097</v>
      </c>
      <c r="X49" s="173">
        <f>IF(F25=F48,0,X25-X48)</f>
        <v>7289000</v>
      </c>
      <c r="Y49" s="173">
        <f t="shared" si="10"/>
        <v>-5362903</v>
      </c>
      <c r="Z49" s="174">
        <f>+IF(X49&lt;&gt;0,+(Y49/X49)*100,0)</f>
        <v>-73.57529153519002</v>
      </c>
      <c r="AA49" s="171">
        <f>+AA25-AA48</f>
        <v>7289000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4318456</v>
      </c>
      <c r="D5" s="155">
        <v>0</v>
      </c>
      <c r="E5" s="156">
        <v>5005060</v>
      </c>
      <c r="F5" s="60">
        <v>5005060</v>
      </c>
      <c r="G5" s="60">
        <v>0</v>
      </c>
      <c r="H5" s="60">
        <v>0</v>
      </c>
      <c r="I5" s="60">
        <v>0</v>
      </c>
      <c r="J5" s="60">
        <v>0</v>
      </c>
      <c r="K5" s="60">
        <v>4237388</v>
      </c>
      <c r="L5" s="60">
        <v>0</v>
      </c>
      <c r="M5" s="60">
        <v>0</v>
      </c>
      <c r="N5" s="60">
        <v>4237388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4237388</v>
      </c>
      <c r="X5" s="60">
        <v>5005060</v>
      </c>
      <c r="Y5" s="60">
        <v>-767672</v>
      </c>
      <c r="Z5" s="140">
        <v>-15.34</v>
      </c>
      <c r="AA5" s="155">
        <v>5005060</v>
      </c>
    </row>
    <row r="6" spans="1:27" ht="13.5">
      <c r="A6" s="181" t="s">
        <v>102</v>
      </c>
      <c r="B6" s="182"/>
      <c r="C6" s="155">
        <v>179936</v>
      </c>
      <c r="D6" s="155">
        <v>0</v>
      </c>
      <c r="E6" s="156">
        <v>190000</v>
      </c>
      <c r="F6" s="60">
        <v>190000</v>
      </c>
      <c r="G6" s="60">
        <v>11932</v>
      </c>
      <c r="H6" s="60">
        <v>11571</v>
      </c>
      <c r="I6" s="60">
        <v>11313</v>
      </c>
      <c r="J6" s="60">
        <v>34816</v>
      </c>
      <c r="K6" s="60">
        <v>10776</v>
      </c>
      <c r="L6" s="60">
        <v>10297</v>
      </c>
      <c r="M6" s="60">
        <v>9833</v>
      </c>
      <c r="N6" s="60">
        <v>30906</v>
      </c>
      <c r="O6" s="60">
        <v>22878</v>
      </c>
      <c r="P6" s="60">
        <v>23178</v>
      </c>
      <c r="Q6" s="60">
        <v>20913</v>
      </c>
      <c r="R6" s="60">
        <v>66969</v>
      </c>
      <c r="S6" s="60">
        <v>18842</v>
      </c>
      <c r="T6" s="60">
        <v>17920</v>
      </c>
      <c r="U6" s="60">
        <v>0</v>
      </c>
      <c r="V6" s="60">
        <v>36762</v>
      </c>
      <c r="W6" s="60">
        <v>169453</v>
      </c>
      <c r="X6" s="60">
        <v>190000</v>
      </c>
      <c r="Y6" s="60">
        <v>-20547</v>
      </c>
      <c r="Z6" s="140">
        <v>-10.81</v>
      </c>
      <c r="AA6" s="155">
        <v>190000</v>
      </c>
    </row>
    <row r="7" spans="1:27" ht="13.5">
      <c r="A7" s="183" t="s">
        <v>103</v>
      </c>
      <c r="B7" s="182"/>
      <c r="C7" s="155">
        <v>6882384</v>
      </c>
      <c r="D7" s="155">
        <v>0</v>
      </c>
      <c r="E7" s="156">
        <v>8094551</v>
      </c>
      <c r="F7" s="60">
        <v>8094551</v>
      </c>
      <c r="G7" s="60">
        <v>573677</v>
      </c>
      <c r="H7" s="60">
        <v>724551</v>
      </c>
      <c r="I7" s="60">
        <v>692336</v>
      </c>
      <c r="J7" s="60">
        <v>1990564</v>
      </c>
      <c r="K7" s="60">
        <v>604484</v>
      </c>
      <c r="L7" s="60">
        <v>547142</v>
      </c>
      <c r="M7" s="60">
        <v>613106</v>
      </c>
      <c r="N7" s="60">
        <v>1764732</v>
      </c>
      <c r="O7" s="60">
        <v>615698</v>
      </c>
      <c r="P7" s="60">
        <v>635875</v>
      </c>
      <c r="Q7" s="60">
        <v>558314</v>
      </c>
      <c r="R7" s="60">
        <v>1809887</v>
      </c>
      <c r="S7" s="60">
        <v>577303</v>
      </c>
      <c r="T7" s="60">
        <v>595976</v>
      </c>
      <c r="U7" s="60">
        <v>0</v>
      </c>
      <c r="V7" s="60">
        <v>1173279</v>
      </c>
      <c r="W7" s="60">
        <v>6738462</v>
      </c>
      <c r="X7" s="60">
        <v>8094551</v>
      </c>
      <c r="Y7" s="60">
        <v>-1356089</v>
      </c>
      <c r="Z7" s="140">
        <v>-16.75</v>
      </c>
      <c r="AA7" s="155">
        <v>8094551</v>
      </c>
    </row>
    <row r="8" spans="1:27" ht="13.5">
      <c r="A8" s="183" t="s">
        <v>104</v>
      </c>
      <c r="B8" s="182"/>
      <c r="C8" s="155">
        <v>3624406</v>
      </c>
      <c r="D8" s="155">
        <v>0</v>
      </c>
      <c r="E8" s="156">
        <v>3788771</v>
      </c>
      <c r="F8" s="60">
        <v>3788771</v>
      </c>
      <c r="G8" s="60">
        <v>287431</v>
      </c>
      <c r="H8" s="60">
        <v>304768</v>
      </c>
      <c r="I8" s="60">
        <v>309388</v>
      </c>
      <c r="J8" s="60">
        <v>901587</v>
      </c>
      <c r="K8" s="60">
        <v>315192</v>
      </c>
      <c r="L8" s="60">
        <v>318267</v>
      </c>
      <c r="M8" s="60">
        <v>327209</v>
      </c>
      <c r="N8" s="60">
        <v>960668</v>
      </c>
      <c r="O8" s="60">
        <v>343036</v>
      </c>
      <c r="P8" s="60">
        <v>345030</v>
      </c>
      <c r="Q8" s="60">
        <v>329338</v>
      </c>
      <c r="R8" s="60">
        <v>1017404</v>
      </c>
      <c r="S8" s="60">
        <v>329573</v>
      </c>
      <c r="T8" s="60">
        <v>330849</v>
      </c>
      <c r="U8" s="60">
        <v>0</v>
      </c>
      <c r="V8" s="60">
        <v>660422</v>
      </c>
      <c r="W8" s="60">
        <v>3540081</v>
      </c>
      <c r="X8" s="60">
        <v>3788771</v>
      </c>
      <c r="Y8" s="60">
        <v>-248690</v>
      </c>
      <c r="Z8" s="140">
        <v>-6.56</v>
      </c>
      <c r="AA8" s="155">
        <v>3788771</v>
      </c>
    </row>
    <row r="9" spans="1:27" ht="13.5">
      <c r="A9" s="183" t="s">
        <v>105</v>
      </c>
      <c r="B9" s="182"/>
      <c r="C9" s="155">
        <v>2234499</v>
      </c>
      <c r="D9" s="155">
        <v>0</v>
      </c>
      <c r="E9" s="156">
        <v>2336896</v>
      </c>
      <c r="F9" s="60">
        <v>2336896</v>
      </c>
      <c r="G9" s="60">
        <v>187199</v>
      </c>
      <c r="H9" s="60">
        <v>193094</v>
      </c>
      <c r="I9" s="60">
        <v>199872</v>
      </c>
      <c r="J9" s="60">
        <v>580165</v>
      </c>
      <c r="K9" s="60">
        <v>203672</v>
      </c>
      <c r="L9" s="60">
        <v>205955</v>
      </c>
      <c r="M9" s="60">
        <v>193664</v>
      </c>
      <c r="N9" s="60">
        <v>603291</v>
      </c>
      <c r="O9" s="60">
        <v>198160</v>
      </c>
      <c r="P9" s="60">
        <v>197779</v>
      </c>
      <c r="Q9" s="60">
        <v>198112</v>
      </c>
      <c r="R9" s="60">
        <v>594051</v>
      </c>
      <c r="S9" s="60">
        <v>192184</v>
      </c>
      <c r="T9" s="60">
        <v>200526</v>
      </c>
      <c r="U9" s="60">
        <v>0</v>
      </c>
      <c r="V9" s="60">
        <v>392710</v>
      </c>
      <c r="W9" s="60">
        <v>2170217</v>
      </c>
      <c r="X9" s="60">
        <v>2336896</v>
      </c>
      <c r="Y9" s="60">
        <v>-166679</v>
      </c>
      <c r="Z9" s="140">
        <v>-7.13</v>
      </c>
      <c r="AA9" s="155">
        <v>2336896</v>
      </c>
    </row>
    <row r="10" spans="1:27" ht="13.5">
      <c r="A10" s="183" t="s">
        <v>106</v>
      </c>
      <c r="B10" s="182"/>
      <c r="C10" s="155">
        <v>2930619</v>
      </c>
      <c r="D10" s="155">
        <v>0</v>
      </c>
      <c r="E10" s="156">
        <v>3095374</v>
      </c>
      <c r="F10" s="54">
        <v>3095374</v>
      </c>
      <c r="G10" s="54">
        <v>258289</v>
      </c>
      <c r="H10" s="54">
        <v>259402</v>
      </c>
      <c r="I10" s="54">
        <v>258002</v>
      </c>
      <c r="J10" s="54">
        <v>775693</v>
      </c>
      <c r="K10" s="54">
        <v>258412</v>
      </c>
      <c r="L10" s="54">
        <v>258733</v>
      </c>
      <c r="M10" s="54">
        <v>257526</v>
      </c>
      <c r="N10" s="54">
        <v>774671</v>
      </c>
      <c r="O10" s="54">
        <v>259826</v>
      </c>
      <c r="P10" s="54">
        <v>260898</v>
      </c>
      <c r="Q10" s="54">
        <v>260635</v>
      </c>
      <c r="R10" s="54">
        <v>781359</v>
      </c>
      <c r="S10" s="54">
        <v>262663</v>
      </c>
      <c r="T10" s="54">
        <v>263506</v>
      </c>
      <c r="U10" s="54">
        <v>0</v>
      </c>
      <c r="V10" s="54">
        <v>526169</v>
      </c>
      <c r="W10" s="54">
        <v>2857892</v>
      </c>
      <c r="X10" s="54">
        <v>3095374</v>
      </c>
      <c r="Y10" s="54">
        <v>-237482</v>
      </c>
      <c r="Z10" s="184">
        <v>-7.67</v>
      </c>
      <c r="AA10" s="130">
        <v>3095374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504072</v>
      </c>
      <c r="D12" s="155">
        <v>0</v>
      </c>
      <c r="E12" s="156">
        <v>410674</v>
      </c>
      <c r="F12" s="60">
        <v>410674</v>
      </c>
      <c r="G12" s="60">
        <v>42769</v>
      </c>
      <c r="H12" s="60">
        <v>2955</v>
      </c>
      <c r="I12" s="60">
        <v>96860</v>
      </c>
      <c r="J12" s="60">
        <v>142584</v>
      </c>
      <c r="K12" s="60">
        <v>3220</v>
      </c>
      <c r="L12" s="60">
        <v>3925</v>
      </c>
      <c r="M12" s="60">
        <v>100319</v>
      </c>
      <c r="N12" s="60">
        <v>107464</v>
      </c>
      <c r="O12" s="60">
        <v>52555</v>
      </c>
      <c r="P12" s="60">
        <v>4903</v>
      </c>
      <c r="Q12" s="60">
        <v>100146</v>
      </c>
      <c r="R12" s="60">
        <v>157604</v>
      </c>
      <c r="S12" s="60">
        <v>4243</v>
      </c>
      <c r="T12" s="60">
        <v>21914</v>
      </c>
      <c r="U12" s="60">
        <v>0</v>
      </c>
      <c r="V12" s="60">
        <v>26157</v>
      </c>
      <c r="W12" s="60">
        <v>433809</v>
      </c>
      <c r="X12" s="60">
        <v>410674</v>
      </c>
      <c r="Y12" s="60">
        <v>23135</v>
      </c>
      <c r="Z12" s="140">
        <v>5.63</v>
      </c>
      <c r="AA12" s="155">
        <v>410674</v>
      </c>
    </row>
    <row r="13" spans="1:27" ht="13.5">
      <c r="A13" s="181" t="s">
        <v>109</v>
      </c>
      <c r="B13" s="185"/>
      <c r="C13" s="155">
        <v>1212532</v>
      </c>
      <c r="D13" s="155">
        <v>0</v>
      </c>
      <c r="E13" s="156">
        <v>1297000</v>
      </c>
      <c r="F13" s="60">
        <v>1297000</v>
      </c>
      <c r="G13" s="60">
        <v>23317</v>
      </c>
      <c r="H13" s="60">
        <v>63373</v>
      </c>
      <c r="I13" s="60">
        <v>179918</v>
      </c>
      <c r="J13" s="60">
        <v>266608</v>
      </c>
      <c r="K13" s="60">
        <v>55023</v>
      </c>
      <c r="L13" s="60">
        <v>56837</v>
      </c>
      <c r="M13" s="60">
        <v>2025</v>
      </c>
      <c r="N13" s="60">
        <v>113885</v>
      </c>
      <c r="O13" s="60">
        <v>275952</v>
      </c>
      <c r="P13" s="60">
        <v>1767</v>
      </c>
      <c r="Q13" s="60">
        <v>56575</v>
      </c>
      <c r="R13" s="60">
        <v>334294</v>
      </c>
      <c r="S13" s="60">
        <v>219028</v>
      </c>
      <c r="T13" s="60">
        <v>55010</v>
      </c>
      <c r="U13" s="60">
        <v>0</v>
      </c>
      <c r="V13" s="60">
        <v>274038</v>
      </c>
      <c r="W13" s="60">
        <v>988825</v>
      </c>
      <c r="X13" s="60">
        <v>1297000</v>
      </c>
      <c r="Y13" s="60">
        <v>-308175</v>
      </c>
      <c r="Z13" s="140">
        <v>-23.76</v>
      </c>
      <c r="AA13" s="155">
        <v>1297000</v>
      </c>
    </row>
    <row r="14" spans="1:27" ht="13.5">
      <c r="A14" s="181" t="s">
        <v>110</v>
      </c>
      <c r="B14" s="185"/>
      <c r="C14" s="155">
        <v>3323</v>
      </c>
      <c r="D14" s="155">
        <v>0</v>
      </c>
      <c r="E14" s="156">
        <v>3300</v>
      </c>
      <c r="F14" s="60">
        <v>3300</v>
      </c>
      <c r="G14" s="60">
        <v>261</v>
      </c>
      <c r="H14" s="60">
        <v>270</v>
      </c>
      <c r="I14" s="60">
        <v>243</v>
      </c>
      <c r="J14" s="60">
        <v>774</v>
      </c>
      <c r="K14" s="60">
        <v>253</v>
      </c>
      <c r="L14" s="60">
        <v>250</v>
      </c>
      <c r="M14" s="60">
        <v>248</v>
      </c>
      <c r="N14" s="60">
        <v>751</v>
      </c>
      <c r="O14" s="60">
        <v>245</v>
      </c>
      <c r="P14" s="60">
        <v>242</v>
      </c>
      <c r="Q14" s="60">
        <v>240</v>
      </c>
      <c r="R14" s="60">
        <v>727</v>
      </c>
      <c r="S14" s="60">
        <v>237</v>
      </c>
      <c r="T14" s="60">
        <v>234</v>
      </c>
      <c r="U14" s="60">
        <v>0</v>
      </c>
      <c r="V14" s="60">
        <v>471</v>
      </c>
      <c r="W14" s="60">
        <v>2723</v>
      </c>
      <c r="X14" s="60">
        <v>3300</v>
      </c>
      <c r="Y14" s="60">
        <v>-577</v>
      </c>
      <c r="Z14" s="140">
        <v>-17.48</v>
      </c>
      <c r="AA14" s="155">
        <v>3300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10841</v>
      </c>
      <c r="D16" s="155">
        <v>0</v>
      </c>
      <c r="E16" s="156">
        <v>12230</v>
      </c>
      <c r="F16" s="60">
        <v>12230</v>
      </c>
      <c r="G16" s="60">
        <v>13</v>
      </c>
      <c r="H16" s="60">
        <v>53</v>
      </c>
      <c r="I16" s="60">
        <v>2084</v>
      </c>
      <c r="J16" s="60">
        <v>2150</v>
      </c>
      <c r="K16" s="60">
        <v>220</v>
      </c>
      <c r="L16" s="60">
        <v>303</v>
      </c>
      <c r="M16" s="60">
        <v>768</v>
      </c>
      <c r="N16" s="60">
        <v>1291</v>
      </c>
      <c r="O16" s="60">
        <v>573</v>
      </c>
      <c r="P16" s="60">
        <v>344</v>
      </c>
      <c r="Q16" s="60">
        <v>121</v>
      </c>
      <c r="R16" s="60">
        <v>1038</v>
      </c>
      <c r="S16" s="60">
        <v>951</v>
      </c>
      <c r="T16" s="60">
        <v>34</v>
      </c>
      <c r="U16" s="60">
        <v>0</v>
      </c>
      <c r="V16" s="60">
        <v>985</v>
      </c>
      <c r="W16" s="60">
        <v>5464</v>
      </c>
      <c r="X16" s="60">
        <v>12230</v>
      </c>
      <c r="Y16" s="60">
        <v>-6766</v>
      </c>
      <c r="Z16" s="140">
        <v>-55.32</v>
      </c>
      <c r="AA16" s="155">
        <v>12230</v>
      </c>
    </row>
    <row r="17" spans="1:27" ht="13.5">
      <c r="A17" s="181" t="s">
        <v>113</v>
      </c>
      <c r="B17" s="185"/>
      <c r="C17" s="155">
        <v>6426</v>
      </c>
      <c r="D17" s="155">
        <v>0</v>
      </c>
      <c r="E17" s="156">
        <v>7420</v>
      </c>
      <c r="F17" s="60">
        <v>7420</v>
      </c>
      <c r="G17" s="60">
        <v>1146</v>
      </c>
      <c r="H17" s="60">
        <v>1257</v>
      </c>
      <c r="I17" s="60">
        <v>858</v>
      </c>
      <c r="J17" s="60">
        <v>3261</v>
      </c>
      <c r="K17" s="60">
        <v>1464</v>
      </c>
      <c r="L17" s="60">
        <v>111</v>
      </c>
      <c r="M17" s="60">
        <v>333</v>
      </c>
      <c r="N17" s="60">
        <v>1908</v>
      </c>
      <c r="O17" s="60">
        <v>843</v>
      </c>
      <c r="P17" s="60">
        <v>414</v>
      </c>
      <c r="Q17" s="60">
        <v>0</v>
      </c>
      <c r="R17" s="60">
        <v>1257</v>
      </c>
      <c r="S17" s="60">
        <v>555</v>
      </c>
      <c r="T17" s="60">
        <v>636</v>
      </c>
      <c r="U17" s="60">
        <v>0</v>
      </c>
      <c r="V17" s="60">
        <v>1191</v>
      </c>
      <c r="W17" s="60">
        <v>7617</v>
      </c>
      <c r="X17" s="60">
        <v>7420</v>
      </c>
      <c r="Y17" s="60">
        <v>197</v>
      </c>
      <c r="Z17" s="140">
        <v>2.65</v>
      </c>
      <c r="AA17" s="155">
        <v>7420</v>
      </c>
    </row>
    <row r="18" spans="1:27" ht="13.5">
      <c r="A18" s="183" t="s">
        <v>114</v>
      </c>
      <c r="B18" s="182"/>
      <c r="C18" s="155">
        <v>127432</v>
      </c>
      <c r="D18" s="155">
        <v>0</v>
      </c>
      <c r="E18" s="156">
        <v>97000</v>
      </c>
      <c r="F18" s="60">
        <v>97000</v>
      </c>
      <c r="G18" s="60">
        <v>16417</v>
      </c>
      <c r="H18" s="60">
        <v>7946</v>
      </c>
      <c r="I18" s="60">
        <v>5156</v>
      </c>
      <c r="J18" s="60">
        <v>29519</v>
      </c>
      <c r="K18" s="60">
        <v>15767</v>
      </c>
      <c r="L18" s="60">
        <v>12930</v>
      </c>
      <c r="M18" s="60">
        <v>8201</v>
      </c>
      <c r="N18" s="60">
        <v>36898</v>
      </c>
      <c r="O18" s="60">
        <v>8205</v>
      </c>
      <c r="P18" s="60">
        <v>8942</v>
      </c>
      <c r="Q18" s="60">
        <v>7667</v>
      </c>
      <c r="R18" s="60">
        <v>24814</v>
      </c>
      <c r="S18" s="60">
        <v>6113</v>
      </c>
      <c r="T18" s="60">
        <v>9583</v>
      </c>
      <c r="U18" s="60">
        <v>0</v>
      </c>
      <c r="V18" s="60">
        <v>15696</v>
      </c>
      <c r="W18" s="60">
        <v>106927</v>
      </c>
      <c r="X18" s="60">
        <v>97000</v>
      </c>
      <c r="Y18" s="60">
        <v>9927</v>
      </c>
      <c r="Z18" s="140">
        <v>10.23</v>
      </c>
      <c r="AA18" s="155">
        <v>97000</v>
      </c>
    </row>
    <row r="19" spans="1:27" ht="13.5">
      <c r="A19" s="181" t="s">
        <v>34</v>
      </c>
      <c r="B19" s="185"/>
      <c r="C19" s="155">
        <v>17561874</v>
      </c>
      <c r="D19" s="155">
        <v>0</v>
      </c>
      <c r="E19" s="156">
        <v>17728000</v>
      </c>
      <c r="F19" s="60">
        <v>17728000</v>
      </c>
      <c r="G19" s="60">
        <v>5528000</v>
      </c>
      <c r="H19" s="60">
        <v>0</v>
      </c>
      <c r="I19" s="60">
        <v>0</v>
      </c>
      <c r="J19" s="60">
        <v>5528000</v>
      </c>
      <c r="K19" s="60">
        <v>0</v>
      </c>
      <c r="L19" s="60">
        <v>4423000</v>
      </c>
      <c r="M19" s="60">
        <v>0</v>
      </c>
      <c r="N19" s="60">
        <v>4423000</v>
      </c>
      <c r="O19" s="60">
        <v>0</v>
      </c>
      <c r="P19" s="60">
        <v>0</v>
      </c>
      <c r="Q19" s="60">
        <v>3307282</v>
      </c>
      <c r="R19" s="60">
        <v>3307282</v>
      </c>
      <c r="S19" s="60">
        <v>0</v>
      </c>
      <c r="T19" s="60">
        <v>0</v>
      </c>
      <c r="U19" s="60">
        <v>0</v>
      </c>
      <c r="V19" s="60">
        <v>0</v>
      </c>
      <c r="W19" s="60">
        <v>13258282</v>
      </c>
      <c r="X19" s="60">
        <v>17728000</v>
      </c>
      <c r="Y19" s="60">
        <v>-4469718</v>
      </c>
      <c r="Z19" s="140">
        <v>-25.21</v>
      </c>
      <c r="AA19" s="155">
        <v>17728000</v>
      </c>
    </row>
    <row r="20" spans="1:27" ht="13.5">
      <c r="A20" s="181" t="s">
        <v>35</v>
      </c>
      <c r="B20" s="185"/>
      <c r="C20" s="155">
        <v>2389630</v>
      </c>
      <c r="D20" s="155">
        <v>0</v>
      </c>
      <c r="E20" s="156">
        <v>1119356</v>
      </c>
      <c r="F20" s="54">
        <v>1119356</v>
      </c>
      <c r="G20" s="54">
        <v>1829</v>
      </c>
      <c r="H20" s="54">
        <v>2263</v>
      </c>
      <c r="I20" s="54">
        <v>69011</v>
      </c>
      <c r="J20" s="54">
        <v>73103</v>
      </c>
      <c r="K20" s="54">
        <v>13139</v>
      </c>
      <c r="L20" s="54">
        <v>2077</v>
      </c>
      <c r="M20" s="54">
        <v>43342</v>
      </c>
      <c r="N20" s="54">
        <v>58558</v>
      </c>
      <c r="O20" s="54">
        <v>86443</v>
      </c>
      <c r="P20" s="54">
        <v>48255</v>
      </c>
      <c r="Q20" s="54">
        <v>45121</v>
      </c>
      <c r="R20" s="54">
        <v>179819</v>
      </c>
      <c r="S20" s="54">
        <v>172438</v>
      </c>
      <c r="T20" s="54">
        <v>157139</v>
      </c>
      <c r="U20" s="54">
        <v>0</v>
      </c>
      <c r="V20" s="54">
        <v>329577</v>
      </c>
      <c r="W20" s="54">
        <v>641057</v>
      </c>
      <c r="X20" s="54">
        <v>1119356</v>
      </c>
      <c r="Y20" s="54">
        <v>-478299</v>
      </c>
      <c r="Z20" s="184">
        <v>-42.73</v>
      </c>
      <c r="AA20" s="130">
        <v>1119356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41986430</v>
      </c>
      <c r="D22" s="188">
        <f>SUM(D5:D21)</f>
        <v>0</v>
      </c>
      <c r="E22" s="189">
        <f t="shared" si="0"/>
        <v>43185632</v>
      </c>
      <c r="F22" s="190">
        <f t="shared" si="0"/>
        <v>43185632</v>
      </c>
      <c r="G22" s="190">
        <f t="shared" si="0"/>
        <v>6932280</v>
      </c>
      <c r="H22" s="190">
        <f t="shared" si="0"/>
        <v>1571503</v>
      </c>
      <c r="I22" s="190">
        <f t="shared" si="0"/>
        <v>1825041</v>
      </c>
      <c r="J22" s="190">
        <f t="shared" si="0"/>
        <v>10328824</v>
      </c>
      <c r="K22" s="190">
        <f t="shared" si="0"/>
        <v>5719010</v>
      </c>
      <c r="L22" s="190">
        <f t="shared" si="0"/>
        <v>5839827</v>
      </c>
      <c r="M22" s="190">
        <f t="shared" si="0"/>
        <v>1556574</v>
      </c>
      <c r="N22" s="190">
        <f t="shared" si="0"/>
        <v>13115411</v>
      </c>
      <c r="O22" s="190">
        <f t="shared" si="0"/>
        <v>1864414</v>
      </c>
      <c r="P22" s="190">
        <f t="shared" si="0"/>
        <v>1527627</v>
      </c>
      <c r="Q22" s="190">
        <f t="shared" si="0"/>
        <v>4884464</v>
      </c>
      <c r="R22" s="190">
        <f t="shared" si="0"/>
        <v>8276505</v>
      </c>
      <c r="S22" s="190">
        <f t="shared" si="0"/>
        <v>1784130</v>
      </c>
      <c r="T22" s="190">
        <f t="shared" si="0"/>
        <v>1653327</v>
      </c>
      <c r="U22" s="190">
        <f t="shared" si="0"/>
        <v>0</v>
      </c>
      <c r="V22" s="190">
        <f t="shared" si="0"/>
        <v>3437457</v>
      </c>
      <c r="W22" s="190">
        <f t="shared" si="0"/>
        <v>35158197</v>
      </c>
      <c r="X22" s="190">
        <f t="shared" si="0"/>
        <v>43185632</v>
      </c>
      <c r="Y22" s="190">
        <f t="shared" si="0"/>
        <v>-8027435</v>
      </c>
      <c r="Z22" s="191">
        <f>+IF(X22&lt;&gt;0,+(Y22/X22)*100,0)</f>
        <v>-18.588207763174566</v>
      </c>
      <c r="AA22" s="188">
        <f>SUM(AA5:AA21)</f>
        <v>43185632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12463236</v>
      </c>
      <c r="D25" s="155">
        <v>0</v>
      </c>
      <c r="E25" s="156">
        <v>13915173</v>
      </c>
      <c r="F25" s="60">
        <v>13915173</v>
      </c>
      <c r="G25" s="60">
        <v>865711</v>
      </c>
      <c r="H25" s="60">
        <v>1125608</v>
      </c>
      <c r="I25" s="60">
        <v>955445</v>
      </c>
      <c r="J25" s="60">
        <v>2946764</v>
      </c>
      <c r="K25" s="60">
        <v>961966</v>
      </c>
      <c r="L25" s="60">
        <v>948879</v>
      </c>
      <c r="M25" s="60">
        <v>1079119</v>
      </c>
      <c r="N25" s="60">
        <v>2989964</v>
      </c>
      <c r="O25" s="60">
        <v>1006002</v>
      </c>
      <c r="P25" s="60">
        <v>1330395</v>
      </c>
      <c r="Q25" s="60">
        <v>1042584</v>
      </c>
      <c r="R25" s="60">
        <v>3378981</v>
      </c>
      <c r="S25" s="60">
        <v>962978</v>
      </c>
      <c r="T25" s="60">
        <v>1081314</v>
      </c>
      <c r="U25" s="60">
        <v>0</v>
      </c>
      <c r="V25" s="60">
        <v>2044292</v>
      </c>
      <c r="W25" s="60">
        <v>11360001</v>
      </c>
      <c r="X25" s="60">
        <v>13915173</v>
      </c>
      <c r="Y25" s="60">
        <v>-2555172</v>
      </c>
      <c r="Z25" s="140">
        <v>-18.36</v>
      </c>
      <c r="AA25" s="155">
        <v>13915173</v>
      </c>
    </row>
    <row r="26" spans="1:27" ht="13.5">
      <c r="A26" s="183" t="s">
        <v>38</v>
      </c>
      <c r="B26" s="182"/>
      <c r="C26" s="155">
        <v>1784359</v>
      </c>
      <c r="D26" s="155">
        <v>0</v>
      </c>
      <c r="E26" s="156">
        <v>1880786</v>
      </c>
      <c r="F26" s="60">
        <v>1880786</v>
      </c>
      <c r="G26" s="60">
        <v>142978</v>
      </c>
      <c r="H26" s="60">
        <v>147353</v>
      </c>
      <c r="I26" s="60">
        <v>149375</v>
      </c>
      <c r="J26" s="60">
        <v>439706</v>
      </c>
      <c r="K26" s="60">
        <v>149412</v>
      </c>
      <c r="L26" s="60">
        <v>147346</v>
      </c>
      <c r="M26" s="60">
        <v>147346</v>
      </c>
      <c r="N26" s="60">
        <v>444104</v>
      </c>
      <c r="O26" s="60">
        <v>151732</v>
      </c>
      <c r="P26" s="60">
        <v>165681</v>
      </c>
      <c r="Q26" s="60">
        <v>222384</v>
      </c>
      <c r="R26" s="60">
        <v>539797</v>
      </c>
      <c r="S26" s="60">
        <v>158869</v>
      </c>
      <c r="T26" s="60">
        <v>161406</v>
      </c>
      <c r="U26" s="60">
        <v>0</v>
      </c>
      <c r="V26" s="60">
        <v>320275</v>
      </c>
      <c r="W26" s="60">
        <v>1743882</v>
      </c>
      <c r="X26" s="60">
        <v>1880786</v>
      </c>
      <c r="Y26" s="60">
        <v>-136904</v>
      </c>
      <c r="Z26" s="140">
        <v>-7.28</v>
      </c>
      <c r="AA26" s="155">
        <v>1880786</v>
      </c>
    </row>
    <row r="27" spans="1:27" ht="13.5">
      <c r="A27" s="183" t="s">
        <v>118</v>
      </c>
      <c r="B27" s="182"/>
      <c r="C27" s="155">
        <v>491255</v>
      </c>
      <c r="D27" s="155">
        <v>0</v>
      </c>
      <c r="E27" s="156">
        <v>225000</v>
      </c>
      <c r="F27" s="60">
        <v>225000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225000</v>
      </c>
      <c r="Y27" s="60">
        <v>-225000</v>
      </c>
      <c r="Z27" s="140">
        <v>-100</v>
      </c>
      <c r="AA27" s="155">
        <v>225000</v>
      </c>
    </row>
    <row r="28" spans="1:27" ht="13.5">
      <c r="A28" s="183" t="s">
        <v>39</v>
      </c>
      <c r="B28" s="182"/>
      <c r="C28" s="155">
        <v>2561814</v>
      </c>
      <c r="D28" s="155">
        <v>0</v>
      </c>
      <c r="E28" s="156">
        <v>1943709</v>
      </c>
      <c r="F28" s="60">
        <v>1943709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1943709</v>
      </c>
      <c r="Y28" s="60">
        <v>-1943709</v>
      </c>
      <c r="Z28" s="140">
        <v>-100</v>
      </c>
      <c r="AA28" s="155">
        <v>1943709</v>
      </c>
    </row>
    <row r="29" spans="1:27" ht="13.5">
      <c r="A29" s="183" t="s">
        <v>40</v>
      </c>
      <c r="B29" s="182"/>
      <c r="C29" s="155">
        <v>1378120</v>
      </c>
      <c r="D29" s="155">
        <v>0</v>
      </c>
      <c r="E29" s="156">
        <v>531013</v>
      </c>
      <c r="F29" s="60">
        <v>531013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531013</v>
      </c>
      <c r="Y29" s="60">
        <v>-531013</v>
      </c>
      <c r="Z29" s="140">
        <v>-100</v>
      </c>
      <c r="AA29" s="155">
        <v>531013</v>
      </c>
    </row>
    <row r="30" spans="1:27" ht="13.5">
      <c r="A30" s="183" t="s">
        <v>119</v>
      </c>
      <c r="B30" s="182"/>
      <c r="C30" s="155">
        <v>7035969</v>
      </c>
      <c r="D30" s="155">
        <v>0</v>
      </c>
      <c r="E30" s="156">
        <v>7906633</v>
      </c>
      <c r="F30" s="60">
        <v>7906633</v>
      </c>
      <c r="G30" s="60">
        <v>510500</v>
      </c>
      <c r="H30" s="60">
        <v>964090</v>
      </c>
      <c r="I30" s="60">
        <v>733680</v>
      </c>
      <c r="J30" s="60">
        <v>2208270</v>
      </c>
      <c r="K30" s="60">
        <v>544712</v>
      </c>
      <c r="L30" s="60">
        <v>564732</v>
      </c>
      <c r="M30" s="60">
        <v>562508</v>
      </c>
      <c r="N30" s="60">
        <v>1671952</v>
      </c>
      <c r="O30" s="60">
        <v>581883</v>
      </c>
      <c r="P30" s="60">
        <v>599686</v>
      </c>
      <c r="Q30" s="60">
        <v>542115</v>
      </c>
      <c r="R30" s="60">
        <v>1723684</v>
      </c>
      <c r="S30" s="60">
        <v>547812</v>
      </c>
      <c r="T30" s="60">
        <v>574094</v>
      </c>
      <c r="U30" s="60">
        <v>0</v>
      </c>
      <c r="V30" s="60">
        <v>1121906</v>
      </c>
      <c r="W30" s="60">
        <v>6725812</v>
      </c>
      <c r="X30" s="60">
        <v>7906633</v>
      </c>
      <c r="Y30" s="60">
        <v>-1180821</v>
      </c>
      <c r="Z30" s="140">
        <v>-14.93</v>
      </c>
      <c r="AA30" s="155">
        <v>7906633</v>
      </c>
    </row>
    <row r="31" spans="1:27" ht="13.5">
      <c r="A31" s="183" t="s">
        <v>120</v>
      </c>
      <c r="B31" s="182"/>
      <c r="C31" s="155">
        <v>433880</v>
      </c>
      <c r="D31" s="155">
        <v>0</v>
      </c>
      <c r="E31" s="156">
        <v>431200</v>
      </c>
      <c r="F31" s="60">
        <v>431200</v>
      </c>
      <c r="G31" s="60">
        <v>23174</v>
      </c>
      <c r="H31" s="60">
        <v>26674</v>
      </c>
      <c r="I31" s="60">
        <v>21848</v>
      </c>
      <c r="J31" s="60">
        <v>71696</v>
      </c>
      <c r="K31" s="60">
        <v>37115</v>
      </c>
      <c r="L31" s="60">
        <v>29495</v>
      </c>
      <c r="M31" s="60">
        <v>47061</v>
      </c>
      <c r="N31" s="60">
        <v>113671</v>
      </c>
      <c r="O31" s="60">
        <v>47750</v>
      </c>
      <c r="P31" s="60">
        <v>50612</v>
      </c>
      <c r="Q31" s="60">
        <v>42862</v>
      </c>
      <c r="R31" s="60">
        <v>141224</v>
      </c>
      <c r="S31" s="60">
        <v>36120</v>
      </c>
      <c r="T31" s="60">
        <v>67808</v>
      </c>
      <c r="U31" s="60">
        <v>0</v>
      </c>
      <c r="V31" s="60">
        <v>103928</v>
      </c>
      <c r="W31" s="60">
        <v>430519</v>
      </c>
      <c r="X31" s="60">
        <v>431200</v>
      </c>
      <c r="Y31" s="60">
        <v>-681</v>
      </c>
      <c r="Z31" s="140">
        <v>-0.16</v>
      </c>
      <c r="AA31" s="155">
        <v>431200</v>
      </c>
    </row>
    <row r="32" spans="1:27" ht="13.5">
      <c r="A32" s="183" t="s">
        <v>121</v>
      </c>
      <c r="B32" s="182"/>
      <c r="C32" s="155">
        <v>300507</v>
      </c>
      <c r="D32" s="155">
        <v>0</v>
      </c>
      <c r="E32" s="156">
        <v>521400</v>
      </c>
      <c r="F32" s="60">
        <v>521400</v>
      </c>
      <c r="G32" s="60">
        <v>4141</v>
      </c>
      <c r="H32" s="60">
        <v>42053</v>
      </c>
      <c r="I32" s="60">
        <v>25924</v>
      </c>
      <c r="J32" s="60">
        <v>72118</v>
      </c>
      <c r="K32" s="60">
        <v>36145</v>
      </c>
      <c r="L32" s="60">
        <v>5157</v>
      </c>
      <c r="M32" s="60">
        <v>3628</v>
      </c>
      <c r="N32" s="60">
        <v>44930</v>
      </c>
      <c r="O32" s="60">
        <v>50857</v>
      </c>
      <c r="P32" s="60">
        <v>33328</v>
      </c>
      <c r="Q32" s="60">
        <v>109488</v>
      </c>
      <c r="R32" s="60">
        <v>193673</v>
      </c>
      <c r="S32" s="60">
        <v>7130</v>
      </c>
      <c r="T32" s="60">
        <v>217</v>
      </c>
      <c r="U32" s="60">
        <v>0</v>
      </c>
      <c r="V32" s="60">
        <v>7347</v>
      </c>
      <c r="W32" s="60">
        <v>318068</v>
      </c>
      <c r="X32" s="60">
        <v>521400</v>
      </c>
      <c r="Y32" s="60">
        <v>-203332</v>
      </c>
      <c r="Z32" s="140">
        <v>-39</v>
      </c>
      <c r="AA32" s="155">
        <v>521400</v>
      </c>
    </row>
    <row r="33" spans="1:27" ht="13.5">
      <c r="A33" s="183" t="s">
        <v>42</v>
      </c>
      <c r="B33" s="182"/>
      <c r="C33" s="155">
        <v>7408903</v>
      </c>
      <c r="D33" s="155">
        <v>0</v>
      </c>
      <c r="E33" s="156">
        <v>7535741</v>
      </c>
      <c r="F33" s="60">
        <v>7535741</v>
      </c>
      <c r="G33" s="60">
        <v>5151667</v>
      </c>
      <c r="H33" s="60">
        <v>0</v>
      </c>
      <c r="I33" s="60">
        <v>0</v>
      </c>
      <c r="J33" s="60">
        <v>5151667</v>
      </c>
      <c r="K33" s="60">
        <v>0</v>
      </c>
      <c r="L33" s="60">
        <v>1745036</v>
      </c>
      <c r="M33" s="60">
        <v>0</v>
      </c>
      <c r="N33" s="60">
        <v>1745036</v>
      </c>
      <c r="O33" s="60">
        <v>0</v>
      </c>
      <c r="P33" s="60">
        <v>0</v>
      </c>
      <c r="Q33" s="60">
        <v>639481</v>
      </c>
      <c r="R33" s="60">
        <v>639481</v>
      </c>
      <c r="S33" s="60">
        <v>0</v>
      </c>
      <c r="T33" s="60">
        <v>0</v>
      </c>
      <c r="U33" s="60">
        <v>0</v>
      </c>
      <c r="V33" s="60">
        <v>0</v>
      </c>
      <c r="W33" s="60">
        <v>7536184</v>
      </c>
      <c r="X33" s="60">
        <v>7535741</v>
      </c>
      <c r="Y33" s="60">
        <v>443</v>
      </c>
      <c r="Z33" s="140">
        <v>0.01</v>
      </c>
      <c r="AA33" s="155">
        <v>7535741</v>
      </c>
    </row>
    <row r="34" spans="1:27" ht="13.5">
      <c r="A34" s="183" t="s">
        <v>43</v>
      </c>
      <c r="B34" s="182"/>
      <c r="C34" s="155">
        <v>11088409</v>
      </c>
      <c r="D34" s="155">
        <v>0</v>
      </c>
      <c r="E34" s="156">
        <v>10092977</v>
      </c>
      <c r="F34" s="60">
        <v>10092977</v>
      </c>
      <c r="G34" s="60">
        <v>732107</v>
      </c>
      <c r="H34" s="60">
        <v>222837</v>
      </c>
      <c r="I34" s="60">
        <v>391091</v>
      </c>
      <c r="J34" s="60">
        <v>1346035</v>
      </c>
      <c r="K34" s="60">
        <v>440608</v>
      </c>
      <c r="L34" s="60">
        <v>1007157</v>
      </c>
      <c r="M34" s="60">
        <v>719717</v>
      </c>
      <c r="N34" s="60">
        <v>2167482</v>
      </c>
      <c r="O34" s="60">
        <v>624162</v>
      </c>
      <c r="P34" s="60">
        <v>352148</v>
      </c>
      <c r="Q34" s="60">
        <v>221014</v>
      </c>
      <c r="R34" s="60">
        <v>1197324</v>
      </c>
      <c r="S34" s="60">
        <v>233349</v>
      </c>
      <c r="T34" s="60">
        <v>173444</v>
      </c>
      <c r="U34" s="60">
        <v>0</v>
      </c>
      <c r="V34" s="60">
        <v>406793</v>
      </c>
      <c r="W34" s="60">
        <v>5117634</v>
      </c>
      <c r="X34" s="60">
        <v>10092977</v>
      </c>
      <c r="Y34" s="60">
        <v>-4975343</v>
      </c>
      <c r="Z34" s="140">
        <v>-49.3</v>
      </c>
      <c r="AA34" s="155">
        <v>10092977</v>
      </c>
    </row>
    <row r="35" spans="1:27" ht="13.5">
      <c r="A35" s="181" t="s">
        <v>122</v>
      </c>
      <c r="B35" s="185"/>
      <c r="C35" s="155">
        <v>33933</v>
      </c>
      <c r="D35" s="155">
        <v>0</v>
      </c>
      <c r="E35" s="156">
        <v>2000</v>
      </c>
      <c r="F35" s="60">
        <v>2000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2000</v>
      </c>
      <c r="Y35" s="60">
        <v>-2000</v>
      </c>
      <c r="Z35" s="140">
        <v>-100</v>
      </c>
      <c r="AA35" s="155">
        <v>2000</v>
      </c>
    </row>
    <row r="36" spans="1:27" ht="12.75">
      <c r="A36" s="193" t="s">
        <v>44</v>
      </c>
      <c r="B36" s="187"/>
      <c r="C36" s="188">
        <f aca="true" t="shared" si="1" ref="C36:Y36">SUM(C25:C35)</f>
        <v>44980385</v>
      </c>
      <c r="D36" s="188">
        <f>SUM(D25:D35)</f>
        <v>0</v>
      </c>
      <c r="E36" s="189">
        <f t="shared" si="1"/>
        <v>44985632</v>
      </c>
      <c r="F36" s="190">
        <f t="shared" si="1"/>
        <v>44985632</v>
      </c>
      <c r="G36" s="190">
        <f t="shared" si="1"/>
        <v>7430278</v>
      </c>
      <c r="H36" s="190">
        <f t="shared" si="1"/>
        <v>2528615</v>
      </c>
      <c r="I36" s="190">
        <f t="shared" si="1"/>
        <v>2277363</v>
      </c>
      <c r="J36" s="190">
        <f t="shared" si="1"/>
        <v>12236256</v>
      </c>
      <c r="K36" s="190">
        <f t="shared" si="1"/>
        <v>2169958</v>
      </c>
      <c r="L36" s="190">
        <f t="shared" si="1"/>
        <v>4447802</v>
      </c>
      <c r="M36" s="190">
        <f t="shared" si="1"/>
        <v>2559379</v>
      </c>
      <c r="N36" s="190">
        <f t="shared" si="1"/>
        <v>9177139</v>
      </c>
      <c r="O36" s="190">
        <f t="shared" si="1"/>
        <v>2462386</v>
      </c>
      <c r="P36" s="190">
        <f t="shared" si="1"/>
        <v>2531850</v>
      </c>
      <c r="Q36" s="190">
        <f t="shared" si="1"/>
        <v>2819928</v>
      </c>
      <c r="R36" s="190">
        <f t="shared" si="1"/>
        <v>7814164</v>
      </c>
      <c r="S36" s="190">
        <f t="shared" si="1"/>
        <v>1946258</v>
      </c>
      <c r="T36" s="190">
        <f t="shared" si="1"/>
        <v>2058283</v>
      </c>
      <c r="U36" s="190">
        <f t="shared" si="1"/>
        <v>0</v>
      </c>
      <c r="V36" s="190">
        <f t="shared" si="1"/>
        <v>4004541</v>
      </c>
      <c r="W36" s="190">
        <f t="shared" si="1"/>
        <v>33232100</v>
      </c>
      <c r="X36" s="190">
        <f t="shared" si="1"/>
        <v>44985632</v>
      </c>
      <c r="Y36" s="190">
        <f t="shared" si="1"/>
        <v>-11753532</v>
      </c>
      <c r="Z36" s="191">
        <f>+IF(X36&lt;&gt;0,+(Y36/X36)*100,0)</f>
        <v>-26.127302157275462</v>
      </c>
      <c r="AA36" s="188">
        <f>SUM(AA25:AA35)</f>
        <v>44985632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-2993955</v>
      </c>
      <c r="D38" s="199">
        <f>+D22-D36</f>
        <v>0</v>
      </c>
      <c r="E38" s="200">
        <f t="shared" si="2"/>
        <v>-1800000</v>
      </c>
      <c r="F38" s="106">
        <f t="shared" si="2"/>
        <v>-1800000</v>
      </c>
      <c r="G38" s="106">
        <f t="shared" si="2"/>
        <v>-497998</v>
      </c>
      <c r="H38" s="106">
        <f t="shared" si="2"/>
        <v>-957112</v>
      </c>
      <c r="I38" s="106">
        <f t="shared" si="2"/>
        <v>-452322</v>
      </c>
      <c r="J38" s="106">
        <f t="shared" si="2"/>
        <v>-1907432</v>
      </c>
      <c r="K38" s="106">
        <f t="shared" si="2"/>
        <v>3549052</v>
      </c>
      <c r="L38" s="106">
        <f t="shared" si="2"/>
        <v>1392025</v>
      </c>
      <c r="M38" s="106">
        <f t="shared" si="2"/>
        <v>-1002805</v>
      </c>
      <c r="N38" s="106">
        <f t="shared" si="2"/>
        <v>3938272</v>
      </c>
      <c r="O38" s="106">
        <f t="shared" si="2"/>
        <v>-597972</v>
      </c>
      <c r="P38" s="106">
        <f t="shared" si="2"/>
        <v>-1004223</v>
      </c>
      <c r="Q38" s="106">
        <f t="shared" si="2"/>
        <v>2064536</v>
      </c>
      <c r="R38" s="106">
        <f t="shared" si="2"/>
        <v>462341</v>
      </c>
      <c r="S38" s="106">
        <f t="shared" si="2"/>
        <v>-162128</v>
      </c>
      <c r="T38" s="106">
        <f t="shared" si="2"/>
        <v>-404956</v>
      </c>
      <c r="U38" s="106">
        <f t="shared" si="2"/>
        <v>0</v>
      </c>
      <c r="V38" s="106">
        <f t="shared" si="2"/>
        <v>-567084</v>
      </c>
      <c r="W38" s="106">
        <f t="shared" si="2"/>
        <v>1926097</v>
      </c>
      <c r="X38" s="106">
        <f>IF(F22=F36,0,X22-X36)</f>
        <v>-1800000</v>
      </c>
      <c r="Y38" s="106">
        <f t="shared" si="2"/>
        <v>3726097</v>
      </c>
      <c r="Z38" s="201">
        <f>+IF(X38&lt;&gt;0,+(Y38/X38)*100,0)</f>
        <v>-207.0053888888889</v>
      </c>
      <c r="AA38" s="199">
        <f>+AA22-AA36</f>
        <v>-1800000</v>
      </c>
    </row>
    <row r="39" spans="1:27" ht="13.5">
      <c r="A39" s="181" t="s">
        <v>46</v>
      </c>
      <c r="B39" s="185"/>
      <c r="C39" s="155">
        <v>14437056</v>
      </c>
      <c r="D39" s="155">
        <v>0</v>
      </c>
      <c r="E39" s="156">
        <v>9089000</v>
      </c>
      <c r="F39" s="60">
        <v>9089000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9089000</v>
      </c>
      <c r="Y39" s="60">
        <v>-9089000</v>
      </c>
      <c r="Z39" s="140">
        <v>-100</v>
      </c>
      <c r="AA39" s="155">
        <v>9089000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11443101</v>
      </c>
      <c r="D42" s="206">
        <f>SUM(D38:D41)</f>
        <v>0</v>
      </c>
      <c r="E42" s="207">
        <f t="shared" si="3"/>
        <v>7289000</v>
      </c>
      <c r="F42" s="88">
        <f t="shared" si="3"/>
        <v>7289000</v>
      </c>
      <c r="G42" s="88">
        <f t="shared" si="3"/>
        <v>-497998</v>
      </c>
      <c r="H42" s="88">
        <f t="shared" si="3"/>
        <v>-957112</v>
      </c>
      <c r="I42" s="88">
        <f t="shared" si="3"/>
        <v>-452322</v>
      </c>
      <c r="J42" s="88">
        <f t="shared" si="3"/>
        <v>-1907432</v>
      </c>
      <c r="K42" s="88">
        <f t="shared" si="3"/>
        <v>3549052</v>
      </c>
      <c r="L42" s="88">
        <f t="shared" si="3"/>
        <v>1392025</v>
      </c>
      <c r="M42" s="88">
        <f t="shared" si="3"/>
        <v>-1002805</v>
      </c>
      <c r="N42" s="88">
        <f t="shared" si="3"/>
        <v>3938272</v>
      </c>
      <c r="O42" s="88">
        <f t="shared" si="3"/>
        <v>-597972</v>
      </c>
      <c r="P42" s="88">
        <f t="shared" si="3"/>
        <v>-1004223</v>
      </c>
      <c r="Q42" s="88">
        <f t="shared" si="3"/>
        <v>2064536</v>
      </c>
      <c r="R42" s="88">
        <f t="shared" si="3"/>
        <v>462341</v>
      </c>
      <c r="S42" s="88">
        <f t="shared" si="3"/>
        <v>-162128</v>
      </c>
      <c r="T42" s="88">
        <f t="shared" si="3"/>
        <v>-404956</v>
      </c>
      <c r="U42" s="88">
        <f t="shared" si="3"/>
        <v>0</v>
      </c>
      <c r="V42" s="88">
        <f t="shared" si="3"/>
        <v>-567084</v>
      </c>
      <c r="W42" s="88">
        <f t="shared" si="3"/>
        <v>1926097</v>
      </c>
      <c r="X42" s="88">
        <f t="shared" si="3"/>
        <v>7289000</v>
      </c>
      <c r="Y42" s="88">
        <f t="shared" si="3"/>
        <v>-5362903</v>
      </c>
      <c r="Z42" s="208">
        <f>+IF(X42&lt;&gt;0,+(Y42/X42)*100,0)</f>
        <v>-73.57529153519002</v>
      </c>
      <c r="AA42" s="206">
        <f>SUM(AA38:AA41)</f>
        <v>7289000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11443101</v>
      </c>
      <c r="D44" s="210">
        <f>+D42-D43</f>
        <v>0</v>
      </c>
      <c r="E44" s="211">
        <f t="shared" si="4"/>
        <v>7289000</v>
      </c>
      <c r="F44" s="77">
        <f t="shared" si="4"/>
        <v>7289000</v>
      </c>
      <c r="G44" s="77">
        <f t="shared" si="4"/>
        <v>-497998</v>
      </c>
      <c r="H44" s="77">
        <f t="shared" si="4"/>
        <v>-957112</v>
      </c>
      <c r="I44" s="77">
        <f t="shared" si="4"/>
        <v>-452322</v>
      </c>
      <c r="J44" s="77">
        <f t="shared" si="4"/>
        <v>-1907432</v>
      </c>
      <c r="K44" s="77">
        <f t="shared" si="4"/>
        <v>3549052</v>
      </c>
      <c r="L44" s="77">
        <f t="shared" si="4"/>
        <v>1392025</v>
      </c>
      <c r="M44" s="77">
        <f t="shared" si="4"/>
        <v>-1002805</v>
      </c>
      <c r="N44" s="77">
        <f t="shared" si="4"/>
        <v>3938272</v>
      </c>
      <c r="O44" s="77">
        <f t="shared" si="4"/>
        <v>-597972</v>
      </c>
      <c r="P44" s="77">
        <f t="shared" si="4"/>
        <v>-1004223</v>
      </c>
      <c r="Q44" s="77">
        <f t="shared" si="4"/>
        <v>2064536</v>
      </c>
      <c r="R44" s="77">
        <f t="shared" si="4"/>
        <v>462341</v>
      </c>
      <c r="S44" s="77">
        <f t="shared" si="4"/>
        <v>-162128</v>
      </c>
      <c r="T44" s="77">
        <f t="shared" si="4"/>
        <v>-404956</v>
      </c>
      <c r="U44" s="77">
        <f t="shared" si="4"/>
        <v>0</v>
      </c>
      <c r="V44" s="77">
        <f t="shared" si="4"/>
        <v>-567084</v>
      </c>
      <c r="W44" s="77">
        <f t="shared" si="4"/>
        <v>1926097</v>
      </c>
      <c r="X44" s="77">
        <f t="shared" si="4"/>
        <v>7289000</v>
      </c>
      <c r="Y44" s="77">
        <f t="shared" si="4"/>
        <v>-5362903</v>
      </c>
      <c r="Z44" s="212">
        <f>+IF(X44&lt;&gt;0,+(Y44/X44)*100,0)</f>
        <v>-73.57529153519002</v>
      </c>
      <c r="AA44" s="210">
        <f>+AA42-AA43</f>
        <v>7289000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11443101</v>
      </c>
      <c r="D46" s="206">
        <f>SUM(D44:D45)</f>
        <v>0</v>
      </c>
      <c r="E46" s="207">
        <f t="shared" si="5"/>
        <v>7289000</v>
      </c>
      <c r="F46" s="88">
        <f t="shared" si="5"/>
        <v>7289000</v>
      </c>
      <c r="G46" s="88">
        <f t="shared" si="5"/>
        <v>-497998</v>
      </c>
      <c r="H46" s="88">
        <f t="shared" si="5"/>
        <v>-957112</v>
      </c>
      <c r="I46" s="88">
        <f t="shared" si="5"/>
        <v>-452322</v>
      </c>
      <c r="J46" s="88">
        <f t="shared" si="5"/>
        <v>-1907432</v>
      </c>
      <c r="K46" s="88">
        <f t="shared" si="5"/>
        <v>3549052</v>
      </c>
      <c r="L46" s="88">
        <f t="shared" si="5"/>
        <v>1392025</v>
      </c>
      <c r="M46" s="88">
        <f t="shared" si="5"/>
        <v>-1002805</v>
      </c>
      <c r="N46" s="88">
        <f t="shared" si="5"/>
        <v>3938272</v>
      </c>
      <c r="O46" s="88">
        <f t="shared" si="5"/>
        <v>-597972</v>
      </c>
      <c r="P46" s="88">
        <f t="shared" si="5"/>
        <v>-1004223</v>
      </c>
      <c r="Q46" s="88">
        <f t="shared" si="5"/>
        <v>2064536</v>
      </c>
      <c r="R46" s="88">
        <f t="shared" si="5"/>
        <v>462341</v>
      </c>
      <c r="S46" s="88">
        <f t="shared" si="5"/>
        <v>-162128</v>
      </c>
      <c r="T46" s="88">
        <f t="shared" si="5"/>
        <v>-404956</v>
      </c>
      <c r="U46" s="88">
        <f t="shared" si="5"/>
        <v>0</v>
      </c>
      <c r="V46" s="88">
        <f t="shared" si="5"/>
        <v>-567084</v>
      </c>
      <c r="W46" s="88">
        <f t="shared" si="5"/>
        <v>1926097</v>
      </c>
      <c r="X46" s="88">
        <f t="shared" si="5"/>
        <v>7289000</v>
      </c>
      <c r="Y46" s="88">
        <f t="shared" si="5"/>
        <v>-5362903</v>
      </c>
      <c r="Z46" s="208">
        <f>+IF(X46&lt;&gt;0,+(Y46/X46)*100,0)</f>
        <v>-73.57529153519002</v>
      </c>
      <c r="AA46" s="206">
        <f>SUM(AA44:AA45)</f>
        <v>7289000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11443101</v>
      </c>
      <c r="D48" s="217">
        <f>SUM(D46:D47)</f>
        <v>0</v>
      </c>
      <c r="E48" s="218">
        <f t="shared" si="6"/>
        <v>7289000</v>
      </c>
      <c r="F48" s="219">
        <f t="shared" si="6"/>
        <v>7289000</v>
      </c>
      <c r="G48" s="219">
        <f t="shared" si="6"/>
        <v>-497998</v>
      </c>
      <c r="H48" s="220">
        <f t="shared" si="6"/>
        <v>-957112</v>
      </c>
      <c r="I48" s="220">
        <f t="shared" si="6"/>
        <v>-452322</v>
      </c>
      <c r="J48" s="220">
        <f t="shared" si="6"/>
        <v>-1907432</v>
      </c>
      <c r="K48" s="220">
        <f t="shared" si="6"/>
        <v>3549052</v>
      </c>
      <c r="L48" s="220">
        <f t="shared" si="6"/>
        <v>1392025</v>
      </c>
      <c r="M48" s="219">
        <f t="shared" si="6"/>
        <v>-1002805</v>
      </c>
      <c r="N48" s="219">
        <f t="shared" si="6"/>
        <v>3938272</v>
      </c>
      <c r="O48" s="220">
        <f t="shared" si="6"/>
        <v>-597972</v>
      </c>
      <c r="P48" s="220">
        <f t="shared" si="6"/>
        <v>-1004223</v>
      </c>
      <c r="Q48" s="220">
        <f t="shared" si="6"/>
        <v>2064536</v>
      </c>
      <c r="R48" s="220">
        <f t="shared" si="6"/>
        <v>462341</v>
      </c>
      <c r="S48" s="220">
        <f t="shared" si="6"/>
        <v>-162128</v>
      </c>
      <c r="T48" s="219">
        <f t="shared" si="6"/>
        <v>-404956</v>
      </c>
      <c r="U48" s="219">
        <f t="shared" si="6"/>
        <v>0</v>
      </c>
      <c r="V48" s="220">
        <f t="shared" si="6"/>
        <v>-567084</v>
      </c>
      <c r="W48" s="220">
        <f t="shared" si="6"/>
        <v>1926097</v>
      </c>
      <c r="X48" s="220">
        <f t="shared" si="6"/>
        <v>7289000</v>
      </c>
      <c r="Y48" s="220">
        <f t="shared" si="6"/>
        <v>-5362903</v>
      </c>
      <c r="Z48" s="221">
        <f>+IF(X48&lt;&gt;0,+(Y48/X48)*100,0)</f>
        <v>-73.57529153519002</v>
      </c>
      <c r="AA48" s="222">
        <f>SUM(AA46:AA47)</f>
        <v>7289000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13852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387</v>
      </c>
      <c r="H5" s="100">
        <f t="shared" si="0"/>
        <v>10732</v>
      </c>
      <c r="I5" s="100">
        <f t="shared" si="0"/>
        <v>28551</v>
      </c>
      <c r="J5" s="100">
        <f t="shared" si="0"/>
        <v>39670</v>
      </c>
      <c r="K5" s="100">
        <f t="shared" si="0"/>
        <v>9886</v>
      </c>
      <c r="L5" s="100">
        <f t="shared" si="0"/>
        <v>29487</v>
      </c>
      <c r="M5" s="100">
        <f t="shared" si="0"/>
        <v>139138</v>
      </c>
      <c r="N5" s="100">
        <f t="shared" si="0"/>
        <v>178511</v>
      </c>
      <c r="O5" s="100">
        <f t="shared" si="0"/>
        <v>0</v>
      </c>
      <c r="P5" s="100">
        <f t="shared" si="0"/>
        <v>0</v>
      </c>
      <c r="Q5" s="100">
        <f t="shared" si="0"/>
        <v>45085</v>
      </c>
      <c r="R5" s="100">
        <f t="shared" si="0"/>
        <v>45085</v>
      </c>
      <c r="S5" s="100">
        <f t="shared" si="0"/>
        <v>0</v>
      </c>
      <c r="T5" s="100">
        <f t="shared" si="0"/>
        <v>5779</v>
      </c>
      <c r="U5" s="100">
        <f t="shared" si="0"/>
        <v>0</v>
      </c>
      <c r="V5" s="100">
        <f t="shared" si="0"/>
        <v>5779</v>
      </c>
      <c r="W5" s="100">
        <f t="shared" si="0"/>
        <v>269045</v>
      </c>
      <c r="X5" s="100">
        <f t="shared" si="0"/>
        <v>0</v>
      </c>
      <c r="Y5" s="100">
        <f t="shared" si="0"/>
        <v>269045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13095</v>
      </c>
      <c r="R6" s="60">
        <v>13095</v>
      </c>
      <c r="S6" s="60"/>
      <c r="T6" s="60"/>
      <c r="U6" s="60"/>
      <c r="V6" s="60"/>
      <c r="W6" s="60">
        <v>13095</v>
      </c>
      <c r="X6" s="60"/>
      <c r="Y6" s="60">
        <v>13095</v>
      </c>
      <c r="Z6" s="140"/>
      <c r="AA6" s="62"/>
    </row>
    <row r="7" spans="1:27" ht="13.5">
      <c r="A7" s="138" t="s">
        <v>76</v>
      </c>
      <c r="B7" s="136"/>
      <c r="C7" s="157">
        <v>13852</v>
      </c>
      <c r="D7" s="157"/>
      <c r="E7" s="158"/>
      <c r="F7" s="159"/>
      <c r="G7" s="159">
        <v>387</v>
      </c>
      <c r="H7" s="159">
        <v>10732</v>
      </c>
      <c r="I7" s="159">
        <v>28551</v>
      </c>
      <c r="J7" s="159">
        <v>39670</v>
      </c>
      <c r="K7" s="159"/>
      <c r="L7" s="159">
        <v>29487</v>
      </c>
      <c r="M7" s="159">
        <v>139138</v>
      </c>
      <c r="N7" s="159">
        <v>168625</v>
      </c>
      <c r="O7" s="159"/>
      <c r="P7" s="159"/>
      <c r="Q7" s="159">
        <v>19995</v>
      </c>
      <c r="R7" s="159">
        <v>19995</v>
      </c>
      <c r="S7" s="159"/>
      <c r="T7" s="159">
        <v>5605</v>
      </c>
      <c r="U7" s="159"/>
      <c r="V7" s="159">
        <v>5605</v>
      </c>
      <c r="W7" s="159">
        <v>233895</v>
      </c>
      <c r="X7" s="159"/>
      <c r="Y7" s="159">
        <v>233895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>
        <v>9886</v>
      </c>
      <c r="L8" s="60"/>
      <c r="M8" s="60"/>
      <c r="N8" s="60">
        <v>9886</v>
      </c>
      <c r="O8" s="60"/>
      <c r="P8" s="60"/>
      <c r="Q8" s="60">
        <v>11995</v>
      </c>
      <c r="R8" s="60">
        <v>11995</v>
      </c>
      <c r="S8" s="60"/>
      <c r="T8" s="60">
        <v>174</v>
      </c>
      <c r="U8" s="60"/>
      <c r="V8" s="60">
        <v>174</v>
      </c>
      <c r="W8" s="60">
        <v>22055</v>
      </c>
      <c r="X8" s="60"/>
      <c r="Y8" s="60">
        <v>22055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262531</v>
      </c>
      <c r="D9" s="153">
        <f>SUM(D10:D14)</f>
        <v>0</v>
      </c>
      <c r="E9" s="154">
        <f t="shared" si="1"/>
        <v>4900000</v>
      </c>
      <c r="F9" s="100">
        <f t="shared" si="1"/>
        <v>4900000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16346</v>
      </c>
      <c r="L9" s="100">
        <f t="shared" si="1"/>
        <v>0</v>
      </c>
      <c r="M9" s="100">
        <f t="shared" si="1"/>
        <v>90164</v>
      </c>
      <c r="N9" s="100">
        <f t="shared" si="1"/>
        <v>106510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174</v>
      </c>
      <c r="U9" s="100">
        <f t="shared" si="1"/>
        <v>0</v>
      </c>
      <c r="V9" s="100">
        <f t="shared" si="1"/>
        <v>174</v>
      </c>
      <c r="W9" s="100">
        <f t="shared" si="1"/>
        <v>106684</v>
      </c>
      <c r="X9" s="100">
        <f t="shared" si="1"/>
        <v>4900000</v>
      </c>
      <c r="Y9" s="100">
        <f t="shared" si="1"/>
        <v>-4793316</v>
      </c>
      <c r="Z9" s="137">
        <f>+IF(X9&lt;&gt;0,+(Y9/X9)*100,0)</f>
        <v>-97.82277551020408</v>
      </c>
      <c r="AA9" s="102">
        <f>SUM(AA10:AA14)</f>
        <v>4900000</v>
      </c>
    </row>
    <row r="10" spans="1:27" ht="13.5">
      <c r="A10" s="138" t="s">
        <v>79</v>
      </c>
      <c r="B10" s="136"/>
      <c r="C10" s="155">
        <v>262531</v>
      </c>
      <c r="D10" s="155"/>
      <c r="E10" s="156">
        <v>400000</v>
      </c>
      <c r="F10" s="60">
        <v>400000</v>
      </c>
      <c r="G10" s="60"/>
      <c r="H10" s="60"/>
      <c r="I10" s="60"/>
      <c r="J10" s="60"/>
      <c r="K10" s="60">
        <v>16346</v>
      </c>
      <c r="L10" s="60"/>
      <c r="M10" s="60">
        <v>7841</v>
      </c>
      <c r="N10" s="60">
        <v>24187</v>
      </c>
      <c r="O10" s="60"/>
      <c r="P10" s="60"/>
      <c r="Q10" s="60"/>
      <c r="R10" s="60"/>
      <c r="S10" s="60"/>
      <c r="T10" s="60">
        <v>174</v>
      </c>
      <c r="U10" s="60"/>
      <c r="V10" s="60">
        <v>174</v>
      </c>
      <c r="W10" s="60">
        <v>24361</v>
      </c>
      <c r="X10" s="60">
        <v>400000</v>
      </c>
      <c r="Y10" s="60">
        <v>-375639</v>
      </c>
      <c r="Z10" s="140">
        <v>-93.91</v>
      </c>
      <c r="AA10" s="62">
        <v>400000</v>
      </c>
    </row>
    <row r="11" spans="1:27" ht="13.5">
      <c r="A11" s="138" t="s">
        <v>80</v>
      </c>
      <c r="B11" s="136"/>
      <c r="C11" s="155"/>
      <c r="D11" s="155"/>
      <c r="E11" s="156">
        <v>4500000</v>
      </c>
      <c r="F11" s="60">
        <v>4500000</v>
      </c>
      <c r="G11" s="60"/>
      <c r="H11" s="60"/>
      <c r="I11" s="60"/>
      <c r="J11" s="60"/>
      <c r="K11" s="60"/>
      <c r="L11" s="60"/>
      <c r="M11" s="60">
        <v>82323</v>
      </c>
      <c r="N11" s="60">
        <v>82323</v>
      </c>
      <c r="O11" s="60"/>
      <c r="P11" s="60"/>
      <c r="Q11" s="60"/>
      <c r="R11" s="60"/>
      <c r="S11" s="60"/>
      <c r="T11" s="60"/>
      <c r="U11" s="60"/>
      <c r="V11" s="60"/>
      <c r="W11" s="60">
        <v>82323</v>
      </c>
      <c r="X11" s="60">
        <v>4500000</v>
      </c>
      <c r="Y11" s="60">
        <v>-4417677</v>
      </c>
      <c r="Z11" s="140">
        <v>-98.17</v>
      </c>
      <c r="AA11" s="62">
        <v>4500000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12746833</v>
      </c>
      <c r="D15" s="153">
        <f>SUM(D16:D18)</f>
        <v>0</v>
      </c>
      <c r="E15" s="154">
        <f t="shared" si="2"/>
        <v>4189000</v>
      </c>
      <c r="F15" s="100">
        <f t="shared" si="2"/>
        <v>4189000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123274</v>
      </c>
      <c r="N15" s="100">
        <f t="shared" si="2"/>
        <v>123274</v>
      </c>
      <c r="O15" s="100">
        <f t="shared" si="2"/>
        <v>0</v>
      </c>
      <c r="P15" s="100">
        <f t="shared" si="2"/>
        <v>0</v>
      </c>
      <c r="Q15" s="100">
        <f t="shared" si="2"/>
        <v>622924</v>
      </c>
      <c r="R15" s="100">
        <f t="shared" si="2"/>
        <v>622924</v>
      </c>
      <c r="S15" s="100">
        <f t="shared" si="2"/>
        <v>0</v>
      </c>
      <c r="T15" s="100">
        <f t="shared" si="2"/>
        <v>1727</v>
      </c>
      <c r="U15" s="100">
        <f t="shared" si="2"/>
        <v>0</v>
      </c>
      <c r="V15" s="100">
        <f t="shared" si="2"/>
        <v>1727</v>
      </c>
      <c r="W15" s="100">
        <f t="shared" si="2"/>
        <v>747925</v>
      </c>
      <c r="X15" s="100">
        <f t="shared" si="2"/>
        <v>4189000</v>
      </c>
      <c r="Y15" s="100">
        <f t="shared" si="2"/>
        <v>-3441075</v>
      </c>
      <c r="Z15" s="137">
        <f>+IF(X15&lt;&gt;0,+(Y15/X15)*100,0)</f>
        <v>-82.14550011936022</v>
      </c>
      <c r="AA15" s="102">
        <f>SUM(AA16:AA18)</f>
        <v>4189000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12746833</v>
      </c>
      <c r="D17" s="155"/>
      <c r="E17" s="156">
        <v>4189000</v>
      </c>
      <c r="F17" s="60">
        <v>4189000</v>
      </c>
      <c r="G17" s="60"/>
      <c r="H17" s="60"/>
      <c r="I17" s="60"/>
      <c r="J17" s="60"/>
      <c r="K17" s="60"/>
      <c r="L17" s="60"/>
      <c r="M17" s="60">
        <v>123274</v>
      </c>
      <c r="N17" s="60">
        <v>123274</v>
      </c>
      <c r="O17" s="60"/>
      <c r="P17" s="60"/>
      <c r="Q17" s="60">
        <v>622924</v>
      </c>
      <c r="R17" s="60">
        <v>622924</v>
      </c>
      <c r="S17" s="60"/>
      <c r="T17" s="60">
        <v>1727</v>
      </c>
      <c r="U17" s="60"/>
      <c r="V17" s="60">
        <v>1727</v>
      </c>
      <c r="W17" s="60">
        <v>747925</v>
      </c>
      <c r="X17" s="60">
        <v>4189000</v>
      </c>
      <c r="Y17" s="60">
        <v>-3441075</v>
      </c>
      <c r="Z17" s="140">
        <v>-82.15</v>
      </c>
      <c r="AA17" s="62">
        <v>4189000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1431223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740</v>
      </c>
      <c r="R19" s="100">
        <f t="shared" si="3"/>
        <v>740</v>
      </c>
      <c r="S19" s="100">
        <f t="shared" si="3"/>
        <v>0</v>
      </c>
      <c r="T19" s="100">
        <f t="shared" si="3"/>
        <v>864</v>
      </c>
      <c r="U19" s="100">
        <f t="shared" si="3"/>
        <v>0</v>
      </c>
      <c r="V19" s="100">
        <f t="shared" si="3"/>
        <v>864</v>
      </c>
      <c r="W19" s="100">
        <f t="shared" si="3"/>
        <v>1604</v>
      </c>
      <c r="X19" s="100">
        <f t="shared" si="3"/>
        <v>0</v>
      </c>
      <c r="Y19" s="100">
        <f t="shared" si="3"/>
        <v>1604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1119585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740</v>
      </c>
      <c r="R20" s="60">
        <v>740</v>
      </c>
      <c r="S20" s="60"/>
      <c r="T20" s="60">
        <v>864</v>
      </c>
      <c r="U20" s="60"/>
      <c r="V20" s="60">
        <v>864</v>
      </c>
      <c r="W20" s="60">
        <v>1604</v>
      </c>
      <c r="X20" s="60"/>
      <c r="Y20" s="60">
        <v>1604</v>
      </c>
      <c r="Z20" s="140"/>
      <c r="AA20" s="62"/>
    </row>
    <row r="21" spans="1:27" ht="13.5">
      <c r="A21" s="138" t="s">
        <v>90</v>
      </c>
      <c r="B21" s="136"/>
      <c r="C21" s="155">
        <v>311638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14454439</v>
      </c>
      <c r="D25" s="217">
        <f>+D5+D9+D15+D19+D24</f>
        <v>0</v>
      </c>
      <c r="E25" s="230">
        <f t="shared" si="4"/>
        <v>9089000</v>
      </c>
      <c r="F25" s="219">
        <f t="shared" si="4"/>
        <v>9089000</v>
      </c>
      <c r="G25" s="219">
        <f t="shared" si="4"/>
        <v>387</v>
      </c>
      <c r="H25" s="219">
        <f t="shared" si="4"/>
        <v>10732</v>
      </c>
      <c r="I25" s="219">
        <f t="shared" si="4"/>
        <v>28551</v>
      </c>
      <c r="J25" s="219">
        <f t="shared" si="4"/>
        <v>39670</v>
      </c>
      <c r="K25" s="219">
        <f t="shared" si="4"/>
        <v>26232</v>
      </c>
      <c r="L25" s="219">
        <f t="shared" si="4"/>
        <v>29487</v>
      </c>
      <c r="M25" s="219">
        <f t="shared" si="4"/>
        <v>352576</v>
      </c>
      <c r="N25" s="219">
        <f t="shared" si="4"/>
        <v>408295</v>
      </c>
      <c r="O25" s="219">
        <f t="shared" si="4"/>
        <v>0</v>
      </c>
      <c r="P25" s="219">
        <f t="shared" si="4"/>
        <v>0</v>
      </c>
      <c r="Q25" s="219">
        <f t="shared" si="4"/>
        <v>668749</v>
      </c>
      <c r="R25" s="219">
        <f t="shared" si="4"/>
        <v>668749</v>
      </c>
      <c r="S25" s="219">
        <f t="shared" si="4"/>
        <v>0</v>
      </c>
      <c r="T25" s="219">
        <f t="shared" si="4"/>
        <v>8544</v>
      </c>
      <c r="U25" s="219">
        <f t="shared" si="4"/>
        <v>0</v>
      </c>
      <c r="V25" s="219">
        <f t="shared" si="4"/>
        <v>8544</v>
      </c>
      <c r="W25" s="219">
        <f t="shared" si="4"/>
        <v>1125258</v>
      </c>
      <c r="X25" s="219">
        <f t="shared" si="4"/>
        <v>9089000</v>
      </c>
      <c r="Y25" s="219">
        <f t="shared" si="4"/>
        <v>-7963742</v>
      </c>
      <c r="Z25" s="231">
        <f>+IF(X25&lt;&gt;0,+(Y25/X25)*100,0)</f>
        <v>-87.61956210804269</v>
      </c>
      <c r="AA25" s="232">
        <f>+AA5+AA9+AA15+AA19+AA24</f>
        <v>9089000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9591900</v>
      </c>
      <c r="D28" s="155"/>
      <c r="E28" s="156">
        <v>9089000</v>
      </c>
      <c r="F28" s="60">
        <v>9089000</v>
      </c>
      <c r="G28" s="60"/>
      <c r="H28" s="60"/>
      <c r="I28" s="60"/>
      <c r="J28" s="60"/>
      <c r="K28" s="60"/>
      <c r="L28" s="60"/>
      <c r="M28" s="60">
        <v>344497</v>
      </c>
      <c r="N28" s="60">
        <v>344497</v>
      </c>
      <c r="O28" s="60"/>
      <c r="P28" s="60"/>
      <c r="Q28" s="60">
        <v>622924</v>
      </c>
      <c r="R28" s="60">
        <v>622924</v>
      </c>
      <c r="S28" s="60"/>
      <c r="T28" s="60"/>
      <c r="U28" s="60"/>
      <c r="V28" s="60"/>
      <c r="W28" s="60">
        <v>967421</v>
      </c>
      <c r="X28" s="60">
        <v>9089000</v>
      </c>
      <c r="Y28" s="60">
        <v>-8121579</v>
      </c>
      <c r="Z28" s="140">
        <v>-89.36</v>
      </c>
      <c r="AA28" s="155">
        <v>9089000</v>
      </c>
    </row>
    <row r="29" spans="1:27" ht="13.5">
      <c r="A29" s="234" t="s">
        <v>134</v>
      </c>
      <c r="B29" s="136"/>
      <c r="C29" s="155">
        <v>4845156</v>
      </c>
      <c r="D29" s="155"/>
      <c r="E29" s="156"/>
      <c r="F29" s="60"/>
      <c r="G29" s="60"/>
      <c r="H29" s="60"/>
      <c r="I29" s="60"/>
      <c r="J29" s="60"/>
      <c r="K29" s="60">
        <v>16346</v>
      </c>
      <c r="L29" s="60"/>
      <c r="M29" s="60">
        <v>7841</v>
      </c>
      <c r="N29" s="60">
        <v>24187</v>
      </c>
      <c r="O29" s="60"/>
      <c r="P29" s="60"/>
      <c r="Q29" s="60"/>
      <c r="R29" s="60"/>
      <c r="S29" s="60"/>
      <c r="T29" s="60">
        <v>1901</v>
      </c>
      <c r="U29" s="60"/>
      <c r="V29" s="60">
        <v>1901</v>
      </c>
      <c r="W29" s="60">
        <v>26088</v>
      </c>
      <c r="X29" s="60"/>
      <c r="Y29" s="60">
        <v>26088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14437056</v>
      </c>
      <c r="D32" s="210">
        <f>SUM(D28:D31)</f>
        <v>0</v>
      </c>
      <c r="E32" s="211">
        <f t="shared" si="5"/>
        <v>9089000</v>
      </c>
      <c r="F32" s="77">
        <f t="shared" si="5"/>
        <v>9089000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16346</v>
      </c>
      <c r="L32" s="77">
        <f t="shared" si="5"/>
        <v>0</v>
      </c>
      <c r="M32" s="77">
        <f t="shared" si="5"/>
        <v>352338</v>
      </c>
      <c r="N32" s="77">
        <f t="shared" si="5"/>
        <v>368684</v>
      </c>
      <c r="O32" s="77">
        <f t="shared" si="5"/>
        <v>0</v>
      </c>
      <c r="P32" s="77">
        <f t="shared" si="5"/>
        <v>0</v>
      </c>
      <c r="Q32" s="77">
        <f t="shared" si="5"/>
        <v>622924</v>
      </c>
      <c r="R32" s="77">
        <f t="shared" si="5"/>
        <v>622924</v>
      </c>
      <c r="S32" s="77">
        <f t="shared" si="5"/>
        <v>0</v>
      </c>
      <c r="T32" s="77">
        <f t="shared" si="5"/>
        <v>1901</v>
      </c>
      <c r="U32" s="77">
        <f t="shared" si="5"/>
        <v>0</v>
      </c>
      <c r="V32" s="77">
        <f t="shared" si="5"/>
        <v>1901</v>
      </c>
      <c r="W32" s="77">
        <f t="shared" si="5"/>
        <v>993509</v>
      </c>
      <c r="X32" s="77">
        <f t="shared" si="5"/>
        <v>9089000</v>
      </c>
      <c r="Y32" s="77">
        <f t="shared" si="5"/>
        <v>-8095491</v>
      </c>
      <c r="Z32" s="212">
        <f>+IF(X32&lt;&gt;0,+(Y32/X32)*100,0)</f>
        <v>-89.06910551215755</v>
      </c>
      <c r="AA32" s="79">
        <f>SUM(AA28:AA31)</f>
        <v>9089000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17383</v>
      </c>
      <c r="D35" s="155"/>
      <c r="E35" s="156"/>
      <c r="F35" s="60"/>
      <c r="G35" s="60">
        <v>387</v>
      </c>
      <c r="H35" s="60">
        <v>10732</v>
      </c>
      <c r="I35" s="60">
        <v>28551</v>
      </c>
      <c r="J35" s="60">
        <v>39670</v>
      </c>
      <c r="K35" s="60">
        <v>9886</v>
      </c>
      <c r="L35" s="60">
        <v>29487</v>
      </c>
      <c r="M35" s="60">
        <v>238</v>
      </c>
      <c r="N35" s="60">
        <v>39611</v>
      </c>
      <c r="O35" s="60"/>
      <c r="P35" s="60"/>
      <c r="Q35" s="60">
        <v>45825</v>
      </c>
      <c r="R35" s="60">
        <v>45825</v>
      </c>
      <c r="S35" s="60"/>
      <c r="T35" s="60">
        <v>6643</v>
      </c>
      <c r="U35" s="60"/>
      <c r="V35" s="60">
        <v>6643</v>
      </c>
      <c r="W35" s="60">
        <v>131749</v>
      </c>
      <c r="X35" s="60"/>
      <c r="Y35" s="60">
        <v>131749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14454439</v>
      </c>
      <c r="D36" s="222">
        <f>SUM(D32:D35)</f>
        <v>0</v>
      </c>
      <c r="E36" s="218">
        <f t="shared" si="6"/>
        <v>9089000</v>
      </c>
      <c r="F36" s="220">
        <f t="shared" si="6"/>
        <v>9089000</v>
      </c>
      <c r="G36" s="220">
        <f t="shared" si="6"/>
        <v>387</v>
      </c>
      <c r="H36" s="220">
        <f t="shared" si="6"/>
        <v>10732</v>
      </c>
      <c r="I36" s="220">
        <f t="shared" si="6"/>
        <v>28551</v>
      </c>
      <c r="J36" s="220">
        <f t="shared" si="6"/>
        <v>39670</v>
      </c>
      <c r="K36" s="220">
        <f t="shared" si="6"/>
        <v>26232</v>
      </c>
      <c r="L36" s="220">
        <f t="shared" si="6"/>
        <v>29487</v>
      </c>
      <c r="M36" s="220">
        <f t="shared" si="6"/>
        <v>352576</v>
      </c>
      <c r="N36" s="220">
        <f t="shared" si="6"/>
        <v>408295</v>
      </c>
      <c r="O36" s="220">
        <f t="shared" si="6"/>
        <v>0</v>
      </c>
      <c r="P36" s="220">
        <f t="shared" si="6"/>
        <v>0</v>
      </c>
      <c r="Q36" s="220">
        <f t="shared" si="6"/>
        <v>668749</v>
      </c>
      <c r="R36" s="220">
        <f t="shared" si="6"/>
        <v>668749</v>
      </c>
      <c r="S36" s="220">
        <f t="shared" si="6"/>
        <v>0</v>
      </c>
      <c r="T36" s="220">
        <f t="shared" si="6"/>
        <v>8544</v>
      </c>
      <c r="U36" s="220">
        <f t="shared" si="6"/>
        <v>0</v>
      </c>
      <c r="V36" s="220">
        <f t="shared" si="6"/>
        <v>8544</v>
      </c>
      <c r="W36" s="220">
        <f t="shared" si="6"/>
        <v>1125258</v>
      </c>
      <c r="X36" s="220">
        <f t="shared" si="6"/>
        <v>9089000</v>
      </c>
      <c r="Y36" s="220">
        <f t="shared" si="6"/>
        <v>-7963742</v>
      </c>
      <c r="Z36" s="221">
        <f>+IF(X36&lt;&gt;0,+(Y36/X36)*100,0)</f>
        <v>-87.61956210804269</v>
      </c>
      <c r="AA36" s="239">
        <f>SUM(AA32:AA35)</f>
        <v>9089000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283182</v>
      </c>
      <c r="D6" s="155"/>
      <c r="E6" s="59">
        <v>1538120</v>
      </c>
      <c r="F6" s="60">
        <v>1538120</v>
      </c>
      <c r="G6" s="60">
        <v>1189406</v>
      </c>
      <c r="H6" s="60">
        <v>228202</v>
      </c>
      <c r="I6" s="60">
        <v>109752</v>
      </c>
      <c r="J6" s="60">
        <v>109752</v>
      </c>
      <c r="K6" s="60">
        <v>933848</v>
      </c>
      <c r="L6" s="60">
        <v>651829</v>
      </c>
      <c r="M6" s="60">
        <v>556913</v>
      </c>
      <c r="N6" s="60">
        <v>556913</v>
      </c>
      <c r="O6" s="60">
        <v>259161</v>
      </c>
      <c r="P6" s="60">
        <v>84092</v>
      </c>
      <c r="Q6" s="60">
        <v>183864</v>
      </c>
      <c r="R6" s="60">
        <v>183864</v>
      </c>
      <c r="S6" s="60">
        <v>224795</v>
      </c>
      <c r="T6" s="60">
        <v>256673</v>
      </c>
      <c r="U6" s="60"/>
      <c r="V6" s="60">
        <v>256673</v>
      </c>
      <c r="W6" s="60">
        <v>256673</v>
      </c>
      <c r="X6" s="60">
        <v>1538120</v>
      </c>
      <c r="Y6" s="60">
        <v>-1281447</v>
      </c>
      <c r="Z6" s="140">
        <v>-83.31</v>
      </c>
      <c r="AA6" s="62">
        <v>1538120</v>
      </c>
    </row>
    <row r="7" spans="1:27" ht="13.5">
      <c r="A7" s="249" t="s">
        <v>144</v>
      </c>
      <c r="B7" s="182"/>
      <c r="C7" s="155">
        <v>22920310</v>
      </c>
      <c r="D7" s="155"/>
      <c r="E7" s="59">
        <v>19551274</v>
      </c>
      <c r="F7" s="60">
        <v>19551274</v>
      </c>
      <c r="G7" s="60">
        <v>30670310</v>
      </c>
      <c r="H7" s="60">
        <v>31960309</v>
      </c>
      <c r="I7" s="60">
        <v>30772665</v>
      </c>
      <c r="J7" s="60">
        <v>30772665</v>
      </c>
      <c r="K7" s="60">
        <v>28413973</v>
      </c>
      <c r="L7" s="60">
        <v>30936973</v>
      </c>
      <c r="M7" s="60">
        <v>28870965</v>
      </c>
      <c r="N7" s="60">
        <v>28870965</v>
      </c>
      <c r="O7" s="60">
        <v>27261184</v>
      </c>
      <c r="P7" s="60">
        <v>26138113</v>
      </c>
      <c r="Q7" s="60">
        <v>28089849</v>
      </c>
      <c r="R7" s="60">
        <v>28089849</v>
      </c>
      <c r="S7" s="60">
        <v>31978200</v>
      </c>
      <c r="T7" s="60">
        <v>29224062</v>
      </c>
      <c r="U7" s="60"/>
      <c r="V7" s="60">
        <v>29224062</v>
      </c>
      <c r="W7" s="60">
        <v>29224062</v>
      </c>
      <c r="X7" s="60">
        <v>19551274</v>
      </c>
      <c r="Y7" s="60">
        <v>9672788</v>
      </c>
      <c r="Z7" s="140">
        <v>49.47</v>
      </c>
      <c r="AA7" s="62">
        <v>19551274</v>
      </c>
    </row>
    <row r="8" spans="1:27" ht="13.5">
      <c r="A8" s="249" t="s">
        <v>145</v>
      </c>
      <c r="B8" s="182"/>
      <c r="C8" s="155">
        <v>2092456</v>
      </c>
      <c r="D8" s="155"/>
      <c r="E8" s="59">
        <v>6000117</v>
      </c>
      <c r="F8" s="60">
        <v>6000117</v>
      </c>
      <c r="G8" s="60">
        <v>2035831</v>
      </c>
      <c r="H8" s="60">
        <v>1492713</v>
      </c>
      <c r="I8" s="60">
        <v>1795826</v>
      </c>
      <c r="J8" s="60">
        <v>1795826</v>
      </c>
      <c r="K8" s="60">
        <v>5069779</v>
      </c>
      <c r="L8" s="60">
        <v>5322271</v>
      </c>
      <c r="M8" s="60">
        <v>4592333</v>
      </c>
      <c r="N8" s="60">
        <v>4592333</v>
      </c>
      <c r="O8" s="60">
        <v>4506739</v>
      </c>
      <c r="P8" s="60">
        <v>4025682</v>
      </c>
      <c r="Q8" s="60">
        <v>3717907</v>
      </c>
      <c r="R8" s="60">
        <v>3717907</v>
      </c>
      <c r="S8" s="60">
        <v>2611678</v>
      </c>
      <c r="T8" s="60">
        <v>2814216</v>
      </c>
      <c r="U8" s="60"/>
      <c r="V8" s="60">
        <v>2814216</v>
      </c>
      <c r="W8" s="60">
        <v>2814216</v>
      </c>
      <c r="X8" s="60">
        <v>6000117</v>
      </c>
      <c r="Y8" s="60">
        <v>-3185901</v>
      </c>
      <c r="Z8" s="140">
        <v>-53.1</v>
      </c>
      <c r="AA8" s="62">
        <v>6000117</v>
      </c>
    </row>
    <row r="9" spans="1:27" ht="13.5">
      <c r="A9" s="249" t="s">
        <v>146</v>
      </c>
      <c r="B9" s="182"/>
      <c r="C9" s="155">
        <v>22830</v>
      </c>
      <c r="D9" s="155"/>
      <c r="E9" s="59">
        <v>10634</v>
      </c>
      <c r="F9" s="60">
        <v>10634</v>
      </c>
      <c r="G9" s="60">
        <v>22830</v>
      </c>
      <c r="H9" s="60">
        <v>22830</v>
      </c>
      <c r="I9" s="60">
        <v>22830</v>
      </c>
      <c r="J9" s="60">
        <v>22830</v>
      </c>
      <c r="K9" s="60">
        <v>22830</v>
      </c>
      <c r="L9" s="60">
        <v>22830</v>
      </c>
      <c r="M9" s="60">
        <v>22830</v>
      </c>
      <c r="N9" s="60">
        <v>22830</v>
      </c>
      <c r="O9" s="60">
        <v>22830</v>
      </c>
      <c r="P9" s="60">
        <v>22830</v>
      </c>
      <c r="Q9" s="60">
        <v>22830</v>
      </c>
      <c r="R9" s="60">
        <v>22830</v>
      </c>
      <c r="S9" s="60">
        <v>22830</v>
      </c>
      <c r="T9" s="60">
        <v>22830</v>
      </c>
      <c r="U9" s="60"/>
      <c r="V9" s="60">
        <v>22830</v>
      </c>
      <c r="W9" s="60">
        <v>22830</v>
      </c>
      <c r="X9" s="60">
        <v>10634</v>
      </c>
      <c r="Y9" s="60">
        <v>12196</v>
      </c>
      <c r="Z9" s="140">
        <v>114.69</v>
      </c>
      <c r="AA9" s="62">
        <v>10634</v>
      </c>
    </row>
    <row r="10" spans="1:27" ht="13.5">
      <c r="A10" s="249" t="s">
        <v>147</v>
      </c>
      <c r="B10" s="182"/>
      <c r="C10" s="155">
        <v>9413</v>
      </c>
      <c r="D10" s="155"/>
      <c r="E10" s="59">
        <v>9045</v>
      </c>
      <c r="F10" s="60">
        <v>9045</v>
      </c>
      <c r="G10" s="159">
        <v>8275</v>
      </c>
      <c r="H10" s="159">
        <v>7515</v>
      </c>
      <c r="I10" s="159">
        <v>6727</v>
      </c>
      <c r="J10" s="60">
        <v>6727</v>
      </c>
      <c r="K10" s="159">
        <v>5949</v>
      </c>
      <c r="L10" s="159">
        <v>5168</v>
      </c>
      <c r="M10" s="60">
        <v>4385</v>
      </c>
      <c r="N10" s="159">
        <v>4385</v>
      </c>
      <c r="O10" s="159">
        <v>3600</v>
      </c>
      <c r="P10" s="159">
        <v>2811</v>
      </c>
      <c r="Q10" s="60">
        <v>2020</v>
      </c>
      <c r="R10" s="159">
        <v>2020</v>
      </c>
      <c r="S10" s="159">
        <v>1227</v>
      </c>
      <c r="T10" s="60">
        <v>431</v>
      </c>
      <c r="U10" s="159"/>
      <c r="V10" s="159">
        <v>431</v>
      </c>
      <c r="W10" s="159">
        <v>431</v>
      </c>
      <c r="X10" s="60">
        <v>9045</v>
      </c>
      <c r="Y10" s="159">
        <v>-8614</v>
      </c>
      <c r="Z10" s="141">
        <v>-95.23</v>
      </c>
      <c r="AA10" s="225">
        <v>9045</v>
      </c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25328191</v>
      </c>
      <c r="D12" s="168">
        <f>SUM(D6:D11)</f>
        <v>0</v>
      </c>
      <c r="E12" s="72">
        <f t="shared" si="0"/>
        <v>27109190</v>
      </c>
      <c r="F12" s="73">
        <f t="shared" si="0"/>
        <v>27109190</v>
      </c>
      <c r="G12" s="73">
        <f t="shared" si="0"/>
        <v>33926652</v>
      </c>
      <c r="H12" s="73">
        <f t="shared" si="0"/>
        <v>33711569</v>
      </c>
      <c r="I12" s="73">
        <f t="shared" si="0"/>
        <v>32707800</v>
      </c>
      <c r="J12" s="73">
        <f t="shared" si="0"/>
        <v>32707800</v>
      </c>
      <c r="K12" s="73">
        <f t="shared" si="0"/>
        <v>34446379</v>
      </c>
      <c r="L12" s="73">
        <f t="shared" si="0"/>
        <v>36939071</v>
      </c>
      <c r="M12" s="73">
        <f t="shared" si="0"/>
        <v>34047426</v>
      </c>
      <c r="N12" s="73">
        <f t="shared" si="0"/>
        <v>34047426</v>
      </c>
      <c r="O12" s="73">
        <f t="shared" si="0"/>
        <v>32053514</v>
      </c>
      <c r="P12" s="73">
        <f t="shared" si="0"/>
        <v>30273528</v>
      </c>
      <c r="Q12" s="73">
        <f t="shared" si="0"/>
        <v>32016470</v>
      </c>
      <c r="R12" s="73">
        <f t="shared" si="0"/>
        <v>32016470</v>
      </c>
      <c r="S12" s="73">
        <f t="shared" si="0"/>
        <v>34838730</v>
      </c>
      <c r="T12" s="73">
        <f t="shared" si="0"/>
        <v>32318212</v>
      </c>
      <c r="U12" s="73">
        <f t="shared" si="0"/>
        <v>0</v>
      </c>
      <c r="V12" s="73">
        <f t="shared" si="0"/>
        <v>32318212</v>
      </c>
      <c r="W12" s="73">
        <f t="shared" si="0"/>
        <v>32318212</v>
      </c>
      <c r="X12" s="73">
        <f t="shared" si="0"/>
        <v>27109190</v>
      </c>
      <c r="Y12" s="73">
        <f t="shared" si="0"/>
        <v>5209022</v>
      </c>
      <c r="Z12" s="170">
        <f>+IF(X12&lt;&gt;0,+(Y12/X12)*100,0)</f>
        <v>19.214967322889397</v>
      </c>
      <c r="AA12" s="74">
        <f>SUM(AA6:AA11)</f>
        <v>27109190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51391</v>
      </c>
      <c r="D15" s="155"/>
      <c r="E15" s="59">
        <v>38919</v>
      </c>
      <c r="F15" s="60">
        <v>38919</v>
      </c>
      <c r="G15" s="60">
        <v>51759</v>
      </c>
      <c r="H15" s="60">
        <v>51759</v>
      </c>
      <c r="I15" s="60">
        <v>51759</v>
      </c>
      <c r="J15" s="60">
        <v>51759</v>
      </c>
      <c r="K15" s="60">
        <v>51759</v>
      </c>
      <c r="L15" s="60">
        <v>51759</v>
      </c>
      <c r="M15" s="60">
        <v>51759</v>
      </c>
      <c r="N15" s="60">
        <v>51759</v>
      </c>
      <c r="O15" s="60">
        <v>51759</v>
      </c>
      <c r="P15" s="60">
        <v>51759</v>
      </c>
      <c r="Q15" s="60">
        <v>51759</v>
      </c>
      <c r="R15" s="60">
        <v>51759</v>
      </c>
      <c r="S15" s="60">
        <v>51759</v>
      </c>
      <c r="T15" s="60">
        <v>51759</v>
      </c>
      <c r="U15" s="60"/>
      <c r="V15" s="60">
        <v>51759</v>
      </c>
      <c r="W15" s="60">
        <v>51759</v>
      </c>
      <c r="X15" s="60">
        <v>38919</v>
      </c>
      <c r="Y15" s="60">
        <v>12840</v>
      </c>
      <c r="Z15" s="140">
        <v>32.99</v>
      </c>
      <c r="AA15" s="62">
        <v>38919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10227052</v>
      </c>
      <c r="D17" s="155"/>
      <c r="E17" s="59">
        <v>10227346</v>
      </c>
      <c r="F17" s="60">
        <v>10227346</v>
      </c>
      <c r="G17" s="60">
        <v>10227052</v>
      </c>
      <c r="H17" s="60">
        <v>10227052</v>
      </c>
      <c r="I17" s="60">
        <v>10227052</v>
      </c>
      <c r="J17" s="60">
        <v>10227052</v>
      </c>
      <c r="K17" s="60">
        <v>10227052</v>
      </c>
      <c r="L17" s="60">
        <v>10227052</v>
      </c>
      <c r="M17" s="60">
        <v>10227052</v>
      </c>
      <c r="N17" s="60">
        <v>10227052</v>
      </c>
      <c r="O17" s="60">
        <v>10227052</v>
      </c>
      <c r="P17" s="60">
        <v>10227052</v>
      </c>
      <c r="Q17" s="60">
        <v>10227052</v>
      </c>
      <c r="R17" s="60">
        <v>10227052</v>
      </c>
      <c r="S17" s="60">
        <v>10227052</v>
      </c>
      <c r="T17" s="60">
        <v>10227052</v>
      </c>
      <c r="U17" s="60"/>
      <c r="V17" s="60">
        <v>10227052</v>
      </c>
      <c r="W17" s="60">
        <v>10227052</v>
      </c>
      <c r="X17" s="60">
        <v>10227346</v>
      </c>
      <c r="Y17" s="60">
        <v>-294</v>
      </c>
      <c r="Z17" s="140"/>
      <c r="AA17" s="62">
        <v>10227346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102428811</v>
      </c>
      <c r="D19" s="155"/>
      <c r="E19" s="59">
        <v>99331100</v>
      </c>
      <c r="F19" s="60">
        <v>99331100</v>
      </c>
      <c r="G19" s="60">
        <v>102429198</v>
      </c>
      <c r="H19" s="60">
        <v>102423830</v>
      </c>
      <c r="I19" s="60">
        <v>102448170</v>
      </c>
      <c r="J19" s="60">
        <v>102448170</v>
      </c>
      <c r="K19" s="60">
        <v>102472384</v>
      </c>
      <c r="L19" s="60">
        <v>102501871</v>
      </c>
      <c r="M19" s="60">
        <v>102854446</v>
      </c>
      <c r="N19" s="60">
        <v>102854446</v>
      </c>
      <c r="O19" s="60">
        <v>102854446</v>
      </c>
      <c r="P19" s="60">
        <v>102854446</v>
      </c>
      <c r="Q19" s="60">
        <v>103523195</v>
      </c>
      <c r="R19" s="60">
        <v>103523195</v>
      </c>
      <c r="S19" s="60">
        <v>103523195</v>
      </c>
      <c r="T19" s="60">
        <v>103531740</v>
      </c>
      <c r="U19" s="60"/>
      <c r="V19" s="60">
        <v>103531740</v>
      </c>
      <c r="W19" s="60">
        <v>103531740</v>
      </c>
      <c r="X19" s="60">
        <v>99331100</v>
      </c>
      <c r="Y19" s="60">
        <v>4200640</v>
      </c>
      <c r="Z19" s="140">
        <v>4.23</v>
      </c>
      <c r="AA19" s="62">
        <v>99331100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27339</v>
      </c>
      <c r="D22" s="155"/>
      <c r="E22" s="59">
        <v>92452</v>
      </c>
      <c r="F22" s="60">
        <v>92452</v>
      </c>
      <c r="G22" s="60">
        <v>27339</v>
      </c>
      <c r="H22" s="60">
        <v>27339</v>
      </c>
      <c r="I22" s="60">
        <v>31549</v>
      </c>
      <c r="J22" s="60">
        <v>31549</v>
      </c>
      <c r="K22" s="60">
        <v>33567</v>
      </c>
      <c r="L22" s="60">
        <v>33567</v>
      </c>
      <c r="M22" s="60">
        <v>33567</v>
      </c>
      <c r="N22" s="60">
        <v>33567</v>
      </c>
      <c r="O22" s="60">
        <v>33567</v>
      </c>
      <c r="P22" s="60">
        <v>33567</v>
      </c>
      <c r="Q22" s="60">
        <v>33567</v>
      </c>
      <c r="R22" s="60">
        <v>33567</v>
      </c>
      <c r="S22" s="60">
        <v>33567</v>
      </c>
      <c r="T22" s="60">
        <v>33567</v>
      </c>
      <c r="U22" s="60"/>
      <c r="V22" s="60">
        <v>33567</v>
      </c>
      <c r="W22" s="60">
        <v>33567</v>
      </c>
      <c r="X22" s="60">
        <v>92452</v>
      </c>
      <c r="Y22" s="60">
        <v>-58885</v>
      </c>
      <c r="Z22" s="140">
        <v>-63.69</v>
      </c>
      <c r="AA22" s="62">
        <v>92452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112734593</v>
      </c>
      <c r="D24" s="168">
        <f>SUM(D15:D23)</f>
        <v>0</v>
      </c>
      <c r="E24" s="76">
        <f t="shared" si="1"/>
        <v>109689817</v>
      </c>
      <c r="F24" s="77">
        <f t="shared" si="1"/>
        <v>109689817</v>
      </c>
      <c r="G24" s="77">
        <f t="shared" si="1"/>
        <v>112735348</v>
      </c>
      <c r="H24" s="77">
        <f t="shared" si="1"/>
        <v>112729980</v>
      </c>
      <c r="I24" s="77">
        <f t="shared" si="1"/>
        <v>112758530</v>
      </c>
      <c r="J24" s="77">
        <f t="shared" si="1"/>
        <v>112758530</v>
      </c>
      <c r="K24" s="77">
        <f t="shared" si="1"/>
        <v>112784762</v>
      </c>
      <c r="L24" s="77">
        <f t="shared" si="1"/>
        <v>112814249</v>
      </c>
      <c r="M24" s="77">
        <f t="shared" si="1"/>
        <v>113166824</v>
      </c>
      <c r="N24" s="77">
        <f t="shared" si="1"/>
        <v>113166824</v>
      </c>
      <c r="O24" s="77">
        <f t="shared" si="1"/>
        <v>113166824</v>
      </c>
      <c r="P24" s="77">
        <f t="shared" si="1"/>
        <v>113166824</v>
      </c>
      <c r="Q24" s="77">
        <f t="shared" si="1"/>
        <v>113835573</v>
      </c>
      <c r="R24" s="77">
        <f t="shared" si="1"/>
        <v>113835573</v>
      </c>
      <c r="S24" s="77">
        <f t="shared" si="1"/>
        <v>113835573</v>
      </c>
      <c r="T24" s="77">
        <f t="shared" si="1"/>
        <v>113844118</v>
      </c>
      <c r="U24" s="77">
        <f t="shared" si="1"/>
        <v>0</v>
      </c>
      <c r="V24" s="77">
        <f t="shared" si="1"/>
        <v>113844118</v>
      </c>
      <c r="W24" s="77">
        <f t="shared" si="1"/>
        <v>113844118</v>
      </c>
      <c r="X24" s="77">
        <f t="shared" si="1"/>
        <v>109689817</v>
      </c>
      <c r="Y24" s="77">
        <f t="shared" si="1"/>
        <v>4154301</v>
      </c>
      <c r="Z24" s="212">
        <f>+IF(X24&lt;&gt;0,+(Y24/X24)*100,0)</f>
        <v>3.7873169211322506</v>
      </c>
      <c r="AA24" s="79">
        <f>SUM(AA15:AA23)</f>
        <v>109689817</v>
      </c>
    </row>
    <row r="25" spans="1:27" ht="13.5">
      <c r="A25" s="250" t="s">
        <v>159</v>
      </c>
      <c r="B25" s="251"/>
      <c r="C25" s="168">
        <f aca="true" t="shared" si="2" ref="C25:Y25">+C12+C24</f>
        <v>138062784</v>
      </c>
      <c r="D25" s="168">
        <f>+D12+D24</f>
        <v>0</v>
      </c>
      <c r="E25" s="72">
        <f t="shared" si="2"/>
        <v>136799007</v>
      </c>
      <c r="F25" s="73">
        <f t="shared" si="2"/>
        <v>136799007</v>
      </c>
      <c r="G25" s="73">
        <f t="shared" si="2"/>
        <v>146662000</v>
      </c>
      <c r="H25" s="73">
        <f t="shared" si="2"/>
        <v>146441549</v>
      </c>
      <c r="I25" s="73">
        <f t="shared" si="2"/>
        <v>145466330</v>
      </c>
      <c r="J25" s="73">
        <f t="shared" si="2"/>
        <v>145466330</v>
      </c>
      <c r="K25" s="73">
        <f t="shared" si="2"/>
        <v>147231141</v>
      </c>
      <c r="L25" s="73">
        <f t="shared" si="2"/>
        <v>149753320</v>
      </c>
      <c r="M25" s="73">
        <f t="shared" si="2"/>
        <v>147214250</v>
      </c>
      <c r="N25" s="73">
        <f t="shared" si="2"/>
        <v>147214250</v>
      </c>
      <c r="O25" s="73">
        <f t="shared" si="2"/>
        <v>145220338</v>
      </c>
      <c r="P25" s="73">
        <f t="shared" si="2"/>
        <v>143440352</v>
      </c>
      <c r="Q25" s="73">
        <f t="shared" si="2"/>
        <v>145852043</v>
      </c>
      <c r="R25" s="73">
        <f t="shared" si="2"/>
        <v>145852043</v>
      </c>
      <c r="S25" s="73">
        <f t="shared" si="2"/>
        <v>148674303</v>
      </c>
      <c r="T25" s="73">
        <f t="shared" si="2"/>
        <v>146162330</v>
      </c>
      <c r="U25" s="73">
        <f t="shared" si="2"/>
        <v>0</v>
      </c>
      <c r="V25" s="73">
        <f t="shared" si="2"/>
        <v>146162330</v>
      </c>
      <c r="W25" s="73">
        <f t="shared" si="2"/>
        <v>146162330</v>
      </c>
      <c r="X25" s="73">
        <f t="shared" si="2"/>
        <v>136799007</v>
      </c>
      <c r="Y25" s="73">
        <f t="shared" si="2"/>
        <v>9363323</v>
      </c>
      <c r="Z25" s="170">
        <f>+IF(X25&lt;&gt;0,+(Y25/X25)*100,0)</f>
        <v>6.844584039999647</v>
      </c>
      <c r="AA25" s="74">
        <f>+AA12+AA24</f>
        <v>136799007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284119</v>
      </c>
      <c r="D31" s="155"/>
      <c r="E31" s="59">
        <v>331388</v>
      </c>
      <c r="F31" s="60">
        <v>331388</v>
      </c>
      <c r="G31" s="60">
        <v>283719</v>
      </c>
      <c r="H31" s="60">
        <v>282399</v>
      </c>
      <c r="I31" s="60">
        <v>285589</v>
      </c>
      <c r="J31" s="60">
        <v>285589</v>
      </c>
      <c r="K31" s="60">
        <v>286789</v>
      </c>
      <c r="L31" s="60">
        <v>284639</v>
      </c>
      <c r="M31" s="60">
        <v>285198</v>
      </c>
      <c r="N31" s="60">
        <v>285198</v>
      </c>
      <c r="O31" s="60">
        <v>286148</v>
      </c>
      <c r="P31" s="60">
        <v>285308</v>
      </c>
      <c r="Q31" s="60">
        <v>287269</v>
      </c>
      <c r="R31" s="60">
        <v>287269</v>
      </c>
      <c r="S31" s="60">
        <v>288219</v>
      </c>
      <c r="T31" s="60">
        <v>289169</v>
      </c>
      <c r="U31" s="60"/>
      <c r="V31" s="60">
        <v>289169</v>
      </c>
      <c r="W31" s="60">
        <v>289169</v>
      </c>
      <c r="X31" s="60">
        <v>331388</v>
      </c>
      <c r="Y31" s="60">
        <v>-42219</v>
      </c>
      <c r="Z31" s="140">
        <v>-12.74</v>
      </c>
      <c r="AA31" s="62">
        <v>331388</v>
      </c>
    </row>
    <row r="32" spans="1:27" ht="13.5">
      <c r="A32" s="249" t="s">
        <v>164</v>
      </c>
      <c r="B32" s="182"/>
      <c r="C32" s="155">
        <v>2826767</v>
      </c>
      <c r="D32" s="155"/>
      <c r="E32" s="59">
        <v>3362434</v>
      </c>
      <c r="F32" s="60">
        <v>3362434</v>
      </c>
      <c r="G32" s="60">
        <v>11935370</v>
      </c>
      <c r="H32" s="60">
        <v>12693723</v>
      </c>
      <c r="I32" s="60">
        <v>12187308</v>
      </c>
      <c r="J32" s="60">
        <v>12187308</v>
      </c>
      <c r="K32" s="60">
        <v>10422117</v>
      </c>
      <c r="L32" s="60">
        <v>11571375</v>
      </c>
      <c r="M32" s="60">
        <v>10069375</v>
      </c>
      <c r="N32" s="60">
        <v>10069375</v>
      </c>
      <c r="O32" s="60">
        <v>8693904</v>
      </c>
      <c r="P32" s="60">
        <v>7949632</v>
      </c>
      <c r="Q32" s="60">
        <v>7683826</v>
      </c>
      <c r="R32" s="60">
        <v>7683826</v>
      </c>
      <c r="S32" s="60">
        <v>10669844</v>
      </c>
      <c r="T32" s="60">
        <v>8572012</v>
      </c>
      <c r="U32" s="60"/>
      <c r="V32" s="60">
        <v>8572012</v>
      </c>
      <c r="W32" s="60">
        <v>8572012</v>
      </c>
      <c r="X32" s="60">
        <v>3362434</v>
      </c>
      <c r="Y32" s="60">
        <v>5209578</v>
      </c>
      <c r="Z32" s="140">
        <v>154.93</v>
      </c>
      <c r="AA32" s="62">
        <v>3362434</v>
      </c>
    </row>
    <row r="33" spans="1:27" ht="13.5">
      <c r="A33" s="249" t="s">
        <v>165</v>
      </c>
      <c r="B33" s="182"/>
      <c r="C33" s="155">
        <v>1519826</v>
      </c>
      <c r="D33" s="155"/>
      <c r="E33" s="59">
        <v>1330534</v>
      </c>
      <c r="F33" s="60">
        <v>1330534</v>
      </c>
      <c r="G33" s="60">
        <v>1508837</v>
      </c>
      <c r="H33" s="60">
        <v>1488465</v>
      </c>
      <c r="I33" s="60">
        <v>1468718</v>
      </c>
      <c r="J33" s="60">
        <v>1468718</v>
      </c>
      <c r="K33" s="60">
        <v>1432122</v>
      </c>
      <c r="L33" s="60">
        <v>1415168</v>
      </c>
      <c r="M33" s="60">
        <v>1027908</v>
      </c>
      <c r="N33" s="60">
        <v>1027908</v>
      </c>
      <c r="O33" s="60">
        <v>1006489</v>
      </c>
      <c r="P33" s="60">
        <v>975838</v>
      </c>
      <c r="Q33" s="60">
        <v>963803</v>
      </c>
      <c r="R33" s="60">
        <v>963803</v>
      </c>
      <c r="S33" s="60">
        <v>951767</v>
      </c>
      <c r="T33" s="60">
        <v>939731</v>
      </c>
      <c r="U33" s="60"/>
      <c r="V33" s="60">
        <v>939731</v>
      </c>
      <c r="W33" s="60">
        <v>939731</v>
      </c>
      <c r="X33" s="60">
        <v>1330534</v>
      </c>
      <c r="Y33" s="60">
        <v>-390803</v>
      </c>
      <c r="Z33" s="140">
        <v>-29.37</v>
      </c>
      <c r="AA33" s="62">
        <v>1330534</v>
      </c>
    </row>
    <row r="34" spans="1:27" ht="13.5">
      <c r="A34" s="250" t="s">
        <v>58</v>
      </c>
      <c r="B34" s="251"/>
      <c r="C34" s="168">
        <f aca="true" t="shared" si="3" ref="C34:Y34">SUM(C29:C33)</f>
        <v>4630712</v>
      </c>
      <c r="D34" s="168">
        <f>SUM(D29:D33)</f>
        <v>0</v>
      </c>
      <c r="E34" s="72">
        <f t="shared" si="3"/>
        <v>5024356</v>
      </c>
      <c r="F34" s="73">
        <f t="shared" si="3"/>
        <v>5024356</v>
      </c>
      <c r="G34" s="73">
        <f t="shared" si="3"/>
        <v>13727926</v>
      </c>
      <c r="H34" s="73">
        <f t="shared" si="3"/>
        <v>14464587</v>
      </c>
      <c r="I34" s="73">
        <f t="shared" si="3"/>
        <v>13941615</v>
      </c>
      <c r="J34" s="73">
        <f t="shared" si="3"/>
        <v>13941615</v>
      </c>
      <c r="K34" s="73">
        <f t="shared" si="3"/>
        <v>12141028</v>
      </c>
      <c r="L34" s="73">
        <f t="shared" si="3"/>
        <v>13271182</v>
      </c>
      <c r="M34" s="73">
        <f t="shared" si="3"/>
        <v>11382481</v>
      </c>
      <c r="N34" s="73">
        <f t="shared" si="3"/>
        <v>11382481</v>
      </c>
      <c r="O34" s="73">
        <f t="shared" si="3"/>
        <v>9986541</v>
      </c>
      <c r="P34" s="73">
        <f t="shared" si="3"/>
        <v>9210778</v>
      </c>
      <c r="Q34" s="73">
        <f t="shared" si="3"/>
        <v>8934898</v>
      </c>
      <c r="R34" s="73">
        <f t="shared" si="3"/>
        <v>8934898</v>
      </c>
      <c r="S34" s="73">
        <f t="shared" si="3"/>
        <v>11909830</v>
      </c>
      <c r="T34" s="73">
        <f t="shared" si="3"/>
        <v>9800912</v>
      </c>
      <c r="U34" s="73">
        <f t="shared" si="3"/>
        <v>0</v>
      </c>
      <c r="V34" s="73">
        <f t="shared" si="3"/>
        <v>9800912</v>
      </c>
      <c r="W34" s="73">
        <f t="shared" si="3"/>
        <v>9800912</v>
      </c>
      <c r="X34" s="73">
        <f t="shared" si="3"/>
        <v>5024356</v>
      </c>
      <c r="Y34" s="73">
        <f t="shared" si="3"/>
        <v>4776556</v>
      </c>
      <c r="Z34" s="170">
        <f>+IF(X34&lt;&gt;0,+(Y34/X34)*100,0)</f>
        <v>95.06802463838152</v>
      </c>
      <c r="AA34" s="74">
        <f>SUM(AA29:AA33)</f>
        <v>5024356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15048308</v>
      </c>
      <c r="D38" s="155"/>
      <c r="E38" s="59">
        <v>13498884</v>
      </c>
      <c r="F38" s="60">
        <v>13498884</v>
      </c>
      <c r="G38" s="60">
        <v>15048308</v>
      </c>
      <c r="H38" s="60">
        <v>15048308</v>
      </c>
      <c r="I38" s="60">
        <v>15048308</v>
      </c>
      <c r="J38" s="60">
        <v>15048308</v>
      </c>
      <c r="K38" s="60">
        <v>15048308</v>
      </c>
      <c r="L38" s="60">
        <v>15048308</v>
      </c>
      <c r="M38" s="60">
        <v>15048308</v>
      </c>
      <c r="N38" s="60">
        <v>15048308</v>
      </c>
      <c r="O38" s="60">
        <v>15048308</v>
      </c>
      <c r="P38" s="60">
        <v>15048308</v>
      </c>
      <c r="Q38" s="60">
        <v>15048308</v>
      </c>
      <c r="R38" s="60">
        <v>15048308</v>
      </c>
      <c r="S38" s="60">
        <v>15048308</v>
      </c>
      <c r="T38" s="60">
        <v>15048308</v>
      </c>
      <c r="U38" s="60"/>
      <c r="V38" s="60">
        <v>15048308</v>
      </c>
      <c r="W38" s="60">
        <v>15048308</v>
      </c>
      <c r="X38" s="60">
        <v>13498884</v>
      </c>
      <c r="Y38" s="60">
        <v>1549424</v>
      </c>
      <c r="Z38" s="140">
        <v>11.48</v>
      </c>
      <c r="AA38" s="62">
        <v>13498884</v>
      </c>
    </row>
    <row r="39" spans="1:27" ht="13.5">
      <c r="A39" s="250" t="s">
        <v>59</v>
      </c>
      <c r="B39" s="253"/>
      <c r="C39" s="168">
        <f aca="true" t="shared" si="4" ref="C39:Y39">SUM(C37:C38)</f>
        <v>15048308</v>
      </c>
      <c r="D39" s="168">
        <f>SUM(D37:D38)</f>
        <v>0</v>
      </c>
      <c r="E39" s="76">
        <f t="shared" si="4"/>
        <v>13498884</v>
      </c>
      <c r="F39" s="77">
        <f t="shared" si="4"/>
        <v>13498884</v>
      </c>
      <c r="G39" s="77">
        <f t="shared" si="4"/>
        <v>15048308</v>
      </c>
      <c r="H39" s="77">
        <f t="shared" si="4"/>
        <v>15048308</v>
      </c>
      <c r="I39" s="77">
        <f t="shared" si="4"/>
        <v>15048308</v>
      </c>
      <c r="J39" s="77">
        <f t="shared" si="4"/>
        <v>15048308</v>
      </c>
      <c r="K39" s="77">
        <f t="shared" si="4"/>
        <v>15048308</v>
      </c>
      <c r="L39" s="77">
        <f t="shared" si="4"/>
        <v>15048308</v>
      </c>
      <c r="M39" s="77">
        <f t="shared" si="4"/>
        <v>15048308</v>
      </c>
      <c r="N39" s="77">
        <f t="shared" si="4"/>
        <v>15048308</v>
      </c>
      <c r="O39" s="77">
        <f t="shared" si="4"/>
        <v>15048308</v>
      </c>
      <c r="P39" s="77">
        <f t="shared" si="4"/>
        <v>15048308</v>
      </c>
      <c r="Q39" s="77">
        <f t="shared" si="4"/>
        <v>15048308</v>
      </c>
      <c r="R39" s="77">
        <f t="shared" si="4"/>
        <v>15048308</v>
      </c>
      <c r="S39" s="77">
        <f t="shared" si="4"/>
        <v>15048308</v>
      </c>
      <c r="T39" s="77">
        <f t="shared" si="4"/>
        <v>15048308</v>
      </c>
      <c r="U39" s="77">
        <f t="shared" si="4"/>
        <v>0</v>
      </c>
      <c r="V39" s="77">
        <f t="shared" si="4"/>
        <v>15048308</v>
      </c>
      <c r="W39" s="77">
        <f t="shared" si="4"/>
        <v>15048308</v>
      </c>
      <c r="X39" s="77">
        <f t="shared" si="4"/>
        <v>13498884</v>
      </c>
      <c r="Y39" s="77">
        <f t="shared" si="4"/>
        <v>1549424</v>
      </c>
      <c r="Z39" s="212">
        <f>+IF(X39&lt;&gt;0,+(Y39/X39)*100,0)</f>
        <v>11.478163676345392</v>
      </c>
      <c r="AA39" s="79">
        <f>SUM(AA37:AA38)</f>
        <v>13498884</v>
      </c>
    </row>
    <row r="40" spans="1:27" ht="13.5">
      <c r="A40" s="250" t="s">
        <v>167</v>
      </c>
      <c r="B40" s="251"/>
      <c r="C40" s="168">
        <f aca="true" t="shared" si="5" ref="C40:Y40">+C34+C39</f>
        <v>19679020</v>
      </c>
      <c r="D40" s="168">
        <f>+D34+D39</f>
        <v>0</v>
      </c>
      <c r="E40" s="72">
        <f t="shared" si="5"/>
        <v>18523240</v>
      </c>
      <c r="F40" s="73">
        <f t="shared" si="5"/>
        <v>18523240</v>
      </c>
      <c r="G40" s="73">
        <f t="shared" si="5"/>
        <v>28776234</v>
      </c>
      <c r="H40" s="73">
        <f t="shared" si="5"/>
        <v>29512895</v>
      </c>
      <c r="I40" s="73">
        <f t="shared" si="5"/>
        <v>28989923</v>
      </c>
      <c r="J40" s="73">
        <f t="shared" si="5"/>
        <v>28989923</v>
      </c>
      <c r="K40" s="73">
        <f t="shared" si="5"/>
        <v>27189336</v>
      </c>
      <c r="L40" s="73">
        <f t="shared" si="5"/>
        <v>28319490</v>
      </c>
      <c r="M40" s="73">
        <f t="shared" si="5"/>
        <v>26430789</v>
      </c>
      <c r="N40" s="73">
        <f t="shared" si="5"/>
        <v>26430789</v>
      </c>
      <c r="O40" s="73">
        <f t="shared" si="5"/>
        <v>25034849</v>
      </c>
      <c r="P40" s="73">
        <f t="shared" si="5"/>
        <v>24259086</v>
      </c>
      <c r="Q40" s="73">
        <f t="shared" si="5"/>
        <v>23983206</v>
      </c>
      <c r="R40" s="73">
        <f t="shared" si="5"/>
        <v>23983206</v>
      </c>
      <c r="S40" s="73">
        <f t="shared" si="5"/>
        <v>26958138</v>
      </c>
      <c r="T40" s="73">
        <f t="shared" si="5"/>
        <v>24849220</v>
      </c>
      <c r="U40" s="73">
        <f t="shared" si="5"/>
        <v>0</v>
      </c>
      <c r="V40" s="73">
        <f t="shared" si="5"/>
        <v>24849220</v>
      </c>
      <c r="W40" s="73">
        <f t="shared" si="5"/>
        <v>24849220</v>
      </c>
      <c r="X40" s="73">
        <f t="shared" si="5"/>
        <v>18523240</v>
      </c>
      <c r="Y40" s="73">
        <f t="shared" si="5"/>
        <v>6325980</v>
      </c>
      <c r="Z40" s="170">
        <f>+IF(X40&lt;&gt;0,+(Y40/X40)*100,0)</f>
        <v>34.15158471196184</v>
      </c>
      <c r="AA40" s="74">
        <f>+AA34+AA39</f>
        <v>18523240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118383764</v>
      </c>
      <c r="D42" s="257">
        <f>+D25-D40</f>
        <v>0</v>
      </c>
      <c r="E42" s="258">
        <f t="shared" si="6"/>
        <v>118275767</v>
      </c>
      <c r="F42" s="259">
        <f t="shared" si="6"/>
        <v>118275767</v>
      </c>
      <c r="G42" s="259">
        <f t="shared" si="6"/>
        <v>117885766</v>
      </c>
      <c r="H42" s="259">
        <f t="shared" si="6"/>
        <v>116928654</v>
      </c>
      <c r="I42" s="259">
        <f t="shared" si="6"/>
        <v>116476407</v>
      </c>
      <c r="J42" s="259">
        <f t="shared" si="6"/>
        <v>116476407</v>
      </c>
      <c r="K42" s="259">
        <f t="shared" si="6"/>
        <v>120041805</v>
      </c>
      <c r="L42" s="259">
        <f t="shared" si="6"/>
        <v>121433830</v>
      </c>
      <c r="M42" s="259">
        <f t="shared" si="6"/>
        <v>120783461</v>
      </c>
      <c r="N42" s="259">
        <f t="shared" si="6"/>
        <v>120783461</v>
      </c>
      <c r="O42" s="259">
        <f t="shared" si="6"/>
        <v>120185489</v>
      </c>
      <c r="P42" s="259">
        <f t="shared" si="6"/>
        <v>119181266</v>
      </c>
      <c r="Q42" s="259">
        <f t="shared" si="6"/>
        <v>121868837</v>
      </c>
      <c r="R42" s="259">
        <f t="shared" si="6"/>
        <v>121868837</v>
      </c>
      <c r="S42" s="259">
        <f t="shared" si="6"/>
        <v>121716165</v>
      </c>
      <c r="T42" s="259">
        <f t="shared" si="6"/>
        <v>121313110</v>
      </c>
      <c r="U42" s="259">
        <f t="shared" si="6"/>
        <v>0</v>
      </c>
      <c r="V42" s="259">
        <f t="shared" si="6"/>
        <v>121313110</v>
      </c>
      <c r="W42" s="259">
        <f t="shared" si="6"/>
        <v>121313110</v>
      </c>
      <c r="X42" s="259">
        <f t="shared" si="6"/>
        <v>118275767</v>
      </c>
      <c r="Y42" s="259">
        <f t="shared" si="6"/>
        <v>3037343</v>
      </c>
      <c r="Z42" s="260">
        <f>+IF(X42&lt;&gt;0,+(Y42/X42)*100,0)</f>
        <v>2.568018011669288</v>
      </c>
      <c r="AA42" s="261">
        <f>+AA25-AA40</f>
        <v>118275767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106860502</v>
      </c>
      <c r="D45" s="155"/>
      <c r="E45" s="59">
        <v>106752610</v>
      </c>
      <c r="F45" s="60">
        <v>106752610</v>
      </c>
      <c r="G45" s="60">
        <v>106362504</v>
      </c>
      <c r="H45" s="60">
        <v>105405392</v>
      </c>
      <c r="I45" s="60">
        <v>104953070</v>
      </c>
      <c r="J45" s="60">
        <v>104953070</v>
      </c>
      <c r="K45" s="60">
        <v>108518468</v>
      </c>
      <c r="L45" s="60">
        <v>109910493</v>
      </c>
      <c r="M45" s="60">
        <v>109260025</v>
      </c>
      <c r="N45" s="60">
        <v>109260025</v>
      </c>
      <c r="O45" s="60">
        <v>108662053</v>
      </c>
      <c r="P45" s="60">
        <v>107657830</v>
      </c>
      <c r="Q45" s="60">
        <v>110345289</v>
      </c>
      <c r="R45" s="60">
        <v>110345289</v>
      </c>
      <c r="S45" s="60">
        <v>110192617</v>
      </c>
      <c r="T45" s="60">
        <v>109789562</v>
      </c>
      <c r="U45" s="60"/>
      <c r="V45" s="60">
        <v>109789562</v>
      </c>
      <c r="W45" s="60">
        <v>109789562</v>
      </c>
      <c r="X45" s="60">
        <v>106752610</v>
      </c>
      <c r="Y45" s="60">
        <v>3036952</v>
      </c>
      <c r="Z45" s="139">
        <v>2.84</v>
      </c>
      <c r="AA45" s="62">
        <v>106752610</v>
      </c>
    </row>
    <row r="46" spans="1:27" ht="13.5">
      <c r="A46" s="249" t="s">
        <v>171</v>
      </c>
      <c r="B46" s="182"/>
      <c r="C46" s="155">
        <v>11523262</v>
      </c>
      <c r="D46" s="155"/>
      <c r="E46" s="59">
        <v>11523157</v>
      </c>
      <c r="F46" s="60">
        <v>11523157</v>
      </c>
      <c r="G46" s="60">
        <v>11523262</v>
      </c>
      <c r="H46" s="60">
        <v>11523262</v>
      </c>
      <c r="I46" s="60">
        <v>11523337</v>
      </c>
      <c r="J46" s="60">
        <v>11523337</v>
      </c>
      <c r="K46" s="60">
        <v>11523337</v>
      </c>
      <c r="L46" s="60">
        <v>11523337</v>
      </c>
      <c r="M46" s="60">
        <v>11523436</v>
      </c>
      <c r="N46" s="60">
        <v>11523436</v>
      </c>
      <c r="O46" s="60">
        <v>11523436</v>
      </c>
      <c r="P46" s="60">
        <v>11523436</v>
      </c>
      <c r="Q46" s="60">
        <v>11523548</v>
      </c>
      <c r="R46" s="60">
        <v>11523548</v>
      </c>
      <c r="S46" s="60">
        <v>11523548</v>
      </c>
      <c r="T46" s="60">
        <v>11523548</v>
      </c>
      <c r="U46" s="60"/>
      <c r="V46" s="60">
        <v>11523548</v>
      </c>
      <c r="W46" s="60">
        <v>11523548</v>
      </c>
      <c r="X46" s="60">
        <v>11523157</v>
      </c>
      <c r="Y46" s="60">
        <v>391</v>
      </c>
      <c r="Z46" s="139"/>
      <c r="AA46" s="62">
        <v>11523157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118383764</v>
      </c>
      <c r="D48" s="217">
        <f>SUM(D45:D47)</f>
        <v>0</v>
      </c>
      <c r="E48" s="264">
        <f t="shared" si="7"/>
        <v>118275767</v>
      </c>
      <c r="F48" s="219">
        <f t="shared" si="7"/>
        <v>118275767</v>
      </c>
      <c r="G48" s="219">
        <f t="shared" si="7"/>
        <v>117885766</v>
      </c>
      <c r="H48" s="219">
        <f t="shared" si="7"/>
        <v>116928654</v>
      </c>
      <c r="I48" s="219">
        <f t="shared" si="7"/>
        <v>116476407</v>
      </c>
      <c r="J48" s="219">
        <f t="shared" si="7"/>
        <v>116476407</v>
      </c>
      <c r="K48" s="219">
        <f t="shared" si="7"/>
        <v>120041805</v>
      </c>
      <c r="L48" s="219">
        <f t="shared" si="7"/>
        <v>121433830</v>
      </c>
      <c r="M48" s="219">
        <f t="shared" si="7"/>
        <v>120783461</v>
      </c>
      <c r="N48" s="219">
        <f t="shared" si="7"/>
        <v>120783461</v>
      </c>
      <c r="O48" s="219">
        <f t="shared" si="7"/>
        <v>120185489</v>
      </c>
      <c r="P48" s="219">
        <f t="shared" si="7"/>
        <v>119181266</v>
      </c>
      <c r="Q48" s="219">
        <f t="shared" si="7"/>
        <v>121868837</v>
      </c>
      <c r="R48" s="219">
        <f t="shared" si="7"/>
        <v>121868837</v>
      </c>
      <c r="S48" s="219">
        <f t="shared" si="7"/>
        <v>121716165</v>
      </c>
      <c r="T48" s="219">
        <f t="shared" si="7"/>
        <v>121313110</v>
      </c>
      <c r="U48" s="219">
        <f t="shared" si="7"/>
        <v>0</v>
      </c>
      <c r="V48" s="219">
        <f t="shared" si="7"/>
        <v>121313110</v>
      </c>
      <c r="W48" s="219">
        <f t="shared" si="7"/>
        <v>121313110</v>
      </c>
      <c r="X48" s="219">
        <f t="shared" si="7"/>
        <v>118275767</v>
      </c>
      <c r="Y48" s="219">
        <f t="shared" si="7"/>
        <v>3037343</v>
      </c>
      <c r="Z48" s="265">
        <f>+IF(X48&lt;&gt;0,+(Y48/X48)*100,0)</f>
        <v>2.568018011669288</v>
      </c>
      <c r="AA48" s="232">
        <f>SUM(AA45:AA47)</f>
        <v>118275767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21863050</v>
      </c>
      <c r="D6" s="155"/>
      <c r="E6" s="59">
        <v>21750185</v>
      </c>
      <c r="F6" s="60">
        <v>21750185</v>
      </c>
      <c r="G6" s="60">
        <v>990712</v>
      </c>
      <c r="H6" s="60">
        <v>1103502</v>
      </c>
      <c r="I6" s="60">
        <v>1131818</v>
      </c>
      <c r="J6" s="60">
        <v>3226032</v>
      </c>
      <c r="K6" s="60">
        <v>1717834</v>
      </c>
      <c r="L6" s="60">
        <v>1548913</v>
      </c>
      <c r="M6" s="60">
        <v>1102899</v>
      </c>
      <c r="N6" s="60">
        <v>4369646</v>
      </c>
      <c r="O6" s="60">
        <v>1150793</v>
      </c>
      <c r="P6" s="60">
        <v>1101410</v>
      </c>
      <c r="Q6" s="60">
        <v>1511228</v>
      </c>
      <c r="R6" s="60">
        <v>3763431</v>
      </c>
      <c r="S6" s="60">
        <v>1133201</v>
      </c>
      <c r="T6" s="60">
        <v>1103617</v>
      </c>
      <c r="U6" s="60"/>
      <c r="V6" s="60">
        <v>2236818</v>
      </c>
      <c r="W6" s="60">
        <v>13595927</v>
      </c>
      <c r="X6" s="60">
        <v>21750185</v>
      </c>
      <c r="Y6" s="60">
        <v>-8154258</v>
      </c>
      <c r="Z6" s="140">
        <v>-37.49</v>
      </c>
      <c r="AA6" s="62">
        <v>21750185</v>
      </c>
    </row>
    <row r="7" spans="1:27" ht="13.5">
      <c r="A7" s="249" t="s">
        <v>178</v>
      </c>
      <c r="B7" s="182"/>
      <c r="C7" s="155">
        <v>19433895</v>
      </c>
      <c r="D7" s="155"/>
      <c r="E7" s="59">
        <v>17728001</v>
      </c>
      <c r="F7" s="60">
        <v>17728001</v>
      </c>
      <c r="G7" s="60">
        <v>7028000</v>
      </c>
      <c r="H7" s="60"/>
      <c r="I7" s="60"/>
      <c r="J7" s="60">
        <v>7028000</v>
      </c>
      <c r="K7" s="60"/>
      <c r="L7" s="60">
        <v>4423000</v>
      </c>
      <c r="M7" s="60"/>
      <c r="N7" s="60">
        <v>4423000</v>
      </c>
      <c r="O7" s="60"/>
      <c r="P7" s="60"/>
      <c r="Q7" s="60">
        <v>3307282</v>
      </c>
      <c r="R7" s="60">
        <v>3307282</v>
      </c>
      <c r="S7" s="60"/>
      <c r="T7" s="60"/>
      <c r="U7" s="60"/>
      <c r="V7" s="60"/>
      <c r="W7" s="60">
        <v>14758282</v>
      </c>
      <c r="X7" s="60">
        <v>17728001</v>
      </c>
      <c r="Y7" s="60">
        <v>-2969719</v>
      </c>
      <c r="Z7" s="140">
        <v>-16.75</v>
      </c>
      <c r="AA7" s="62">
        <v>17728001</v>
      </c>
    </row>
    <row r="8" spans="1:27" ht="13.5">
      <c r="A8" s="249" t="s">
        <v>179</v>
      </c>
      <c r="B8" s="182"/>
      <c r="C8" s="155">
        <v>14437057</v>
      </c>
      <c r="D8" s="155"/>
      <c r="E8" s="59">
        <v>9089000</v>
      </c>
      <c r="F8" s="60">
        <v>9089000</v>
      </c>
      <c r="G8" s="60">
        <v>3000000</v>
      </c>
      <c r="H8" s="60"/>
      <c r="I8" s="60"/>
      <c r="J8" s="60">
        <v>3000000</v>
      </c>
      <c r="K8" s="60"/>
      <c r="L8" s="60"/>
      <c r="M8" s="60"/>
      <c r="N8" s="60"/>
      <c r="O8" s="60"/>
      <c r="P8" s="60"/>
      <c r="Q8" s="60">
        <v>189000</v>
      </c>
      <c r="R8" s="60">
        <v>189000</v>
      </c>
      <c r="S8" s="60"/>
      <c r="T8" s="60"/>
      <c r="U8" s="60"/>
      <c r="V8" s="60"/>
      <c r="W8" s="60">
        <v>3189000</v>
      </c>
      <c r="X8" s="60">
        <v>9089000</v>
      </c>
      <c r="Y8" s="60">
        <v>-5900000</v>
      </c>
      <c r="Z8" s="140">
        <v>-64.91</v>
      </c>
      <c r="AA8" s="62">
        <v>9089000</v>
      </c>
    </row>
    <row r="9" spans="1:27" ht="13.5">
      <c r="A9" s="249" t="s">
        <v>180</v>
      </c>
      <c r="B9" s="182"/>
      <c r="C9" s="155">
        <v>1176827</v>
      </c>
      <c r="D9" s="155"/>
      <c r="E9" s="59">
        <v>1300300</v>
      </c>
      <c r="F9" s="60">
        <v>1300300</v>
      </c>
      <c r="G9" s="60">
        <v>23578</v>
      </c>
      <c r="H9" s="60">
        <v>63644</v>
      </c>
      <c r="I9" s="60">
        <v>180161</v>
      </c>
      <c r="J9" s="60">
        <v>267383</v>
      </c>
      <c r="K9" s="60">
        <v>55276</v>
      </c>
      <c r="L9" s="60">
        <v>57087</v>
      </c>
      <c r="M9" s="60">
        <v>2273</v>
      </c>
      <c r="N9" s="60">
        <v>114636</v>
      </c>
      <c r="O9" s="60">
        <v>276197</v>
      </c>
      <c r="P9" s="60">
        <v>2009</v>
      </c>
      <c r="Q9" s="60">
        <v>56814</v>
      </c>
      <c r="R9" s="60">
        <v>335020</v>
      </c>
      <c r="S9" s="60">
        <v>219265</v>
      </c>
      <c r="T9" s="60">
        <v>55245</v>
      </c>
      <c r="U9" s="60"/>
      <c r="V9" s="60">
        <v>274510</v>
      </c>
      <c r="W9" s="60">
        <v>991549</v>
      </c>
      <c r="X9" s="60">
        <v>1300300</v>
      </c>
      <c r="Y9" s="60">
        <v>-308751</v>
      </c>
      <c r="Z9" s="140">
        <v>-23.74</v>
      </c>
      <c r="AA9" s="62">
        <v>1300300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-32096492</v>
      </c>
      <c r="D12" s="155"/>
      <c r="E12" s="59">
        <v>-34332714</v>
      </c>
      <c r="F12" s="60">
        <v>-34332714</v>
      </c>
      <c r="G12" s="60">
        <v>-10809276</v>
      </c>
      <c r="H12" s="60">
        <v>-4663421</v>
      </c>
      <c r="I12" s="60">
        <v>-3746683</v>
      </c>
      <c r="J12" s="60">
        <v>-19219380</v>
      </c>
      <c r="K12" s="60">
        <v>-3851601</v>
      </c>
      <c r="L12" s="60">
        <v>-8211660</v>
      </c>
      <c r="M12" s="60">
        <v>-3994415</v>
      </c>
      <c r="N12" s="60">
        <v>-16057676</v>
      </c>
      <c r="O12" s="60">
        <v>-3949680</v>
      </c>
      <c r="P12" s="60">
        <v>-4454153</v>
      </c>
      <c r="Q12" s="60">
        <v>-6050687</v>
      </c>
      <c r="R12" s="60">
        <v>-14454520</v>
      </c>
      <c r="S12" s="60">
        <v>-9056570</v>
      </c>
      <c r="T12" s="60">
        <v>-4263871</v>
      </c>
      <c r="U12" s="60"/>
      <c r="V12" s="60">
        <v>-13320441</v>
      </c>
      <c r="W12" s="60">
        <v>-63052017</v>
      </c>
      <c r="X12" s="60">
        <v>-34332714</v>
      </c>
      <c r="Y12" s="60">
        <v>-28719303</v>
      </c>
      <c r="Z12" s="140">
        <v>83.65</v>
      </c>
      <c r="AA12" s="62">
        <v>-34332714</v>
      </c>
    </row>
    <row r="13" spans="1:27" ht="13.5">
      <c r="A13" s="249" t="s">
        <v>40</v>
      </c>
      <c r="B13" s="182"/>
      <c r="C13" s="155">
        <v>-1378120</v>
      </c>
      <c r="D13" s="155"/>
      <c r="E13" s="59">
        <v>-531013</v>
      </c>
      <c r="F13" s="60">
        <v>-531013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-531013</v>
      </c>
      <c r="Y13" s="60">
        <v>531013</v>
      </c>
      <c r="Z13" s="140">
        <v>-100</v>
      </c>
      <c r="AA13" s="62">
        <v>-531013</v>
      </c>
    </row>
    <row r="14" spans="1:27" ht="13.5">
      <c r="A14" s="249" t="s">
        <v>42</v>
      </c>
      <c r="B14" s="182"/>
      <c r="C14" s="155">
        <v>-7408903</v>
      </c>
      <c r="D14" s="155"/>
      <c r="E14" s="59">
        <v>-7535742</v>
      </c>
      <c r="F14" s="60">
        <v>-7535742</v>
      </c>
      <c r="G14" s="60">
        <v>-5151667</v>
      </c>
      <c r="H14" s="60"/>
      <c r="I14" s="60"/>
      <c r="J14" s="60">
        <v>-5151667</v>
      </c>
      <c r="K14" s="60"/>
      <c r="L14" s="60">
        <v>-1745037</v>
      </c>
      <c r="M14" s="60"/>
      <c r="N14" s="60">
        <v>-1745037</v>
      </c>
      <c r="O14" s="60"/>
      <c r="P14" s="60"/>
      <c r="Q14" s="60">
        <v>-639481</v>
      </c>
      <c r="R14" s="60">
        <v>-639481</v>
      </c>
      <c r="S14" s="60"/>
      <c r="T14" s="60"/>
      <c r="U14" s="60"/>
      <c r="V14" s="60"/>
      <c r="W14" s="60">
        <v>-7536185</v>
      </c>
      <c r="X14" s="60">
        <v>-7535742</v>
      </c>
      <c r="Y14" s="60">
        <v>-443</v>
      </c>
      <c r="Z14" s="140">
        <v>0.01</v>
      </c>
      <c r="AA14" s="62">
        <v>-7535742</v>
      </c>
    </row>
    <row r="15" spans="1:27" ht="13.5">
      <c r="A15" s="250" t="s">
        <v>184</v>
      </c>
      <c r="B15" s="251"/>
      <c r="C15" s="168">
        <f aca="true" t="shared" si="0" ref="C15:Y15">SUM(C6:C14)</f>
        <v>16027314</v>
      </c>
      <c r="D15" s="168">
        <f>SUM(D6:D14)</f>
        <v>0</v>
      </c>
      <c r="E15" s="72">
        <f t="shared" si="0"/>
        <v>7468017</v>
      </c>
      <c r="F15" s="73">
        <f t="shared" si="0"/>
        <v>7468017</v>
      </c>
      <c r="G15" s="73">
        <f t="shared" si="0"/>
        <v>-4918653</v>
      </c>
      <c r="H15" s="73">
        <f t="shared" si="0"/>
        <v>-3496275</v>
      </c>
      <c r="I15" s="73">
        <f t="shared" si="0"/>
        <v>-2434704</v>
      </c>
      <c r="J15" s="73">
        <f t="shared" si="0"/>
        <v>-10849632</v>
      </c>
      <c r="K15" s="73">
        <f t="shared" si="0"/>
        <v>-2078491</v>
      </c>
      <c r="L15" s="73">
        <f t="shared" si="0"/>
        <v>-3927697</v>
      </c>
      <c r="M15" s="73">
        <f t="shared" si="0"/>
        <v>-2889243</v>
      </c>
      <c r="N15" s="73">
        <f t="shared" si="0"/>
        <v>-8895431</v>
      </c>
      <c r="O15" s="73">
        <f t="shared" si="0"/>
        <v>-2522690</v>
      </c>
      <c r="P15" s="73">
        <f t="shared" si="0"/>
        <v>-3350734</v>
      </c>
      <c r="Q15" s="73">
        <f t="shared" si="0"/>
        <v>-1625844</v>
      </c>
      <c r="R15" s="73">
        <f t="shared" si="0"/>
        <v>-7499268</v>
      </c>
      <c r="S15" s="73">
        <f t="shared" si="0"/>
        <v>-7704104</v>
      </c>
      <c r="T15" s="73">
        <f t="shared" si="0"/>
        <v>-3105009</v>
      </c>
      <c r="U15" s="73">
        <f t="shared" si="0"/>
        <v>0</v>
      </c>
      <c r="V15" s="73">
        <f t="shared" si="0"/>
        <v>-10809113</v>
      </c>
      <c r="W15" s="73">
        <f t="shared" si="0"/>
        <v>-38053444</v>
      </c>
      <c r="X15" s="73">
        <f t="shared" si="0"/>
        <v>7468017</v>
      </c>
      <c r="Y15" s="73">
        <f t="shared" si="0"/>
        <v>-45521461</v>
      </c>
      <c r="Z15" s="170">
        <f>+IF(X15&lt;&gt;0,+(Y15/X15)*100,0)</f>
        <v>-609.5521876824865</v>
      </c>
      <c r="AA15" s="74">
        <f>SUM(AA6:AA14)</f>
        <v>7468017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49098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9045</v>
      </c>
      <c r="D20" s="155"/>
      <c r="E20" s="268">
        <v>9045</v>
      </c>
      <c r="F20" s="159">
        <v>9045</v>
      </c>
      <c r="G20" s="60">
        <v>770</v>
      </c>
      <c r="H20" s="60">
        <v>760</v>
      </c>
      <c r="I20" s="60">
        <v>788</v>
      </c>
      <c r="J20" s="60">
        <v>2318</v>
      </c>
      <c r="K20" s="60">
        <v>778</v>
      </c>
      <c r="L20" s="60">
        <v>780</v>
      </c>
      <c r="M20" s="159">
        <v>783</v>
      </c>
      <c r="N20" s="60">
        <v>2341</v>
      </c>
      <c r="O20" s="60">
        <v>786</v>
      </c>
      <c r="P20" s="60">
        <v>788</v>
      </c>
      <c r="Q20" s="60">
        <v>791</v>
      </c>
      <c r="R20" s="60">
        <v>2365</v>
      </c>
      <c r="S20" s="60">
        <v>794</v>
      </c>
      <c r="T20" s="159">
        <v>765</v>
      </c>
      <c r="U20" s="60"/>
      <c r="V20" s="60">
        <v>1559</v>
      </c>
      <c r="W20" s="60">
        <v>8583</v>
      </c>
      <c r="X20" s="60">
        <v>9045</v>
      </c>
      <c r="Y20" s="60">
        <v>-462</v>
      </c>
      <c r="Z20" s="140">
        <v>-5.11</v>
      </c>
      <c r="AA20" s="62">
        <v>9045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5822694</v>
      </c>
      <c r="H21" s="159">
        <v>2544142</v>
      </c>
      <c r="I21" s="159">
        <v>2338617</v>
      </c>
      <c r="J21" s="60">
        <v>10705453</v>
      </c>
      <c r="K21" s="159">
        <v>2925943</v>
      </c>
      <c r="L21" s="159">
        <v>3673486</v>
      </c>
      <c r="M21" s="60">
        <v>3143416</v>
      </c>
      <c r="N21" s="159">
        <v>9742845</v>
      </c>
      <c r="O21" s="159">
        <v>2222353</v>
      </c>
      <c r="P21" s="159">
        <v>3173975</v>
      </c>
      <c r="Q21" s="60">
        <v>2389072</v>
      </c>
      <c r="R21" s="159">
        <v>7785400</v>
      </c>
      <c r="S21" s="159">
        <v>7742741</v>
      </c>
      <c r="T21" s="60">
        <v>3141939</v>
      </c>
      <c r="U21" s="159"/>
      <c r="V21" s="159">
        <v>10884680</v>
      </c>
      <c r="W21" s="159">
        <v>39118378</v>
      </c>
      <c r="X21" s="60"/>
      <c r="Y21" s="159">
        <v>39118378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-14499591</v>
      </c>
      <c r="D24" s="155"/>
      <c r="E24" s="59">
        <v>-9089000</v>
      </c>
      <c r="F24" s="60">
        <v>-9089000</v>
      </c>
      <c r="G24" s="60">
        <v>-387</v>
      </c>
      <c r="H24" s="60">
        <v>-10732</v>
      </c>
      <c r="I24" s="60">
        <v>-28550</v>
      </c>
      <c r="J24" s="60">
        <v>-39669</v>
      </c>
      <c r="K24" s="60">
        <v>-26232</v>
      </c>
      <c r="L24" s="60">
        <v>-29487</v>
      </c>
      <c r="M24" s="60">
        <v>-352576</v>
      </c>
      <c r="N24" s="60">
        <v>-408295</v>
      </c>
      <c r="O24" s="60"/>
      <c r="P24" s="60"/>
      <c r="Q24" s="60">
        <v>-668749</v>
      </c>
      <c r="R24" s="60">
        <v>-668749</v>
      </c>
      <c r="S24" s="60"/>
      <c r="T24" s="60">
        <v>-8545</v>
      </c>
      <c r="U24" s="60"/>
      <c r="V24" s="60">
        <v>-8545</v>
      </c>
      <c r="W24" s="60">
        <v>-1125258</v>
      </c>
      <c r="X24" s="60">
        <v>-9089000</v>
      </c>
      <c r="Y24" s="60">
        <v>7963742</v>
      </c>
      <c r="Z24" s="140">
        <v>-87.62</v>
      </c>
      <c r="AA24" s="62">
        <v>-9089000</v>
      </c>
    </row>
    <row r="25" spans="1:27" ht="13.5">
      <c r="A25" s="250" t="s">
        <v>191</v>
      </c>
      <c r="B25" s="251"/>
      <c r="C25" s="168">
        <f aca="true" t="shared" si="1" ref="C25:Y25">SUM(C19:C24)</f>
        <v>-14441448</v>
      </c>
      <c r="D25" s="168">
        <f>SUM(D19:D24)</f>
        <v>0</v>
      </c>
      <c r="E25" s="72">
        <f t="shared" si="1"/>
        <v>-9079955</v>
      </c>
      <c r="F25" s="73">
        <f t="shared" si="1"/>
        <v>-9079955</v>
      </c>
      <c r="G25" s="73">
        <f t="shared" si="1"/>
        <v>5823077</v>
      </c>
      <c r="H25" s="73">
        <f t="shared" si="1"/>
        <v>2534170</v>
      </c>
      <c r="I25" s="73">
        <f t="shared" si="1"/>
        <v>2310855</v>
      </c>
      <c r="J25" s="73">
        <f t="shared" si="1"/>
        <v>10668102</v>
      </c>
      <c r="K25" s="73">
        <f t="shared" si="1"/>
        <v>2900489</v>
      </c>
      <c r="L25" s="73">
        <f t="shared" si="1"/>
        <v>3644779</v>
      </c>
      <c r="M25" s="73">
        <f t="shared" si="1"/>
        <v>2791623</v>
      </c>
      <c r="N25" s="73">
        <f t="shared" si="1"/>
        <v>9336891</v>
      </c>
      <c r="O25" s="73">
        <f t="shared" si="1"/>
        <v>2223139</v>
      </c>
      <c r="P25" s="73">
        <f t="shared" si="1"/>
        <v>3174763</v>
      </c>
      <c r="Q25" s="73">
        <f t="shared" si="1"/>
        <v>1721114</v>
      </c>
      <c r="R25" s="73">
        <f t="shared" si="1"/>
        <v>7119016</v>
      </c>
      <c r="S25" s="73">
        <f t="shared" si="1"/>
        <v>7743535</v>
      </c>
      <c r="T25" s="73">
        <f t="shared" si="1"/>
        <v>3134159</v>
      </c>
      <c r="U25" s="73">
        <f t="shared" si="1"/>
        <v>0</v>
      </c>
      <c r="V25" s="73">
        <f t="shared" si="1"/>
        <v>10877694</v>
      </c>
      <c r="W25" s="73">
        <f t="shared" si="1"/>
        <v>38001703</v>
      </c>
      <c r="X25" s="73">
        <f t="shared" si="1"/>
        <v>-9079955</v>
      </c>
      <c r="Y25" s="73">
        <f t="shared" si="1"/>
        <v>47081658</v>
      </c>
      <c r="Z25" s="170">
        <f>+IF(X25&lt;&gt;0,+(Y25/X25)*100,0)</f>
        <v>-518.5230323278033</v>
      </c>
      <c r="AA25" s="74">
        <f>SUM(AA19:AA24)</f>
        <v>-9079955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15360</v>
      </c>
      <c r="D31" s="155"/>
      <c r="E31" s="59">
        <v>29000</v>
      </c>
      <c r="F31" s="60">
        <v>29000</v>
      </c>
      <c r="G31" s="60">
        <v>1800</v>
      </c>
      <c r="H31" s="159">
        <v>900</v>
      </c>
      <c r="I31" s="159">
        <v>5400</v>
      </c>
      <c r="J31" s="159">
        <v>8100</v>
      </c>
      <c r="K31" s="60">
        <v>2100</v>
      </c>
      <c r="L31" s="60">
        <v>900</v>
      </c>
      <c r="M31" s="60">
        <v>2700</v>
      </c>
      <c r="N31" s="60">
        <v>5700</v>
      </c>
      <c r="O31" s="159">
        <v>1800</v>
      </c>
      <c r="P31" s="159">
        <v>900</v>
      </c>
      <c r="Q31" s="159">
        <v>4500</v>
      </c>
      <c r="R31" s="60">
        <v>7200</v>
      </c>
      <c r="S31" s="60">
        <v>1800</v>
      </c>
      <c r="T31" s="60">
        <v>2729</v>
      </c>
      <c r="U31" s="60"/>
      <c r="V31" s="159">
        <v>4529</v>
      </c>
      <c r="W31" s="159">
        <v>25529</v>
      </c>
      <c r="X31" s="159">
        <v>29000</v>
      </c>
      <c r="Y31" s="60">
        <v>-3471</v>
      </c>
      <c r="Z31" s="140">
        <v>-11.97</v>
      </c>
      <c r="AA31" s="62">
        <v>29000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15360</v>
      </c>
      <c r="D34" s="168">
        <f>SUM(D29:D33)</f>
        <v>0</v>
      </c>
      <c r="E34" s="72">
        <f t="shared" si="2"/>
        <v>29000</v>
      </c>
      <c r="F34" s="73">
        <f t="shared" si="2"/>
        <v>29000</v>
      </c>
      <c r="G34" s="73">
        <f t="shared" si="2"/>
        <v>1800</v>
      </c>
      <c r="H34" s="73">
        <f t="shared" si="2"/>
        <v>900</v>
      </c>
      <c r="I34" s="73">
        <f t="shared" si="2"/>
        <v>5400</v>
      </c>
      <c r="J34" s="73">
        <f t="shared" si="2"/>
        <v>8100</v>
      </c>
      <c r="K34" s="73">
        <f t="shared" si="2"/>
        <v>2100</v>
      </c>
      <c r="L34" s="73">
        <f t="shared" si="2"/>
        <v>900</v>
      </c>
      <c r="M34" s="73">
        <f t="shared" si="2"/>
        <v>2700</v>
      </c>
      <c r="N34" s="73">
        <f t="shared" si="2"/>
        <v>5700</v>
      </c>
      <c r="O34" s="73">
        <f t="shared" si="2"/>
        <v>1800</v>
      </c>
      <c r="P34" s="73">
        <f t="shared" si="2"/>
        <v>900</v>
      </c>
      <c r="Q34" s="73">
        <f t="shared" si="2"/>
        <v>4500</v>
      </c>
      <c r="R34" s="73">
        <f t="shared" si="2"/>
        <v>7200</v>
      </c>
      <c r="S34" s="73">
        <f t="shared" si="2"/>
        <v>1800</v>
      </c>
      <c r="T34" s="73">
        <f t="shared" si="2"/>
        <v>2729</v>
      </c>
      <c r="U34" s="73">
        <f t="shared" si="2"/>
        <v>0</v>
      </c>
      <c r="V34" s="73">
        <f t="shared" si="2"/>
        <v>4529</v>
      </c>
      <c r="W34" s="73">
        <f t="shared" si="2"/>
        <v>25529</v>
      </c>
      <c r="X34" s="73">
        <f t="shared" si="2"/>
        <v>29000</v>
      </c>
      <c r="Y34" s="73">
        <f t="shared" si="2"/>
        <v>-3471</v>
      </c>
      <c r="Z34" s="170">
        <f>+IF(X34&lt;&gt;0,+(Y34/X34)*100,0)</f>
        <v>-11.96896551724138</v>
      </c>
      <c r="AA34" s="74">
        <f>SUM(AA29:AA33)</f>
        <v>29000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1601226</v>
      </c>
      <c r="D36" s="153">
        <f>+D15+D25+D34</f>
        <v>0</v>
      </c>
      <c r="E36" s="99">
        <f t="shared" si="3"/>
        <v>-1582938</v>
      </c>
      <c r="F36" s="100">
        <f t="shared" si="3"/>
        <v>-1582938</v>
      </c>
      <c r="G36" s="100">
        <f t="shared" si="3"/>
        <v>906224</v>
      </c>
      <c r="H36" s="100">
        <f t="shared" si="3"/>
        <v>-961205</v>
      </c>
      <c r="I36" s="100">
        <f t="shared" si="3"/>
        <v>-118449</v>
      </c>
      <c r="J36" s="100">
        <f t="shared" si="3"/>
        <v>-173430</v>
      </c>
      <c r="K36" s="100">
        <f t="shared" si="3"/>
        <v>824098</v>
      </c>
      <c r="L36" s="100">
        <f t="shared" si="3"/>
        <v>-282018</v>
      </c>
      <c r="M36" s="100">
        <f t="shared" si="3"/>
        <v>-94920</v>
      </c>
      <c r="N36" s="100">
        <f t="shared" si="3"/>
        <v>447160</v>
      </c>
      <c r="O36" s="100">
        <f t="shared" si="3"/>
        <v>-297751</v>
      </c>
      <c r="P36" s="100">
        <f t="shared" si="3"/>
        <v>-175071</v>
      </c>
      <c r="Q36" s="100">
        <f t="shared" si="3"/>
        <v>99770</v>
      </c>
      <c r="R36" s="100">
        <f t="shared" si="3"/>
        <v>-373052</v>
      </c>
      <c r="S36" s="100">
        <f t="shared" si="3"/>
        <v>41231</v>
      </c>
      <c r="T36" s="100">
        <f t="shared" si="3"/>
        <v>31879</v>
      </c>
      <c r="U36" s="100">
        <f t="shared" si="3"/>
        <v>0</v>
      </c>
      <c r="V36" s="100">
        <f t="shared" si="3"/>
        <v>73110</v>
      </c>
      <c r="W36" s="100">
        <f t="shared" si="3"/>
        <v>-26212</v>
      </c>
      <c r="X36" s="100">
        <f t="shared" si="3"/>
        <v>-1582938</v>
      </c>
      <c r="Y36" s="100">
        <f t="shared" si="3"/>
        <v>1556726</v>
      </c>
      <c r="Z36" s="137">
        <f>+IF(X36&lt;&gt;0,+(Y36/X36)*100,0)</f>
        <v>-98.34409180902853</v>
      </c>
      <c r="AA36" s="102">
        <f>+AA15+AA25+AA34</f>
        <v>-1582938</v>
      </c>
    </row>
    <row r="37" spans="1:27" ht="13.5">
      <c r="A37" s="249" t="s">
        <v>199</v>
      </c>
      <c r="B37" s="182"/>
      <c r="C37" s="153">
        <v>21602265</v>
      </c>
      <c r="D37" s="153"/>
      <c r="E37" s="99">
        <v>22672329</v>
      </c>
      <c r="F37" s="100">
        <v>22672329</v>
      </c>
      <c r="G37" s="100">
        <v>23203491</v>
      </c>
      <c r="H37" s="100">
        <v>24109715</v>
      </c>
      <c r="I37" s="100">
        <v>23148510</v>
      </c>
      <c r="J37" s="100">
        <v>23203491</v>
      </c>
      <c r="K37" s="100">
        <v>23030061</v>
      </c>
      <c r="L37" s="100">
        <v>23854159</v>
      </c>
      <c r="M37" s="100">
        <v>23572141</v>
      </c>
      <c r="N37" s="100">
        <v>23030061</v>
      </c>
      <c r="O37" s="100">
        <v>23477221</v>
      </c>
      <c r="P37" s="100">
        <v>23179470</v>
      </c>
      <c r="Q37" s="100">
        <v>23004399</v>
      </c>
      <c r="R37" s="100">
        <v>23477221</v>
      </c>
      <c r="S37" s="100">
        <v>23104169</v>
      </c>
      <c r="T37" s="100">
        <v>23145400</v>
      </c>
      <c r="U37" s="100"/>
      <c r="V37" s="100">
        <v>23104169</v>
      </c>
      <c r="W37" s="100">
        <v>23203491</v>
      </c>
      <c r="X37" s="100">
        <v>22672329</v>
      </c>
      <c r="Y37" s="100">
        <v>531162</v>
      </c>
      <c r="Z37" s="137">
        <v>2.34</v>
      </c>
      <c r="AA37" s="102">
        <v>22672329</v>
      </c>
    </row>
    <row r="38" spans="1:27" ht="13.5">
      <c r="A38" s="269" t="s">
        <v>200</v>
      </c>
      <c r="B38" s="256"/>
      <c r="C38" s="257">
        <v>23203491</v>
      </c>
      <c r="D38" s="257"/>
      <c r="E38" s="258">
        <v>21089391</v>
      </c>
      <c r="F38" s="259">
        <v>21089391</v>
      </c>
      <c r="G38" s="259">
        <v>24109715</v>
      </c>
      <c r="H38" s="259">
        <v>23148510</v>
      </c>
      <c r="I38" s="259">
        <v>23030061</v>
      </c>
      <c r="J38" s="259">
        <v>23030061</v>
      </c>
      <c r="K38" s="259">
        <v>23854159</v>
      </c>
      <c r="L38" s="259">
        <v>23572141</v>
      </c>
      <c r="M38" s="259">
        <v>23477221</v>
      </c>
      <c r="N38" s="259">
        <v>23477221</v>
      </c>
      <c r="O38" s="259">
        <v>23179470</v>
      </c>
      <c r="P38" s="259">
        <v>23004399</v>
      </c>
      <c r="Q38" s="259">
        <v>23104169</v>
      </c>
      <c r="R38" s="259">
        <v>23179470</v>
      </c>
      <c r="S38" s="259">
        <v>23145400</v>
      </c>
      <c r="T38" s="259">
        <v>23177279</v>
      </c>
      <c r="U38" s="259"/>
      <c r="V38" s="259">
        <v>23177279</v>
      </c>
      <c r="W38" s="259">
        <v>23177279</v>
      </c>
      <c r="X38" s="259">
        <v>21089391</v>
      </c>
      <c r="Y38" s="259">
        <v>2087888</v>
      </c>
      <c r="Z38" s="260">
        <v>9.9</v>
      </c>
      <c r="AA38" s="261">
        <v>21089391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1709452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387</v>
      </c>
      <c r="H5" s="106">
        <f t="shared" si="0"/>
        <v>10732</v>
      </c>
      <c r="I5" s="106">
        <f t="shared" si="0"/>
        <v>28551</v>
      </c>
      <c r="J5" s="106">
        <f t="shared" si="0"/>
        <v>39670</v>
      </c>
      <c r="K5" s="106">
        <f t="shared" si="0"/>
        <v>26232</v>
      </c>
      <c r="L5" s="106">
        <f t="shared" si="0"/>
        <v>29487</v>
      </c>
      <c r="M5" s="106">
        <f t="shared" si="0"/>
        <v>146979</v>
      </c>
      <c r="N5" s="106">
        <f t="shared" si="0"/>
        <v>202698</v>
      </c>
      <c r="O5" s="106">
        <f t="shared" si="0"/>
        <v>0</v>
      </c>
      <c r="P5" s="106">
        <f t="shared" si="0"/>
        <v>0</v>
      </c>
      <c r="Q5" s="106">
        <f t="shared" si="0"/>
        <v>45825</v>
      </c>
      <c r="R5" s="106">
        <f t="shared" si="0"/>
        <v>45825</v>
      </c>
      <c r="S5" s="106">
        <f t="shared" si="0"/>
        <v>0</v>
      </c>
      <c r="T5" s="106">
        <f t="shared" si="0"/>
        <v>8544</v>
      </c>
      <c r="U5" s="106">
        <f t="shared" si="0"/>
        <v>0</v>
      </c>
      <c r="V5" s="106">
        <f t="shared" si="0"/>
        <v>8544</v>
      </c>
      <c r="W5" s="106">
        <f t="shared" si="0"/>
        <v>296737</v>
      </c>
      <c r="X5" s="106">
        <f t="shared" si="0"/>
        <v>0</v>
      </c>
      <c r="Y5" s="106">
        <f t="shared" si="0"/>
        <v>296737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1029680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311638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1341318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368134</v>
      </c>
      <c r="D15" s="156"/>
      <c r="E15" s="60"/>
      <c r="F15" s="60"/>
      <c r="G15" s="60">
        <v>387</v>
      </c>
      <c r="H15" s="60">
        <v>10732</v>
      </c>
      <c r="I15" s="60">
        <v>24340</v>
      </c>
      <c r="J15" s="60">
        <v>35459</v>
      </c>
      <c r="K15" s="60">
        <v>24214</v>
      </c>
      <c r="L15" s="60">
        <v>29487</v>
      </c>
      <c r="M15" s="60">
        <v>146979</v>
      </c>
      <c r="N15" s="60">
        <v>200680</v>
      </c>
      <c r="O15" s="60"/>
      <c r="P15" s="60"/>
      <c r="Q15" s="60">
        <v>45825</v>
      </c>
      <c r="R15" s="60">
        <v>45825</v>
      </c>
      <c r="S15" s="60"/>
      <c r="T15" s="60">
        <v>8544</v>
      </c>
      <c r="U15" s="60"/>
      <c r="V15" s="60">
        <v>8544</v>
      </c>
      <c r="W15" s="60">
        <v>290508</v>
      </c>
      <c r="X15" s="60"/>
      <c r="Y15" s="60">
        <v>290508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>
        <v>4211</v>
      </c>
      <c r="J18" s="82">
        <v>4211</v>
      </c>
      <c r="K18" s="82">
        <v>2018</v>
      </c>
      <c r="L18" s="82"/>
      <c r="M18" s="82"/>
      <c r="N18" s="82">
        <v>2018</v>
      </c>
      <c r="O18" s="82"/>
      <c r="P18" s="82"/>
      <c r="Q18" s="82"/>
      <c r="R18" s="82"/>
      <c r="S18" s="82"/>
      <c r="T18" s="82"/>
      <c r="U18" s="82"/>
      <c r="V18" s="82"/>
      <c r="W18" s="82">
        <v>6229</v>
      </c>
      <c r="X18" s="82"/>
      <c r="Y18" s="82">
        <v>6229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12744987</v>
      </c>
      <c r="D20" s="154">
        <f t="shared" si="2"/>
        <v>0</v>
      </c>
      <c r="E20" s="100">
        <f t="shared" si="2"/>
        <v>9089000</v>
      </c>
      <c r="F20" s="100">
        <f t="shared" si="2"/>
        <v>9089000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205597</v>
      </c>
      <c r="N20" s="100">
        <f t="shared" si="2"/>
        <v>205597</v>
      </c>
      <c r="O20" s="100">
        <f t="shared" si="2"/>
        <v>0</v>
      </c>
      <c r="P20" s="100">
        <f t="shared" si="2"/>
        <v>0</v>
      </c>
      <c r="Q20" s="100">
        <f t="shared" si="2"/>
        <v>622924</v>
      </c>
      <c r="R20" s="100">
        <f t="shared" si="2"/>
        <v>622924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828521</v>
      </c>
      <c r="X20" s="100">
        <f t="shared" si="2"/>
        <v>9089000</v>
      </c>
      <c r="Y20" s="100">
        <f t="shared" si="2"/>
        <v>-8260479</v>
      </c>
      <c r="Z20" s="137">
        <f>+IF(X20&lt;&gt;0,+(Y20/X20)*100,0)</f>
        <v>-90.88435471449004</v>
      </c>
      <c r="AA20" s="153">
        <f>SUM(AA26:AA33)</f>
        <v>9089000</v>
      </c>
    </row>
    <row r="21" spans="1:27" ht="13.5">
      <c r="A21" s="291" t="s">
        <v>204</v>
      </c>
      <c r="B21" s="142"/>
      <c r="C21" s="62">
        <v>12744987</v>
      </c>
      <c r="D21" s="156"/>
      <c r="E21" s="60">
        <v>4189000</v>
      </c>
      <c r="F21" s="60">
        <v>4189000</v>
      </c>
      <c r="G21" s="60"/>
      <c r="H21" s="60"/>
      <c r="I21" s="60"/>
      <c r="J21" s="60"/>
      <c r="K21" s="60"/>
      <c r="L21" s="60"/>
      <c r="M21" s="60">
        <v>123274</v>
      </c>
      <c r="N21" s="60">
        <v>123274</v>
      </c>
      <c r="O21" s="60"/>
      <c r="P21" s="60"/>
      <c r="Q21" s="60">
        <v>622924</v>
      </c>
      <c r="R21" s="60">
        <v>622924</v>
      </c>
      <c r="S21" s="60"/>
      <c r="T21" s="60"/>
      <c r="U21" s="60"/>
      <c r="V21" s="60"/>
      <c r="W21" s="60">
        <v>746198</v>
      </c>
      <c r="X21" s="60">
        <v>4189000</v>
      </c>
      <c r="Y21" s="60">
        <v>-3442802</v>
      </c>
      <c r="Z21" s="140">
        <v>-82.19</v>
      </c>
      <c r="AA21" s="155">
        <v>4189000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12744987</v>
      </c>
      <c r="D26" s="294">
        <f t="shared" si="3"/>
        <v>0</v>
      </c>
      <c r="E26" s="295">
        <f t="shared" si="3"/>
        <v>4189000</v>
      </c>
      <c r="F26" s="295">
        <f t="shared" si="3"/>
        <v>4189000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123274</v>
      </c>
      <c r="N26" s="295">
        <f t="shared" si="3"/>
        <v>123274</v>
      </c>
      <c r="O26" s="295">
        <f t="shared" si="3"/>
        <v>0</v>
      </c>
      <c r="P26" s="295">
        <f t="shared" si="3"/>
        <v>0</v>
      </c>
      <c r="Q26" s="295">
        <f t="shared" si="3"/>
        <v>622924</v>
      </c>
      <c r="R26" s="295">
        <f t="shared" si="3"/>
        <v>622924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746198</v>
      </c>
      <c r="X26" s="295">
        <f t="shared" si="3"/>
        <v>4189000</v>
      </c>
      <c r="Y26" s="295">
        <f t="shared" si="3"/>
        <v>-3442802</v>
      </c>
      <c r="Z26" s="296">
        <f>+IF(X26&lt;&gt;0,+(Y26/X26)*100,0)</f>
        <v>-82.18672714251612</v>
      </c>
      <c r="AA26" s="297">
        <f>SUM(AA21:AA25)</f>
        <v>4189000</v>
      </c>
    </row>
    <row r="27" spans="1:27" ht="13.5">
      <c r="A27" s="298" t="s">
        <v>210</v>
      </c>
      <c r="B27" s="147"/>
      <c r="C27" s="62"/>
      <c r="D27" s="156"/>
      <c r="E27" s="60">
        <v>4900000</v>
      </c>
      <c r="F27" s="60">
        <v>4900000</v>
      </c>
      <c r="G27" s="60"/>
      <c r="H27" s="60"/>
      <c r="I27" s="60"/>
      <c r="J27" s="60"/>
      <c r="K27" s="60"/>
      <c r="L27" s="60"/>
      <c r="M27" s="60">
        <v>82323</v>
      </c>
      <c r="N27" s="60">
        <v>82323</v>
      </c>
      <c r="O27" s="60"/>
      <c r="P27" s="60"/>
      <c r="Q27" s="60"/>
      <c r="R27" s="60"/>
      <c r="S27" s="60"/>
      <c r="T27" s="60"/>
      <c r="U27" s="60"/>
      <c r="V27" s="60"/>
      <c r="W27" s="60">
        <v>82323</v>
      </c>
      <c r="X27" s="60">
        <v>4900000</v>
      </c>
      <c r="Y27" s="60">
        <v>-4817677</v>
      </c>
      <c r="Z27" s="140">
        <v>-98.32</v>
      </c>
      <c r="AA27" s="155">
        <v>4900000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12744987</v>
      </c>
      <c r="D36" s="156">
        <f t="shared" si="4"/>
        <v>0</v>
      </c>
      <c r="E36" s="60">
        <f t="shared" si="4"/>
        <v>4189000</v>
      </c>
      <c r="F36" s="60">
        <f t="shared" si="4"/>
        <v>4189000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123274</v>
      </c>
      <c r="N36" s="60">
        <f t="shared" si="4"/>
        <v>123274</v>
      </c>
      <c r="O36" s="60">
        <f t="shared" si="4"/>
        <v>0</v>
      </c>
      <c r="P36" s="60">
        <f t="shared" si="4"/>
        <v>0</v>
      </c>
      <c r="Q36" s="60">
        <f t="shared" si="4"/>
        <v>622924</v>
      </c>
      <c r="R36" s="60">
        <f t="shared" si="4"/>
        <v>622924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746198</v>
      </c>
      <c r="X36" s="60">
        <f t="shared" si="4"/>
        <v>4189000</v>
      </c>
      <c r="Y36" s="60">
        <f t="shared" si="4"/>
        <v>-3442802</v>
      </c>
      <c r="Z36" s="140">
        <f aca="true" t="shared" si="5" ref="Z36:Z49">+IF(X36&lt;&gt;0,+(Y36/X36)*100,0)</f>
        <v>-82.18672714251612</v>
      </c>
      <c r="AA36" s="155">
        <f>AA6+AA21</f>
        <v>4189000</v>
      </c>
    </row>
    <row r="37" spans="1:27" ht="13.5">
      <c r="A37" s="291" t="s">
        <v>205</v>
      </c>
      <c r="B37" s="142"/>
      <c r="C37" s="62">
        <f t="shared" si="4"/>
        <v>1029680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311638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14086305</v>
      </c>
      <c r="D41" s="294">
        <f t="shared" si="6"/>
        <v>0</v>
      </c>
      <c r="E41" s="295">
        <f t="shared" si="6"/>
        <v>4189000</v>
      </c>
      <c r="F41" s="295">
        <f t="shared" si="6"/>
        <v>4189000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123274</v>
      </c>
      <c r="N41" s="295">
        <f t="shared" si="6"/>
        <v>123274</v>
      </c>
      <c r="O41" s="295">
        <f t="shared" si="6"/>
        <v>0</v>
      </c>
      <c r="P41" s="295">
        <f t="shared" si="6"/>
        <v>0</v>
      </c>
      <c r="Q41" s="295">
        <f t="shared" si="6"/>
        <v>622924</v>
      </c>
      <c r="R41" s="295">
        <f t="shared" si="6"/>
        <v>622924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746198</v>
      </c>
      <c r="X41" s="295">
        <f t="shared" si="6"/>
        <v>4189000</v>
      </c>
      <c r="Y41" s="295">
        <f t="shared" si="6"/>
        <v>-3442802</v>
      </c>
      <c r="Z41" s="296">
        <f t="shared" si="5"/>
        <v>-82.18672714251612</v>
      </c>
      <c r="AA41" s="297">
        <f>SUM(AA36:AA40)</f>
        <v>4189000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4900000</v>
      </c>
      <c r="F42" s="54">
        <f t="shared" si="7"/>
        <v>4900000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82323</v>
      </c>
      <c r="N42" s="54">
        <f t="shared" si="7"/>
        <v>82323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82323</v>
      </c>
      <c r="X42" s="54">
        <f t="shared" si="7"/>
        <v>4900000</v>
      </c>
      <c r="Y42" s="54">
        <f t="shared" si="7"/>
        <v>-4817677</v>
      </c>
      <c r="Z42" s="184">
        <f t="shared" si="5"/>
        <v>-98.31993877551021</v>
      </c>
      <c r="AA42" s="130">
        <f aca="true" t="shared" si="8" ref="AA42:AA48">AA12+AA27</f>
        <v>4900000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368134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387</v>
      </c>
      <c r="H45" s="54">
        <f t="shared" si="7"/>
        <v>10732</v>
      </c>
      <c r="I45" s="54">
        <f t="shared" si="7"/>
        <v>24340</v>
      </c>
      <c r="J45" s="54">
        <f t="shared" si="7"/>
        <v>35459</v>
      </c>
      <c r="K45" s="54">
        <f t="shared" si="7"/>
        <v>24214</v>
      </c>
      <c r="L45" s="54">
        <f t="shared" si="7"/>
        <v>29487</v>
      </c>
      <c r="M45" s="54">
        <f t="shared" si="7"/>
        <v>146979</v>
      </c>
      <c r="N45" s="54">
        <f t="shared" si="7"/>
        <v>200680</v>
      </c>
      <c r="O45" s="54">
        <f t="shared" si="7"/>
        <v>0</v>
      </c>
      <c r="P45" s="54">
        <f t="shared" si="7"/>
        <v>0</v>
      </c>
      <c r="Q45" s="54">
        <f t="shared" si="7"/>
        <v>45825</v>
      </c>
      <c r="R45" s="54">
        <f t="shared" si="7"/>
        <v>45825</v>
      </c>
      <c r="S45" s="54">
        <f t="shared" si="7"/>
        <v>0</v>
      </c>
      <c r="T45" s="54">
        <f t="shared" si="7"/>
        <v>8544</v>
      </c>
      <c r="U45" s="54">
        <f t="shared" si="7"/>
        <v>0</v>
      </c>
      <c r="V45" s="54">
        <f t="shared" si="7"/>
        <v>8544</v>
      </c>
      <c r="W45" s="54">
        <f t="shared" si="7"/>
        <v>290508</v>
      </c>
      <c r="X45" s="54">
        <f t="shared" si="7"/>
        <v>0</v>
      </c>
      <c r="Y45" s="54">
        <f t="shared" si="7"/>
        <v>290508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4211</v>
      </c>
      <c r="J48" s="54">
        <f t="shared" si="7"/>
        <v>4211</v>
      </c>
      <c r="K48" s="54">
        <f t="shared" si="7"/>
        <v>2018</v>
      </c>
      <c r="L48" s="54">
        <f t="shared" si="7"/>
        <v>0</v>
      </c>
      <c r="M48" s="54">
        <f t="shared" si="7"/>
        <v>0</v>
      </c>
      <c r="N48" s="54">
        <f t="shared" si="7"/>
        <v>2018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6229</v>
      </c>
      <c r="X48" s="54">
        <f t="shared" si="7"/>
        <v>0</v>
      </c>
      <c r="Y48" s="54">
        <f t="shared" si="7"/>
        <v>6229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14454439</v>
      </c>
      <c r="D49" s="218">
        <f t="shared" si="9"/>
        <v>0</v>
      </c>
      <c r="E49" s="220">
        <f t="shared" si="9"/>
        <v>9089000</v>
      </c>
      <c r="F49" s="220">
        <f t="shared" si="9"/>
        <v>9089000</v>
      </c>
      <c r="G49" s="220">
        <f t="shared" si="9"/>
        <v>387</v>
      </c>
      <c r="H49" s="220">
        <f t="shared" si="9"/>
        <v>10732</v>
      </c>
      <c r="I49" s="220">
        <f t="shared" si="9"/>
        <v>28551</v>
      </c>
      <c r="J49" s="220">
        <f t="shared" si="9"/>
        <v>39670</v>
      </c>
      <c r="K49" s="220">
        <f t="shared" si="9"/>
        <v>26232</v>
      </c>
      <c r="L49" s="220">
        <f t="shared" si="9"/>
        <v>29487</v>
      </c>
      <c r="M49" s="220">
        <f t="shared" si="9"/>
        <v>352576</v>
      </c>
      <c r="N49" s="220">
        <f t="shared" si="9"/>
        <v>408295</v>
      </c>
      <c r="O49" s="220">
        <f t="shared" si="9"/>
        <v>0</v>
      </c>
      <c r="P49" s="220">
        <f t="shared" si="9"/>
        <v>0</v>
      </c>
      <c r="Q49" s="220">
        <f t="shared" si="9"/>
        <v>668749</v>
      </c>
      <c r="R49" s="220">
        <f t="shared" si="9"/>
        <v>668749</v>
      </c>
      <c r="S49" s="220">
        <f t="shared" si="9"/>
        <v>0</v>
      </c>
      <c r="T49" s="220">
        <f t="shared" si="9"/>
        <v>8544</v>
      </c>
      <c r="U49" s="220">
        <f t="shared" si="9"/>
        <v>0</v>
      </c>
      <c r="V49" s="220">
        <f t="shared" si="9"/>
        <v>8544</v>
      </c>
      <c r="W49" s="220">
        <f t="shared" si="9"/>
        <v>1125258</v>
      </c>
      <c r="X49" s="220">
        <f t="shared" si="9"/>
        <v>9089000</v>
      </c>
      <c r="Y49" s="220">
        <f t="shared" si="9"/>
        <v>-7963742</v>
      </c>
      <c r="Z49" s="221">
        <f t="shared" si="5"/>
        <v>-87.61956210804269</v>
      </c>
      <c r="AA49" s="222">
        <f>SUM(AA41:AA48)</f>
        <v>9089000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952000</v>
      </c>
      <c r="F51" s="54">
        <f t="shared" si="10"/>
        <v>952000</v>
      </c>
      <c r="G51" s="54">
        <f t="shared" si="10"/>
        <v>27316</v>
      </c>
      <c r="H51" s="54">
        <f t="shared" si="10"/>
        <v>68725</v>
      </c>
      <c r="I51" s="54">
        <f t="shared" si="10"/>
        <v>47772</v>
      </c>
      <c r="J51" s="54">
        <f t="shared" si="10"/>
        <v>143813</v>
      </c>
      <c r="K51" s="54">
        <f t="shared" si="10"/>
        <v>73208</v>
      </c>
      <c r="L51" s="54">
        <f t="shared" si="10"/>
        <v>34653</v>
      </c>
      <c r="M51" s="54">
        <f t="shared" si="10"/>
        <v>50687</v>
      </c>
      <c r="N51" s="54">
        <f t="shared" si="10"/>
        <v>158548</v>
      </c>
      <c r="O51" s="54">
        <f t="shared" si="10"/>
        <v>98605</v>
      </c>
      <c r="P51" s="54">
        <f t="shared" si="10"/>
        <v>83940</v>
      </c>
      <c r="Q51" s="54">
        <f t="shared" si="10"/>
        <v>152351</v>
      </c>
      <c r="R51" s="54">
        <f t="shared" si="10"/>
        <v>334896</v>
      </c>
      <c r="S51" s="54">
        <f t="shared" si="10"/>
        <v>43249</v>
      </c>
      <c r="T51" s="54">
        <f t="shared" si="10"/>
        <v>68024</v>
      </c>
      <c r="U51" s="54">
        <f t="shared" si="10"/>
        <v>0</v>
      </c>
      <c r="V51" s="54">
        <f t="shared" si="10"/>
        <v>111273</v>
      </c>
      <c r="W51" s="54">
        <f t="shared" si="10"/>
        <v>748530</v>
      </c>
      <c r="X51" s="54">
        <f t="shared" si="10"/>
        <v>952000</v>
      </c>
      <c r="Y51" s="54">
        <f t="shared" si="10"/>
        <v>-203470</v>
      </c>
      <c r="Z51" s="184">
        <f>+IF(X51&lt;&gt;0,+(Y51/X51)*100,0)</f>
        <v>-21.372899159663866</v>
      </c>
      <c r="AA51" s="130">
        <f>SUM(AA57:AA61)</f>
        <v>952000</v>
      </c>
    </row>
    <row r="52" spans="1:27" ht="13.5">
      <c r="A52" s="310" t="s">
        <v>204</v>
      </c>
      <c r="B52" s="142"/>
      <c r="C52" s="62"/>
      <c r="D52" s="156"/>
      <c r="E52" s="60">
        <v>60000</v>
      </c>
      <c r="F52" s="60">
        <v>60000</v>
      </c>
      <c r="G52" s="60">
        <v>1756</v>
      </c>
      <c r="H52" s="60">
        <v>3777</v>
      </c>
      <c r="I52" s="60">
        <v>630</v>
      </c>
      <c r="J52" s="60">
        <v>6163</v>
      </c>
      <c r="K52" s="60">
        <v>880</v>
      </c>
      <c r="L52" s="60">
        <v>1975</v>
      </c>
      <c r="M52" s="60">
        <v>3410</v>
      </c>
      <c r="N52" s="60">
        <v>6265</v>
      </c>
      <c r="O52" s="60">
        <v>929</v>
      </c>
      <c r="P52" s="60">
        <v>14446</v>
      </c>
      <c r="Q52" s="60">
        <v>263</v>
      </c>
      <c r="R52" s="60">
        <v>15638</v>
      </c>
      <c r="S52" s="60"/>
      <c r="T52" s="60">
        <v>11113</v>
      </c>
      <c r="U52" s="60"/>
      <c r="V52" s="60">
        <v>11113</v>
      </c>
      <c r="W52" s="60">
        <v>39179</v>
      </c>
      <c r="X52" s="60">
        <v>60000</v>
      </c>
      <c r="Y52" s="60">
        <v>-20821</v>
      </c>
      <c r="Z52" s="140">
        <v>-34.7</v>
      </c>
      <c r="AA52" s="155">
        <v>60000</v>
      </c>
    </row>
    <row r="53" spans="1:27" ht="13.5">
      <c r="A53" s="310" t="s">
        <v>205</v>
      </c>
      <c r="B53" s="142"/>
      <c r="C53" s="62"/>
      <c r="D53" s="156"/>
      <c r="E53" s="60">
        <v>105000</v>
      </c>
      <c r="F53" s="60">
        <v>105000</v>
      </c>
      <c r="G53" s="60">
        <v>3514</v>
      </c>
      <c r="H53" s="60">
        <v>24575</v>
      </c>
      <c r="I53" s="60">
        <v>7859</v>
      </c>
      <c r="J53" s="60">
        <v>35948</v>
      </c>
      <c r="K53" s="60">
        <v>4613</v>
      </c>
      <c r="L53" s="60">
        <v>687</v>
      </c>
      <c r="M53" s="60">
        <v>1604</v>
      </c>
      <c r="N53" s="60">
        <v>6904</v>
      </c>
      <c r="O53" s="60">
        <v>6896</v>
      </c>
      <c r="P53" s="60">
        <v>2609</v>
      </c>
      <c r="Q53" s="60">
        <v>7097</v>
      </c>
      <c r="R53" s="60">
        <v>16602</v>
      </c>
      <c r="S53" s="60">
        <v>4489</v>
      </c>
      <c r="T53" s="60">
        <v>17559</v>
      </c>
      <c r="U53" s="60"/>
      <c r="V53" s="60">
        <v>22048</v>
      </c>
      <c r="W53" s="60">
        <v>81502</v>
      </c>
      <c r="X53" s="60">
        <v>105000</v>
      </c>
      <c r="Y53" s="60">
        <v>-23498</v>
      </c>
      <c r="Z53" s="140">
        <v>-22.38</v>
      </c>
      <c r="AA53" s="155">
        <v>105000</v>
      </c>
    </row>
    <row r="54" spans="1:27" ht="13.5">
      <c r="A54" s="310" t="s">
        <v>206</v>
      </c>
      <c r="B54" s="142"/>
      <c r="C54" s="62"/>
      <c r="D54" s="156"/>
      <c r="E54" s="60">
        <v>90000</v>
      </c>
      <c r="F54" s="60">
        <v>90000</v>
      </c>
      <c r="G54" s="60">
        <v>1961</v>
      </c>
      <c r="H54" s="60">
        <v>1347</v>
      </c>
      <c r="I54" s="60">
        <v>11651</v>
      </c>
      <c r="J54" s="60">
        <v>14959</v>
      </c>
      <c r="K54" s="60">
        <v>5956</v>
      </c>
      <c r="L54" s="60">
        <v>4193</v>
      </c>
      <c r="M54" s="60">
        <v>4217</v>
      </c>
      <c r="N54" s="60">
        <v>14366</v>
      </c>
      <c r="O54" s="60">
        <v>1640</v>
      </c>
      <c r="P54" s="60">
        <v>5073</v>
      </c>
      <c r="Q54" s="60">
        <v>3665</v>
      </c>
      <c r="R54" s="60">
        <v>10378</v>
      </c>
      <c r="S54" s="60">
        <v>6186</v>
      </c>
      <c r="T54" s="60">
        <v>5284</v>
      </c>
      <c r="U54" s="60"/>
      <c r="V54" s="60">
        <v>11470</v>
      </c>
      <c r="W54" s="60">
        <v>51173</v>
      </c>
      <c r="X54" s="60">
        <v>90000</v>
      </c>
      <c r="Y54" s="60">
        <v>-38827</v>
      </c>
      <c r="Z54" s="140">
        <v>-43.14</v>
      </c>
      <c r="AA54" s="155">
        <v>90000</v>
      </c>
    </row>
    <row r="55" spans="1:27" ht="13.5">
      <c r="A55" s="310" t="s">
        <v>207</v>
      </c>
      <c r="B55" s="142"/>
      <c r="C55" s="62"/>
      <c r="D55" s="156"/>
      <c r="E55" s="60">
        <v>105000</v>
      </c>
      <c r="F55" s="60">
        <v>105000</v>
      </c>
      <c r="G55" s="60"/>
      <c r="H55" s="60"/>
      <c r="I55" s="60"/>
      <c r="J55" s="60"/>
      <c r="K55" s="60"/>
      <c r="L55" s="60"/>
      <c r="M55" s="60"/>
      <c r="N55" s="60"/>
      <c r="O55" s="60">
        <v>5837</v>
      </c>
      <c r="P55" s="60">
        <v>2925</v>
      </c>
      <c r="Q55" s="60">
        <v>13428</v>
      </c>
      <c r="R55" s="60">
        <v>22190</v>
      </c>
      <c r="S55" s="60">
        <v>7729</v>
      </c>
      <c r="T55" s="60"/>
      <c r="U55" s="60"/>
      <c r="V55" s="60">
        <v>7729</v>
      </c>
      <c r="W55" s="60">
        <v>29919</v>
      </c>
      <c r="X55" s="60">
        <v>105000</v>
      </c>
      <c r="Y55" s="60">
        <v>-75081</v>
      </c>
      <c r="Z55" s="140">
        <v>-71.51</v>
      </c>
      <c r="AA55" s="155">
        <v>105000</v>
      </c>
    </row>
    <row r="56" spans="1:27" ht="13.5">
      <c r="A56" s="310" t="s">
        <v>208</v>
      </c>
      <c r="B56" s="142"/>
      <c r="C56" s="62"/>
      <c r="D56" s="156"/>
      <c r="E56" s="60">
        <v>8000</v>
      </c>
      <c r="F56" s="60">
        <v>8000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>
        <v>473</v>
      </c>
      <c r="T56" s="60"/>
      <c r="U56" s="60"/>
      <c r="V56" s="60">
        <v>473</v>
      </c>
      <c r="W56" s="60">
        <v>473</v>
      </c>
      <c r="X56" s="60">
        <v>8000</v>
      </c>
      <c r="Y56" s="60">
        <v>-7527</v>
      </c>
      <c r="Z56" s="140">
        <v>-94.09</v>
      </c>
      <c r="AA56" s="155">
        <v>8000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368000</v>
      </c>
      <c r="F57" s="295">
        <f t="shared" si="11"/>
        <v>368000</v>
      </c>
      <c r="G57" s="295">
        <f t="shared" si="11"/>
        <v>7231</v>
      </c>
      <c r="H57" s="295">
        <f t="shared" si="11"/>
        <v>29699</v>
      </c>
      <c r="I57" s="295">
        <f t="shared" si="11"/>
        <v>20140</v>
      </c>
      <c r="J57" s="295">
        <f t="shared" si="11"/>
        <v>57070</v>
      </c>
      <c r="K57" s="295">
        <f t="shared" si="11"/>
        <v>11449</v>
      </c>
      <c r="L57" s="295">
        <f t="shared" si="11"/>
        <v>6855</v>
      </c>
      <c r="M57" s="295">
        <f t="shared" si="11"/>
        <v>9231</v>
      </c>
      <c r="N57" s="295">
        <f t="shared" si="11"/>
        <v>27535</v>
      </c>
      <c r="O57" s="295">
        <f t="shared" si="11"/>
        <v>15302</v>
      </c>
      <c r="P57" s="295">
        <f t="shared" si="11"/>
        <v>25053</v>
      </c>
      <c r="Q57" s="295">
        <f t="shared" si="11"/>
        <v>24453</v>
      </c>
      <c r="R57" s="295">
        <f t="shared" si="11"/>
        <v>64808</v>
      </c>
      <c r="S57" s="295">
        <f t="shared" si="11"/>
        <v>18877</v>
      </c>
      <c r="T57" s="295">
        <f t="shared" si="11"/>
        <v>33956</v>
      </c>
      <c r="U57" s="295">
        <f t="shared" si="11"/>
        <v>0</v>
      </c>
      <c r="V57" s="295">
        <f t="shared" si="11"/>
        <v>52833</v>
      </c>
      <c r="W57" s="295">
        <f t="shared" si="11"/>
        <v>202246</v>
      </c>
      <c r="X57" s="295">
        <f t="shared" si="11"/>
        <v>368000</v>
      </c>
      <c r="Y57" s="295">
        <f t="shared" si="11"/>
        <v>-165754</v>
      </c>
      <c r="Z57" s="296">
        <f>+IF(X57&lt;&gt;0,+(Y57/X57)*100,0)</f>
        <v>-45.04184782608696</v>
      </c>
      <c r="AA57" s="297">
        <f>SUM(AA52:AA56)</f>
        <v>368000</v>
      </c>
    </row>
    <row r="58" spans="1:27" ht="13.5">
      <c r="A58" s="311" t="s">
        <v>210</v>
      </c>
      <c r="B58" s="136"/>
      <c r="C58" s="62"/>
      <c r="D58" s="156"/>
      <c r="E58" s="60">
        <v>74000</v>
      </c>
      <c r="F58" s="60">
        <v>74000</v>
      </c>
      <c r="G58" s="60">
        <v>531</v>
      </c>
      <c r="H58" s="60">
        <v>1747</v>
      </c>
      <c r="I58" s="60">
        <v>404</v>
      </c>
      <c r="J58" s="60">
        <v>2682</v>
      </c>
      <c r="K58" s="60">
        <v>2684</v>
      </c>
      <c r="L58" s="60">
        <v>2208</v>
      </c>
      <c r="M58" s="60">
        <v>12037</v>
      </c>
      <c r="N58" s="60">
        <v>16929</v>
      </c>
      <c r="O58" s="60">
        <v>2859</v>
      </c>
      <c r="P58" s="60">
        <v>4549</v>
      </c>
      <c r="Q58" s="60">
        <v>1073</v>
      </c>
      <c r="R58" s="60">
        <v>8481</v>
      </c>
      <c r="S58" s="60">
        <v>899</v>
      </c>
      <c r="T58" s="60">
        <v>3112</v>
      </c>
      <c r="U58" s="60"/>
      <c r="V58" s="60">
        <v>4011</v>
      </c>
      <c r="W58" s="60">
        <v>32103</v>
      </c>
      <c r="X58" s="60">
        <v>74000</v>
      </c>
      <c r="Y58" s="60">
        <v>-41897</v>
      </c>
      <c r="Z58" s="140">
        <v>-56.62</v>
      </c>
      <c r="AA58" s="155">
        <v>74000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510000</v>
      </c>
      <c r="F61" s="60">
        <v>510000</v>
      </c>
      <c r="G61" s="60">
        <v>19554</v>
      </c>
      <c r="H61" s="60">
        <v>37279</v>
      </c>
      <c r="I61" s="60">
        <v>27228</v>
      </c>
      <c r="J61" s="60">
        <v>84061</v>
      </c>
      <c r="K61" s="60">
        <v>59075</v>
      </c>
      <c r="L61" s="60">
        <v>25590</v>
      </c>
      <c r="M61" s="60">
        <v>29419</v>
      </c>
      <c r="N61" s="60">
        <v>114084</v>
      </c>
      <c r="O61" s="60">
        <v>80444</v>
      </c>
      <c r="P61" s="60">
        <v>54338</v>
      </c>
      <c r="Q61" s="60">
        <v>126825</v>
      </c>
      <c r="R61" s="60">
        <v>261607</v>
      </c>
      <c r="S61" s="60">
        <v>23473</v>
      </c>
      <c r="T61" s="60">
        <v>30956</v>
      </c>
      <c r="U61" s="60"/>
      <c r="V61" s="60">
        <v>54429</v>
      </c>
      <c r="W61" s="60">
        <v>514181</v>
      </c>
      <c r="X61" s="60">
        <v>510000</v>
      </c>
      <c r="Y61" s="60">
        <v>4181</v>
      </c>
      <c r="Z61" s="140">
        <v>0.82</v>
      </c>
      <c r="AA61" s="155">
        <v>510000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429602</v>
      </c>
      <c r="D66" s="274">
        <v>431200</v>
      </c>
      <c r="E66" s="275">
        <v>431200</v>
      </c>
      <c r="F66" s="275">
        <v>431200</v>
      </c>
      <c r="G66" s="275">
        <v>23175</v>
      </c>
      <c r="H66" s="275">
        <v>26672</v>
      </c>
      <c r="I66" s="275">
        <v>21848</v>
      </c>
      <c r="J66" s="275">
        <v>71695</v>
      </c>
      <c r="K66" s="275">
        <v>37115</v>
      </c>
      <c r="L66" s="275">
        <v>29496</v>
      </c>
      <c r="M66" s="275">
        <v>47059</v>
      </c>
      <c r="N66" s="275">
        <v>113670</v>
      </c>
      <c r="O66" s="275">
        <v>47750</v>
      </c>
      <c r="P66" s="275">
        <v>50612</v>
      </c>
      <c r="Q66" s="275">
        <v>42863</v>
      </c>
      <c r="R66" s="275">
        <v>141225</v>
      </c>
      <c r="S66" s="275">
        <v>36119</v>
      </c>
      <c r="T66" s="275">
        <v>67810</v>
      </c>
      <c r="U66" s="275"/>
      <c r="V66" s="275">
        <v>103929</v>
      </c>
      <c r="W66" s="275">
        <v>430519</v>
      </c>
      <c r="X66" s="275">
        <v>431200</v>
      </c>
      <c r="Y66" s="275">
        <v>-681</v>
      </c>
      <c r="Z66" s="140">
        <v>-0.16</v>
      </c>
      <c r="AA66" s="277"/>
    </row>
    <row r="67" spans="1:27" ht="13.5">
      <c r="A67" s="311" t="s">
        <v>224</v>
      </c>
      <c r="B67" s="316"/>
      <c r="C67" s="62">
        <v>304785</v>
      </c>
      <c r="D67" s="156">
        <v>521400</v>
      </c>
      <c r="E67" s="60">
        <v>521400</v>
      </c>
      <c r="F67" s="60">
        <v>521400</v>
      </c>
      <c r="G67" s="60">
        <v>4141</v>
      </c>
      <c r="H67" s="60">
        <v>42053</v>
      </c>
      <c r="I67" s="60">
        <v>25924</v>
      </c>
      <c r="J67" s="60">
        <v>72118</v>
      </c>
      <c r="K67" s="60">
        <v>36145</v>
      </c>
      <c r="L67" s="60">
        <v>5156</v>
      </c>
      <c r="M67" s="60">
        <v>3628</v>
      </c>
      <c r="N67" s="60">
        <v>44929</v>
      </c>
      <c r="O67" s="60">
        <v>50858</v>
      </c>
      <c r="P67" s="60">
        <v>3327</v>
      </c>
      <c r="Q67" s="60">
        <v>109488</v>
      </c>
      <c r="R67" s="60">
        <v>163673</v>
      </c>
      <c r="S67" s="60">
        <v>7130</v>
      </c>
      <c r="T67" s="60">
        <v>217</v>
      </c>
      <c r="U67" s="60"/>
      <c r="V67" s="60">
        <v>7347</v>
      </c>
      <c r="W67" s="60">
        <v>288067</v>
      </c>
      <c r="X67" s="60">
        <v>521400</v>
      </c>
      <c r="Y67" s="60">
        <v>-233333</v>
      </c>
      <c r="Z67" s="140">
        <v>-44.75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734387</v>
      </c>
      <c r="D69" s="218">
        <f t="shared" si="12"/>
        <v>952600</v>
      </c>
      <c r="E69" s="220">
        <f t="shared" si="12"/>
        <v>952600</v>
      </c>
      <c r="F69" s="220">
        <f t="shared" si="12"/>
        <v>952600</v>
      </c>
      <c r="G69" s="220">
        <f t="shared" si="12"/>
        <v>27316</v>
      </c>
      <c r="H69" s="220">
        <f t="shared" si="12"/>
        <v>68725</v>
      </c>
      <c r="I69" s="220">
        <f t="shared" si="12"/>
        <v>47772</v>
      </c>
      <c r="J69" s="220">
        <f t="shared" si="12"/>
        <v>143813</v>
      </c>
      <c r="K69" s="220">
        <f t="shared" si="12"/>
        <v>73260</v>
      </c>
      <c r="L69" s="220">
        <f t="shared" si="12"/>
        <v>34652</v>
      </c>
      <c r="M69" s="220">
        <f t="shared" si="12"/>
        <v>50687</v>
      </c>
      <c r="N69" s="220">
        <f t="shared" si="12"/>
        <v>158599</v>
      </c>
      <c r="O69" s="220">
        <f t="shared" si="12"/>
        <v>98608</v>
      </c>
      <c r="P69" s="220">
        <f t="shared" si="12"/>
        <v>53939</v>
      </c>
      <c r="Q69" s="220">
        <f t="shared" si="12"/>
        <v>152351</v>
      </c>
      <c r="R69" s="220">
        <f t="shared" si="12"/>
        <v>304898</v>
      </c>
      <c r="S69" s="220">
        <f t="shared" si="12"/>
        <v>43249</v>
      </c>
      <c r="T69" s="220">
        <f t="shared" si="12"/>
        <v>68027</v>
      </c>
      <c r="U69" s="220">
        <f t="shared" si="12"/>
        <v>0</v>
      </c>
      <c r="V69" s="220">
        <f t="shared" si="12"/>
        <v>111276</v>
      </c>
      <c r="W69" s="220">
        <f t="shared" si="12"/>
        <v>718586</v>
      </c>
      <c r="X69" s="220">
        <f t="shared" si="12"/>
        <v>952600</v>
      </c>
      <c r="Y69" s="220">
        <f t="shared" si="12"/>
        <v>-234014</v>
      </c>
      <c r="Z69" s="221">
        <f>+IF(X69&lt;&gt;0,+(Y69/X69)*100,0)</f>
        <v>-24.56581986143187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1341318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1029680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1029680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311638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311638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368134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387</v>
      </c>
      <c r="H40" s="343">
        <f t="shared" si="9"/>
        <v>10732</v>
      </c>
      <c r="I40" s="343">
        <f t="shared" si="9"/>
        <v>24340</v>
      </c>
      <c r="J40" s="345">
        <f t="shared" si="9"/>
        <v>35459</v>
      </c>
      <c r="K40" s="345">
        <f t="shared" si="9"/>
        <v>24214</v>
      </c>
      <c r="L40" s="343">
        <f t="shared" si="9"/>
        <v>29487</v>
      </c>
      <c r="M40" s="343">
        <f t="shared" si="9"/>
        <v>146979</v>
      </c>
      <c r="N40" s="345">
        <f t="shared" si="9"/>
        <v>200680</v>
      </c>
      <c r="O40" s="345">
        <f t="shared" si="9"/>
        <v>0</v>
      </c>
      <c r="P40" s="343">
        <f t="shared" si="9"/>
        <v>0</v>
      </c>
      <c r="Q40" s="343">
        <f t="shared" si="9"/>
        <v>45825</v>
      </c>
      <c r="R40" s="345">
        <f t="shared" si="9"/>
        <v>45825</v>
      </c>
      <c r="S40" s="345">
        <f t="shared" si="9"/>
        <v>0</v>
      </c>
      <c r="T40" s="343">
        <f t="shared" si="9"/>
        <v>8544</v>
      </c>
      <c r="U40" s="343">
        <f t="shared" si="9"/>
        <v>0</v>
      </c>
      <c r="V40" s="345">
        <f t="shared" si="9"/>
        <v>8544</v>
      </c>
      <c r="W40" s="345">
        <f t="shared" si="9"/>
        <v>290508</v>
      </c>
      <c r="X40" s="343">
        <f t="shared" si="9"/>
        <v>0</v>
      </c>
      <c r="Y40" s="345">
        <f t="shared" si="9"/>
        <v>290508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176690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92141</v>
      </c>
      <c r="D43" s="369"/>
      <c r="E43" s="305"/>
      <c r="F43" s="370"/>
      <c r="G43" s="370">
        <v>387</v>
      </c>
      <c r="H43" s="305"/>
      <c r="I43" s="305"/>
      <c r="J43" s="370">
        <v>387</v>
      </c>
      <c r="K43" s="370"/>
      <c r="L43" s="305"/>
      <c r="M43" s="305"/>
      <c r="N43" s="370"/>
      <c r="O43" s="370"/>
      <c r="P43" s="305"/>
      <c r="Q43" s="305">
        <v>740</v>
      </c>
      <c r="R43" s="370">
        <v>740</v>
      </c>
      <c r="S43" s="370"/>
      <c r="T43" s="305">
        <v>2591</v>
      </c>
      <c r="U43" s="305"/>
      <c r="V43" s="370">
        <v>2591</v>
      </c>
      <c r="W43" s="370">
        <v>3718</v>
      </c>
      <c r="X43" s="305"/>
      <c r="Y43" s="370">
        <v>3718</v>
      </c>
      <c r="Z43" s="371"/>
      <c r="AA43" s="303"/>
    </row>
    <row r="44" spans="1:27" ht="13.5">
      <c r="A44" s="361" t="s">
        <v>250</v>
      </c>
      <c r="B44" s="136"/>
      <c r="C44" s="60">
        <v>39520</v>
      </c>
      <c r="D44" s="368"/>
      <c r="E44" s="54"/>
      <c r="F44" s="53"/>
      <c r="G44" s="53"/>
      <c r="H44" s="54">
        <v>10732</v>
      </c>
      <c r="I44" s="54">
        <v>24340</v>
      </c>
      <c r="J44" s="53">
        <v>35072</v>
      </c>
      <c r="K44" s="53">
        <v>24214</v>
      </c>
      <c r="L44" s="54">
        <v>29487</v>
      </c>
      <c r="M44" s="54">
        <v>8079</v>
      </c>
      <c r="N44" s="53">
        <v>61780</v>
      </c>
      <c r="O44" s="53"/>
      <c r="P44" s="54"/>
      <c r="Q44" s="54">
        <v>45085</v>
      </c>
      <c r="R44" s="53">
        <v>45085</v>
      </c>
      <c r="S44" s="53"/>
      <c r="T44" s="54">
        <v>5953</v>
      </c>
      <c r="U44" s="54"/>
      <c r="V44" s="53">
        <v>5953</v>
      </c>
      <c r="W44" s="53">
        <v>147890</v>
      </c>
      <c r="X44" s="54"/>
      <c r="Y44" s="53">
        <v>147890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59783</v>
      </c>
      <c r="D47" s="368"/>
      <c r="E47" s="54"/>
      <c r="F47" s="53"/>
      <c r="G47" s="53"/>
      <c r="H47" s="54"/>
      <c r="I47" s="54"/>
      <c r="J47" s="53"/>
      <c r="K47" s="53"/>
      <c r="L47" s="54"/>
      <c r="M47" s="54">
        <v>138900</v>
      </c>
      <c r="N47" s="53">
        <v>138900</v>
      </c>
      <c r="O47" s="53"/>
      <c r="P47" s="54"/>
      <c r="Q47" s="54"/>
      <c r="R47" s="53"/>
      <c r="S47" s="53"/>
      <c r="T47" s="54"/>
      <c r="U47" s="54"/>
      <c r="V47" s="53"/>
      <c r="W47" s="53">
        <v>138900</v>
      </c>
      <c r="X47" s="54"/>
      <c r="Y47" s="53">
        <v>138900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4211</v>
      </c>
      <c r="J57" s="345">
        <f t="shared" si="13"/>
        <v>4211</v>
      </c>
      <c r="K57" s="345">
        <f t="shared" si="13"/>
        <v>2018</v>
      </c>
      <c r="L57" s="343">
        <f t="shared" si="13"/>
        <v>0</v>
      </c>
      <c r="M57" s="343">
        <f t="shared" si="13"/>
        <v>0</v>
      </c>
      <c r="N57" s="345">
        <f t="shared" si="13"/>
        <v>2018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6229</v>
      </c>
      <c r="X57" s="343">
        <f t="shared" si="13"/>
        <v>0</v>
      </c>
      <c r="Y57" s="345">
        <f t="shared" si="13"/>
        <v>6229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>
        <v>4211</v>
      </c>
      <c r="J58" s="59">
        <v>4211</v>
      </c>
      <c r="K58" s="59">
        <v>2018</v>
      </c>
      <c r="L58" s="60"/>
      <c r="M58" s="60"/>
      <c r="N58" s="59">
        <v>2018</v>
      </c>
      <c r="O58" s="59"/>
      <c r="P58" s="60"/>
      <c r="Q58" s="60"/>
      <c r="R58" s="59"/>
      <c r="S58" s="59"/>
      <c r="T58" s="60"/>
      <c r="U58" s="60"/>
      <c r="V58" s="59"/>
      <c r="W58" s="59">
        <v>6229</v>
      </c>
      <c r="X58" s="60"/>
      <c r="Y58" s="59">
        <v>6229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1709452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387</v>
      </c>
      <c r="H60" s="219">
        <f t="shared" si="14"/>
        <v>10732</v>
      </c>
      <c r="I60" s="219">
        <f t="shared" si="14"/>
        <v>28551</v>
      </c>
      <c r="J60" s="264">
        <f t="shared" si="14"/>
        <v>39670</v>
      </c>
      <c r="K60" s="264">
        <f t="shared" si="14"/>
        <v>26232</v>
      </c>
      <c r="L60" s="219">
        <f t="shared" si="14"/>
        <v>29487</v>
      </c>
      <c r="M60" s="219">
        <f t="shared" si="14"/>
        <v>146979</v>
      </c>
      <c r="N60" s="264">
        <f t="shared" si="14"/>
        <v>202698</v>
      </c>
      <c r="O60" s="264">
        <f t="shared" si="14"/>
        <v>0</v>
      </c>
      <c r="P60" s="219">
        <f t="shared" si="14"/>
        <v>0</v>
      </c>
      <c r="Q60" s="219">
        <f t="shared" si="14"/>
        <v>45825</v>
      </c>
      <c r="R60" s="264">
        <f t="shared" si="14"/>
        <v>45825</v>
      </c>
      <c r="S60" s="264">
        <f t="shared" si="14"/>
        <v>0</v>
      </c>
      <c r="T60" s="219">
        <f t="shared" si="14"/>
        <v>8544</v>
      </c>
      <c r="U60" s="219">
        <f t="shared" si="14"/>
        <v>0</v>
      </c>
      <c r="V60" s="264">
        <f t="shared" si="14"/>
        <v>8544</v>
      </c>
      <c r="W60" s="264">
        <f t="shared" si="14"/>
        <v>296737</v>
      </c>
      <c r="X60" s="219">
        <f t="shared" si="14"/>
        <v>0</v>
      </c>
      <c r="Y60" s="264">
        <f t="shared" si="14"/>
        <v>296737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12744987</v>
      </c>
      <c r="D5" s="357">
        <f t="shared" si="0"/>
        <v>0</v>
      </c>
      <c r="E5" s="356">
        <f t="shared" si="0"/>
        <v>4189000</v>
      </c>
      <c r="F5" s="358">
        <f t="shared" si="0"/>
        <v>4189000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123274</v>
      </c>
      <c r="N5" s="358">
        <f t="shared" si="0"/>
        <v>123274</v>
      </c>
      <c r="O5" s="358">
        <f t="shared" si="0"/>
        <v>0</v>
      </c>
      <c r="P5" s="356">
        <f t="shared" si="0"/>
        <v>0</v>
      </c>
      <c r="Q5" s="356">
        <f t="shared" si="0"/>
        <v>622924</v>
      </c>
      <c r="R5" s="358">
        <f t="shared" si="0"/>
        <v>622924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746198</v>
      </c>
      <c r="X5" s="356">
        <f t="shared" si="0"/>
        <v>4189000</v>
      </c>
      <c r="Y5" s="358">
        <f t="shared" si="0"/>
        <v>-3442802</v>
      </c>
      <c r="Z5" s="359">
        <f>+IF(X5&lt;&gt;0,+(Y5/X5)*100,0)</f>
        <v>-82.18672714251612</v>
      </c>
      <c r="AA5" s="360">
        <f>+AA6+AA8+AA11+AA13+AA15</f>
        <v>4189000</v>
      </c>
    </row>
    <row r="6" spans="1:27" ht="13.5">
      <c r="A6" s="361" t="s">
        <v>204</v>
      </c>
      <c r="B6" s="142"/>
      <c r="C6" s="60">
        <f>+C7</f>
        <v>12744987</v>
      </c>
      <c r="D6" s="340">
        <f aca="true" t="shared" si="1" ref="D6:AA6">+D7</f>
        <v>0</v>
      </c>
      <c r="E6" s="60">
        <f t="shared" si="1"/>
        <v>4189000</v>
      </c>
      <c r="F6" s="59">
        <f t="shared" si="1"/>
        <v>4189000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123274</v>
      </c>
      <c r="N6" s="59">
        <f t="shared" si="1"/>
        <v>123274</v>
      </c>
      <c r="O6" s="59">
        <f t="shared" si="1"/>
        <v>0</v>
      </c>
      <c r="P6" s="60">
        <f t="shared" si="1"/>
        <v>0</v>
      </c>
      <c r="Q6" s="60">
        <f t="shared" si="1"/>
        <v>622924</v>
      </c>
      <c r="R6" s="59">
        <f t="shared" si="1"/>
        <v>622924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746198</v>
      </c>
      <c r="X6" s="60">
        <f t="shared" si="1"/>
        <v>4189000</v>
      </c>
      <c r="Y6" s="59">
        <f t="shared" si="1"/>
        <v>-3442802</v>
      </c>
      <c r="Z6" s="61">
        <f>+IF(X6&lt;&gt;0,+(Y6/X6)*100,0)</f>
        <v>-82.18672714251612</v>
      </c>
      <c r="AA6" s="62">
        <f t="shared" si="1"/>
        <v>4189000</v>
      </c>
    </row>
    <row r="7" spans="1:27" ht="13.5">
      <c r="A7" s="291" t="s">
        <v>228</v>
      </c>
      <c r="B7" s="142"/>
      <c r="C7" s="60">
        <v>12744987</v>
      </c>
      <c r="D7" s="340"/>
      <c r="E7" s="60">
        <v>4189000</v>
      </c>
      <c r="F7" s="59">
        <v>4189000</v>
      </c>
      <c r="G7" s="59"/>
      <c r="H7" s="60"/>
      <c r="I7" s="60"/>
      <c r="J7" s="59"/>
      <c r="K7" s="59"/>
      <c r="L7" s="60"/>
      <c r="M7" s="60">
        <v>123274</v>
      </c>
      <c r="N7" s="59">
        <v>123274</v>
      </c>
      <c r="O7" s="59"/>
      <c r="P7" s="60"/>
      <c r="Q7" s="60">
        <v>622924</v>
      </c>
      <c r="R7" s="59">
        <v>622924</v>
      </c>
      <c r="S7" s="59"/>
      <c r="T7" s="60"/>
      <c r="U7" s="60"/>
      <c r="V7" s="59"/>
      <c r="W7" s="59">
        <v>746198</v>
      </c>
      <c r="X7" s="60">
        <v>4189000</v>
      </c>
      <c r="Y7" s="59">
        <v>-3442802</v>
      </c>
      <c r="Z7" s="61">
        <v>-82.19</v>
      </c>
      <c r="AA7" s="62">
        <v>4189000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4900000</v>
      </c>
      <c r="F22" s="345">
        <f t="shared" si="6"/>
        <v>4900000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82323</v>
      </c>
      <c r="N22" s="345">
        <f t="shared" si="6"/>
        <v>82323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82323</v>
      </c>
      <c r="X22" s="343">
        <f t="shared" si="6"/>
        <v>4900000</v>
      </c>
      <c r="Y22" s="345">
        <f t="shared" si="6"/>
        <v>-4817677</v>
      </c>
      <c r="Z22" s="336">
        <f>+IF(X22&lt;&gt;0,+(Y22/X22)*100,0)</f>
        <v>-98.31993877551021</v>
      </c>
      <c r="AA22" s="350">
        <f>SUM(AA23:AA32)</f>
        <v>4900000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4500000</v>
      </c>
      <c r="F24" s="59">
        <v>4500000</v>
      </c>
      <c r="G24" s="59"/>
      <c r="H24" s="60"/>
      <c r="I24" s="60"/>
      <c r="J24" s="59"/>
      <c r="K24" s="59"/>
      <c r="L24" s="60"/>
      <c r="M24" s="60">
        <v>82323</v>
      </c>
      <c r="N24" s="59">
        <v>82323</v>
      </c>
      <c r="O24" s="59"/>
      <c r="P24" s="60"/>
      <c r="Q24" s="60"/>
      <c r="R24" s="59"/>
      <c r="S24" s="59"/>
      <c r="T24" s="60"/>
      <c r="U24" s="60"/>
      <c r="V24" s="59"/>
      <c r="W24" s="59">
        <v>82323</v>
      </c>
      <c r="X24" s="60">
        <v>4500000</v>
      </c>
      <c r="Y24" s="59">
        <v>-4417677</v>
      </c>
      <c r="Z24" s="61">
        <v>-98.17</v>
      </c>
      <c r="AA24" s="62">
        <v>4500000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400000</v>
      </c>
      <c r="F32" s="59">
        <v>400000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400000</v>
      </c>
      <c r="Y32" s="59">
        <v>-400000</v>
      </c>
      <c r="Z32" s="61">
        <v>-100</v>
      </c>
      <c r="AA32" s="62">
        <v>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12744987</v>
      </c>
      <c r="D60" s="346">
        <f t="shared" si="14"/>
        <v>0</v>
      </c>
      <c r="E60" s="219">
        <f t="shared" si="14"/>
        <v>9089000</v>
      </c>
      <c r="F60" s="264">
        <f t="shared" si="14"/>
        <v>9089000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205597</v>
      </c>
      <c r="N60" s="264">
        <f t="shared" si="14"/>
        <v>205597</v>
      </c>
      <c r="O60" s="264">
        <f t="shared" si="14"/>
        <v>0</v>
      </c>
      <c r="P60" s="219">
        <f t="shared" si="14"/>
        <v>0</v>
      </c>
      <c r="Q60" s="219">
        <f t="shared" si="14"/>
        <v>622924</v>
      </c>
      <c r="R60" s="264">
        <f t="shared" si="14"/>
        <v>622924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828521</v>
      </c>
      <c r="X60" s="219">
        <f t="shared" si="14"/>
        <v>9089000</v>
      </c>
      <c r="Y60" s="264">
        <f t="shared" si="14"/>
        <v>-8260479</v>
      </c>
      <c r="Z60" s="337">
        <f>+IF(X60&lt;&gt;0,+(Y60/X60)*100,0)</f>
        <v>-90.88435471449004</v>
      </c>
      <c r="AA60" s="232">
        <f>+AA57+AA54+AA51+AA40+AA37+AA34+AA22+AA5</f>
        <v>9089000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2014-08-06T10:20:56Z</dcterms:created>
  <dcterms:modified xsi:type="dcterms:W3CDTF">2014-08-06T10:21:00Z</dcterms:modified>
  <cp:category/>
  <cp:version/>
  <cp:contentType/>
  <cp:contentStatus/>
</cp:coreProperties>
</file>