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<sst xmlns="http://schemas.openxmlformats.org/spreadsheetml/2006/main" count="855" uniqueCount="302">
  <si>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Renosterberg(NC075)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</si>
  <si>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</si>
  <si>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</si>
  <si>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</si>
  <si>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</si>
  <si>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</si>
  <si>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</si>
  <si>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</si>
  <si>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</si>
  <si>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</si>
  <si>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</si>
  <si>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</si>
  <si>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</si>
  <si>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</si>
  <si>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</si>
  <si>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</si>
  <si>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</si>
  <si>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</si>
  <si>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</si>
  <si>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</si>
  <si>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</si>
  <si>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</si>
  <si>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</si>
  <si>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</si>
  <si>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</si>
  <si>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</si>
  <si>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</si>
  <si>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</si>
  <si>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</si>
  <si>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</si>
  <si>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</si>
  <si>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</si>
  <si>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</si>
  <si>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</si>
  <si>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</si>
  <si>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</si>
  <si>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</si>
  <si>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</si>
  <si>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</si>
  <si>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</si>
  <si>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</si>
  <si>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</si>
  <si>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</si>
  <si>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</si>
  <si>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</si>
  <si>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</si>
  <si>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</si>
  <si>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</si>
  <si>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</si>
  <si>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</si>
  <si>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</si>
  <si>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</si>
  <si>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</si>
  <si>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</si>
  <si>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</si>
  <si>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</si>
  <si>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</si>
  <si>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</si>
  <si>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</si>
  <si>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</si>
  <si>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</si>
  <si>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</si>
  <si>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</si>
  <si>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</si>
  <si>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</si>
  <si>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</si>
  <si>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</si>
  <si>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</si>
  <si>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</si>
  <si>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</si>
  <si>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Renosterberg(NC075)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</si>
  <si>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</si>
  <si>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</si>
  <si>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</si>
  <si>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</si>
  <si>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</si>
  <si>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</si>
  <si>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</si>
  <si>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</si>
  <si>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</si>
  <si>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</si>
  <si>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</si>
  <si>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</si>
  <si>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</si>
  <si>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</si>
  <si>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</si>
  <si>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</si>
  <si>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</si>
  <si>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</si>
  <si>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</si>
  <si>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</si>
  <si>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</si>
  <si>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</si>
  <si>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</si>
  <si>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</si>
  <si>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</si>
  <si>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</si>
  <si>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</si>
  <si>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</si>
  <si>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</si>
  <si>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Renosterberg(NC075)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</si>
  <si>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</si>
  <si>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</si>
  <si>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</si>
  <si>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</si>
  <si>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</si>
  <si>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</si>
  <si>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</si>
  <si>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</si>
  <si>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</si>
  <si>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</si>
  <si>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</si>
  <si>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</si>
  <si>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</si>
  <si>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</si>
  <si>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</si>
  <si>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</si>
  <si>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</si>
  <si>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</si>
  <si>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</si>
  <si>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</si>
  <si>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</si>
  <si>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</si>
  <si>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</si>
  <si>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</si>
  <si>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</si>
  <si>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</si>
  <si>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</si>
  <si>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</si>
  <si>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Renosterberg(NC075)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</si>
  <si>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</si>
  <si>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</si>
  <si>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</si>
  <si>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</si>
  <si>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</si>
  <si>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</si>
  <si>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</si>
  <si>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</si>
  <si>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</si>
  <si>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</si>
  <si>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Renosterberg(NC075)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</si>
  <si>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</si>
  <si>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</si>
  <si>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</si>
  <si>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</si>
  <si>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</si>
  <si>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</si>
  <si>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</si>
  <si>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</si>
  <si>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</si>
  <si>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</si>
  <si>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</si>
  <si>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</si>
  <si>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</si>
  <si>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</si>
  <si>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</si>
  <si>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</si>
  <si>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</si>
  <si>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</si>
  <si>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</si>
  <si>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</si>
  <si>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</si>
  <si>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</si>
  <si>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</si>
  <si>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</si>
  <si>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</si>
  <si>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</si>
  <si>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</si>
  <si>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</si>
  <si>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</si>
  <si>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</si>
  <si>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</si>
  <si>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</si>
  <si>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</si>
  <si>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Renosterberg(NC075)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</si>
  <si>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</si>
  <si>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</si>
  <si>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</si>
  <si>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</si>
  <si>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</si>
  <si>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</si>
  <si>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</si>
  <si>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</si>
  <si>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</si>
  <si>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</si>
  <si>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</si>
  <si>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</si>
  <si>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</si>
  <si>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</si>
  <si>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</si>
  <si>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</si>
  <si>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</si>
  <si>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</si>
  <si>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</si>
  <si>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</si>
  <si>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</si>
  <si>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</si>
  <si>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</si>
  <si>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</si>
  <si>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</si>
  <si>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</si>
  <si>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Renosterberg(NC075)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</si>
  <si>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</si>
  <si>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</si>
  <si>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</si>
  <si>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</si>
  <si>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</si>
  <si>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</si>
  <si>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</si>
  <si>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</si>
  <si>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</si>
  <si>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</si>
  <si>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</si>
  <si>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</si>
  <si>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</si>
  <si>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</si>
  <si>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</si>
  <si>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</si>
  <si>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</si>
  <si>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</si>
  <si>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</si>
  <si>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</si>
  <si>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</si>
  <si>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</si>
  <si>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</si>
  <si>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</si>
  <si>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Renosterberg(NC075)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</si>
  <si>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</si>
  <si>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</si>
  <si>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</si>
  <si>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</si>
  <si>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</si>
  <si>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</si>
  <si>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</si>
  <si>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</si>
  <si>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</si>
  <si>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</si>
  <si>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</si>
  <si>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</si>
  <si>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</si>
  <si>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</si>
  <si>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</si>
  <si>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</si>
  <si>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</si>
  <si>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</si>
  <si>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</si>
  <si>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</si>
  <si>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</si>
  <si>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</si>
  <si>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</si>
  <si>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</si>
  <si>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</si>
  <si>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</si>
  <si>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</si>
  <si>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</si>
  <si>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</si>
  <si>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</si>
  <si>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</si>
  <si>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</si>
  <si>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</si>
  <si>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</si>
  <si>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</si>
  <si>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Renosterberg(NC075)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</si>
  <si>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</si>
  <si>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</si>
  <si>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Renosterberg(NC075)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</si>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</sst>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1769477</v>
      </c>
      <c r="C5" s="19">
        <v>0</v>
      </c>
      <c r="D5" s="59">
        <v>4126000</v>
      </c>
      <c r="E5" s="60">
        <v>4126000</v>
      </c>
      <c r="F5" s="60">
        <v>166864</v>
      </c>
      <c r="G5" s="60">
        <v>0</v>
      </c>
      <c r="H5" s="60">
        <v>0</v>
      </c>
      <c r="I5" s="60">
        <v>166864</v>
      </c>
      <c r="J5" s="60">
        <v>846935</v>
      </c>
      <c r="K5" s="60">
        <v>195795</v>
      </c>
      <c r="L5" s="60">
        <v>195017</v>
      </c>
      <c r="M5" s="60">
        <v>1237747</v>
      </c>
      <c r="N5" s="60">
        <v>195017</v>
      </c>
      <c r="O5" s="60">
        <v>0</v>
      </c>
      <c r="P5" s="60">
        <v>0</v>
      </c>
      <c r="Q5" s="60">
        <v>195017</v>
      </c>
      <c r="R5" s="60">
        <v>195017</v>
      </c>
      <c r="S5" s="60">
        <v>195017</v>
      </c>
      <c r="T5" s="60">
        <v>195053</v>
      </c>
      <c r="U5" s="60">
        <v>585087</v>
      </c>
      <c r="V5" s="60">
        <v>2184715</v>
      </c>
      <c r="W5" s="60">
        <v>4126000</v>
      </c>
      <c r="X5" s="60">
        <v>-1941285</v>
      </c>
      <c r="Y5" s="61">
        <v>-47.05</v>
      </c>
      <c r="Z5" s="62">
        <v>4126000</v>
      </c>
    </row>
    <row r="6" spans="1:26" ht="13.5">
      <c r="A6" s="58" t="s">
        <v>32</v>
      </c>
      <c r="B6" s="19">
        <v>8300494</v>
      </c>
      <c r="C6" s="19">
        <v>0</v>
      </c>
      <c r="D6" s="59">
        <v>9346800</v>
      </c>
      <c r="E6" s="60">
        <v>9346800</v>
      </c>
      <c r="F6" s="60">
        <v>460290</v>
      </c>
      <c r="G6" s="60">
        <v>0</v>
      </c>
      <c r="H6" s="60">
        <v>184859</v>
      </c>
      <c r="I6" s="60">
        <v>645149</v>
      </c>
      <c r="J6" s="60">
        <v>694000</v>
      </c>
      <c r="K6" s="60">
        <v>1437092</v>
      </c>
      <c r="L6" s="60">
        <v>884099</v>
      </c>
      <c r="M6" s="60">
        <v>3015191</v>
      </c>
      <c r="N6" s="60">
        <v>1456543</v>
      </c>
      <c r="O6" s="60">
        <v>0</v>
      </c>
      <c r="P6" s="60">
        <v>0</v>
      </c>
      <c r="Q6" s="60">
        <v>1456543</v>
      </c>
      <c r="R6" s="60">
        <v>971571</v>
      </c>
      <c r="S6" s="60">
        <v>820780</v>
      </c>
      <c r="T6" s="60">
        <v>819209</v>
      </c>
      <c r="U6" s="60">
        <v>2611560</v>
      </c>
      <c r="V6" s="60">
        <v>7728443</v>
      </c>
      <c r="W6" s="60">
        <v>9346800</v>
      </c>
      <c r="X6" s="60">
        <v>-1618357</v>
      </c>
      <c r="Y6" s="61">
        <v>-17.31</v>
      </c>
      <c r="Z6" s="62">
        <v>9346800</v>
      </c>
    </row>
    <row r="7" spans="1:26" ht="13.5">
      <c r="A7" s="58" t="s">
        <v>33</v>
      </c>
      <c r="B7" s="19">
        <v>1629932</v>
      </c>
      <c r="C7" s="19">
        <v>0</v>
      </c>
      <c r="D7" s="59">
        <v>300000</v>
      </c>
      <c r="E7" s="60">
        <v>300000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300000</v>
      </c>
      <c r="X7" s="60">
        <v>-300000</v>
      </c>
      <c r="Y7" s="61">
        <v>-100</v>
      </c>
      <c r="Z7" s="62">
        <v>300000</v>
      </c>
    </row>
    <row r="8" spans="1:26" ht="13.5">
      <c r="A8" s="58" t="s">
        <v>34</v>
      </c>
      <c r="B8" s="19">
        <v>15601000</v>
      </c>
      <c r="C8" s="19">
        <v>0</v>
      </c>
      <c r="D8" s="59">
        <v>19875000</v>
      </c>
      <c r="E8" s="60">
        <v>19875000</v>
      </c>
      <c r="F8" s="60">
        <v>8139000</v>
      </c>
      <c r="G8" s="60">
        <v>890000</v>
      </c>
      <c r="H8" s="60">
        <v>0</v>
      </c>
      <c r="I8" s="60">
        <v>9029000</v>
      </c>
      <c r="J8" s="60">
        <v>0</v>
      </c>
      <c r="K8" s="60">
        <v>5191000</v>
      </c>
      <c r="L8" s="60">
        <v>0</v>
      </c>
      <c r="M8" s="60">
        <v>5191000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14220000</v>
      </c>
      <c r="W8" s="60">
        <v>19875000</v>
      </c>
      <c r="X8" s="60">
        <v>-5655000</v>
      </c>
      <c r="Y8" s="61">
        <v>-28.45</v>
      </c>
      <c r="Z8" s="62">
        <v>19875000</v>
      </c>
    </row>
    <row r="9" spans="1:26" ht="13.5">
      <c r="A9" s="58" t="s">
        <v>35</v>
      </c>
      <c r="B9" s="19">
        <v>787572</v>
      </c>
      <c r="C9" s="19">
        <v>0</v>
      </c>
      <c r="D9" s="59">
        <v>2769000</v>
      </c>
      <c r="E9" s="60">
        <v>2769000</v>
      </c>
      <c r="F9" s="60">
        <v>32747</v>
      </c>
      <c r="G9" s="60">
        <v>0</v>
      </c>
      <c r="H9" s="60">
        <v>227644</v>
      </c>
      <c r="I9" s="60">
        <v>260391</v>
      </c>
      <c r="J9" s="60">
        <v>252346</v>
      </c>
      <c r="K9" s="60">
        <v>55750</v>
      </c>
      <c r="L9" s="60">
        <v>18333</v>
      </c>
      <c r="M9" s="60">
        <v>326429</v>
      </c>
      <c r="N9" s="60">
        <v>513435</v>
      </c>
      <c r="O9" s="60">
        <v>0</v>
      </c>
      <c r="P9" s="60">
        <v>0</v>
      </c>
      <c r="Q9" s="60">
        <v>513435</v>
      </c>
      <c r="R9" s="60">
        <v>94500</v>
      </c>
      <c r="S9" s="60">
        <v>17330</v>
      </c>
      <c r="T9" s="60">
        <v>29057</v>
      </c>
      <c r="U9" s="60">
        <v>140887</v>
      </c>
      <c r="V9" s="60">
        <v>1241142</v>
      </c>
      <c r="W9" s="60">
        <v>2769000</v>
      </c>
      <c r="X9" s="60">
        <v>-1527858</v>
      </c>
      <c r="Y9" s="61">
        <v>-55.18</v>
      </c>
      <c r="Z9" s="62">
        <v>2769000</v>
      </c>
    </row>
    <row r="10" spans="1:26" ht="25.5">
      <c r="A10" s="63" t="s">
        <v>277</v>
      </c>
      <c r="B10" s="64">
        <f>SUM(B5:B9)</f>
        <v>28088475</v>
      </c>
      <c r="C10" s="64">
        <f>SUM(C5:C9)</f>
        <v>0</v>
      </c>
      <c r="D10" s="65">
        <f aca="true" t="shared" si="0" ref="D10:Z10">SUM(D5:D9)</f>
        <v>36416800</v>
      </c>
      <c r="E10" s="66">
        <f t="shared" si="0"/>
        <v>36416800</v>
      </c>
      <c r="F10" s="66">
        <f t="shared" si="0"/>
        <v>8798901</v>
      </c>
      <c r="G10" s="66">
        <f t="shared" si="0"/>
        <v>890000</v>
      </c>
      <c r="H10" s="66">
        <f t="shared" si="0"/>
        <v>412503</v>
      </c>
      <c r="I10" s="66">
        <f t="shared" si="0"/>
        <v>10101404</v>
      </c>
      <c r="J10" s="66">
        <f t="shared" si="0"/>
        <v>1793281</v>
      </c>
      <c r="K10" s="66">
        <f t="shared" si="0"/>
        <v>6879637</v>
      </c>
      <c r="L10" s="66">
        <f t="shared" si="0"/>
        <v>1097449</v>
      </c>
      <c r="M10" s="66">
        <f t="shared" si="0"/>
        <v>9770367</v>
      </c>
      <c r="N10" s="66">
        <f t="shared" si="0"/>
        <v>2164995</v>
      </c>
      <c r="O10" s="66">
        <f t="shared" si="0"/>
        <v>0</v>
      </c>
      <c r="P10" s="66">
        <f t="shared" si="0"/>
        <v>0</v>
      </c>
      <c r="Q10" s="66">
        <f t="shared" si="0"/>
        <v>2164995</v>
      </c>
      <c r="R10" s="66">
        <f t="shared" si="0"/>
        <v>1261088</v>
      </c>
      <c r="S10" s="66">
        <f t="shared" si="0"/>
        <v>1033127</v>
      </c>
      <c r="T10" s="66">
        <f t="shared" si="0"/>
        <v>1043319</v>
      </c>
      <c r="U10" s="66">
        <f t="shared" si="0"/>
        <v>3337534</v>
      </c>
      <c r="V10" s="66">
        <f t="shared" si="0"/>
        <v>25374300</v>
      </c>
      <c r="W10" s="66">
        <f t="shared" si="0"/>
        <v>36416800</v>
      </c>
      <c r="X10" s="66">
        <f t="shared" si="0"/>
        <v>-11042500</v>
      </c>
      <c r="Y10" s="67">
        <f>+IF(W10&lt;&gt;0,(X10/W10)*100,0)</f>
        <v>-30.32254344148854</v>
      </c>
      <c r="Z10" s="68">
        <f t="shared" si="0"/>
        <v>36416800</v>
      </c>
    </row>
    <row r="11" spans="1:26" ht="13.5">
      <c r="A11" s="58" t="s">
        <v>37</v>
      </c>
      <c r="B11" s="19">
        <v>13234461</v>
      </c>
      <c r="C11" s="19">
        <v>0</v>
      </c>
      <c r="D11" s="59">
        <v>15210300</v>
      </c>
      <c r="E11" s="60">
        <v>15210300</v>
      </c>
      <c r="F11" s="60">
        <v>1118187</v>
      </c>
      <c r="G11" s="60">
        <v>1214008</v>
      </c>
      <c r="H11" s="60">
        <v>1148281</v>
      </c>
      <c r="I11" s="60">
        <v>3480476</v>
      </c>
      <c r="J11" s="60">
        <v>1063381</v>
      </c>
      <c r="K11" s="60">
        <v>1094154</v>
      </c>
      <c r="L11" s="60">
        <v>1110733</v>
      </c>
      <c r="M11" s="60">
        <v>3268268</v>
      </c>
      <c r="N11" s="60">
        <v>1081130</v>
      </c>
      <c r="O11" s="60">
        <v>1144793</v>
      </c>
      <c r="P11" s="60">
        <v>0</v>
      </c>
      <c r="Q11" s="60">
        <v>2225923</v>
      </c>
      <c r="R11" s="60">
        <v>969341</v>
      </c>
      <c r="S11" s="60">
        <v>999555</v>
      </c>
      <c r="T11" s="60">
        <v>1112386</v>
      </c>
      <c r="U11" s="60">
        <v>3081282</v>
      </c>
      <c r="V11" s="60">
        <v>12055949</v>
      </c>
      <c r="W11" s="60">
        <v>15210300</v>
      </c>
      <c r="X11" s="60">
        <v>-3154351</v>
      </c>
      <c r="Y11" s="61">
        <v>-20.74</v>
      </c>
      <c r="Z11" s="62">
        <v>15210300</v>
      </c>
    </row>
    <row r="12" spans="1:26" ht="13.5">
      <c r="A12" s="58" t="s">
        <v>38</v>
      </c>
      <c r="B12" s="19">
        <v>2110990</v>
      </c>
      <c r="C12" s="19">
        <v>0</v>
      </c>
      <c r="D12" s="59">
        <v>3105000</v>
      </c>
      <c r="E12" s="60">
        <v>3105000</v>
      </c>
      <c r="F12" s="60">
        <v>120246</v>
      </c>
      <c r="G12" s="60">
        <v>0</v>
      </c>
      <c r="H12" s="60">
        <v>0</v>
      </c>
      <c r="I12" s="60">
        <v>120246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120246</v>
      </c>
      <c r="W12" s="60">
        <v>3105000</v>
      </c>
      <c r="X12" s="60">
        <v>-2984754</v>
      </c>
      <c r="Y12" s="61">
        <v>-96.13</v>
      </c>
      <c r="Z12" s="62">
        <v>3105000</v>
      </c>
    </row>
    <row r="13" spans="1:26" ht="13.5">
      <c r="A13" s="58" t="s">
        <v>278</v>
      </c>
      <c r="B13" s="19">
        <v>18204886</v>
      </c>
      <c r="C13" s="19">
        <v>0</v>
      </c>
      <c r="D13" s="59">
        <v>23930300</v>
      </c>
      <c r="E13" s="60">
        <v>23930300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23930300</v>
      </c>
      <c r="X13" s="60">
        <v>-23930300</v>
      </c>
      <c r="Y13" s="61">
        <v>-100</v>
      </c>
      <c r="Z13" s="62">
        <v>23930300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7055851</v>
      </c>
      <c r="C15" s="19">
        <v>0</v>
      </c>
      <c r="D15" s="59">
        <v>7527000</v>
      </c>
      <c r="E15" s="60">
        <v>7527000</v>
      </c>
      <c r="F15" s="60">
        <v>1500000</v>
      </c>
      <c r="G15" s="60">
        <v>0</v>
      </c>
      <c r="H15" s="60">
        <v>0</v>
      </c>
      <c r="I15" s="60">
        <v>1500000</v>
      </c>
      <c r="J15" s="60">
        <v>0</v>
      </c>
      <c r="K15" s="60">
        <v>0</v>
      </c>
      <c r="L15" s="60">
        <v>719015</v>
      </c>
      <c r="M15" s="60">
        <v>719015</v>
      </c>
      <c r="N15" s="60">
        <v>0</v>
      </c>
      <c r="O15" s="60">
        <v>0</v>
      </c>
      <c r="P15" s="60">
        <v>0</v>
      </c>
      <c r="Q15" s="60">
        <v>0</v>
      </c>
      <c r="R15" s="60">
        <v>723309</v>
      </c>
      <c r="S15" s="60">
        <v>0</v>
      </c>
      <c r="T15" s="60">
        <v>0</v>
      </c>
      <c r="U15" s="60">
        <v>723309</v>
      </c>
      <c r="V15" s="60">
        <v>2942324</v>
      </c>
      <c r="W15" s="60">
        <v>7527000</v>
      </c>
      <c r="X15" s="60">
        <v>-4584676</v>
      </c>
      <c r="Y15" s="61">
        <v>-60.91</v>
      </c>
      <c r="Z15" s="62">
        <v>7527000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3122513</v>
      </c>
      <c r="H16" s="60">
        <v>1877223</v>
      </c>
      <c r="I16" s="60">
        <v>4999736</v>
      </c>
      <c r="J16" s="60">
        <v>0</v>
      </c>
      <c r="K16" s="60">
        <v>1606634</v>
      </c>
      <c r="L16" s="60">
        <v>949446</v>
      </c>
      <c r="M16" s="60">
        <v>2556080</v>
      </c>
      <c r="N16" s="60">
        <v>0</v>
      </c>
      <c r="O16" s="60">
        <v>0</v>
      </c>
      <c r="P16" s="60">
        <v>0</v>
      </c>
      <c r="Q16" s="60">
        <v>0</v>
      </c>
      <c r="R16" s="60">
        <v>2006220</v>
      </c>
      <c r="S16" s="60">
        <v>1797070</v>
      </c>
      <c r="T16" s="60">
        <v>1462949</v>
      </c>
      <c r="U16" s="60">
        <v>5266239</v>
      </c>
      <c r="V16" s="60">
        <v>12822055</v>
      </c>
      <c r="W16" s="60">
        <v>0</v>
      </c>
      <c r="X16" s="60">
        <v>12822055</v>
      </c>
      <c r="Y16" s="61">
        <v>0</v>
      </c>
      <c r="Z16" s="62">
        <v>0</v>
      </c>
    </row>
    <row r="17" spans="1:26" ht="13.5">
      <c r="A17" s="58" t="s">
        <v>43</v>
      </c>
      <c r="B17" s="19">
        <v>16451262</v>
      </c>
      <c r="C17" s="19">
        <v>0</v>
      </c>
      <c r="D17" s="59">
        <v>10252000</v>
      </c>
      <c r="E17" s="60">
        <v>10252000</v>
      </c>
      <c r="F17" s="60">
        <v>3497427</v>
      </c>
      <c r="G17" s="60">
        <v>663638</v>
      </c>
      <c r="H17" s="60">
        <v>938062</v>
      </c>
      <c r="I17" s="60">
        <v>5099127</v>
      </c>
      <c r="J17" s="60">
        <v>1426167</v>
      </c>
      <c r="K17" s="60">
        <v>573727</v>
      </c>
      <c r="L17" s="60">
        <v>979643</v>
      </c>
      <c r="M17" s="60">
        <v>2979537</v>
      </c>
      <c r="N17" s="60">
        <v>354385</v>
      </c>
      <c r="O17" s="60">
        <v>898093</v>
      </c>
      <c r="P17" s="60">
        <v>0</v>
      </c>
      <c r="Q17" s="60">
        <v>1252478</v>
      </c>
      <c r="R17" s="60">
        <v>1982508</v>
      </c>
      <c r="S17" s="60">
        <v>1668502</v>
      </c>
      <c r="T17" s="60">
        <v>1170351</v>
      </c>
      <c r="U17" s="60">
        <v>4821361</v>
      </c>
      <c r="V17" s="60">
        <v>14152503</v>
      </c>
      <c r="W17" s="60">
        <v>10252000</v>
      </c>
      <c r="X17" s="60">
        <v>3900503</v>
      </c>
      <c r="Y17" s="61">
        <v>38.05</v>
      </c>
      <c r="Z17" s="62">
        <v>10252000</v>
      </c>
    </row>
    <row r="18" spans="1:26" ht="13.5">
      <c r="A18" s="70" t="s">
        <v>44</v>
      </c>
      <c r="B18" s="71">
        <f>SUM(B11:B17)</f>
        <v>57057450</v>
      </c>
      <c r="C18" s="71">
        <f>SUM(C11:C17)</f>
        <v>0</v>
      </c>
      <c r="D18" s="72">
        <f aca="true" t="shared" si="1" ref="D18:Z18">SUM(D11:D17)</f>
        <v>60024600</v>
      </c>
      <c r="E18" s="73">
        <f t="shared" si="1"/>
        <v>60024600</v>
      </c>
      <c r="F18" s="73">
        <f t="shared" si="1"/>
        <v>6235860</v>
      </c>
      <c r="G18" s="73">
        <f t="shared" si="1"/>
        <v>5000159</v>
      </c>
      <c r="H18" s="73">
        <f t="shared" si="1"/>
        <v>3963566</v>
      </c>
      <c r="I18" s="73">
        <f t="shared" si="1"/>
        <v>15199585</v>
      </c>
      <c r="J18" s="73">
        <f t="shared" si="1"/>
        <v>2489548</v>
      </c>
      <c r="K18" s="73">
        <f t="shared" si="1"/>
        <v>3274515</v>
      </c>
      <c r="L18" s="73">
        <f t="shared" si="1"/>
        <v>3758837</v>
      </c>
      <c r="M18" s="73">
        <f t="shared" si="1"/>
        <v>9522900</v>
      </c>
      <c r="N18" s="73">
        <f t="shared" si="1"/>
        <v>1435515</v>
      </c>
      <c r="O18" s="73">
        <f t="shared" si="1"/>
        <v>2042886</v>
      </c>
      <c r="P18" s="73">
        <f t="shared" si="1"/>
        <v>0</v>
      </c>
      <c r="Q18" s="73">
        <f t="shared" si="1"/>
        <v>3478401</v>
      </c>
      <c r="R18" s="73">
        <f t="shared" si="1"/>
        <v>5681378</v>
      </c>
      <c r="S18" s="73">
        <f t="shared" si="1"/>
        <v>4465127</v>
      </c>
      <c r="T18" s="73">
        <f t="shared" si="1"/>
        <v>3745686</v>
      </c>
      <c r="U18" s="73">
        <f t="shared" si="1"/>
        <v>13892191</v>
      </c>
      <c r="V18" s="73">
        <f t="shared" si="1"/>
        <v>42093077</v>
      </c>
      <c r="W18" s="73">
        <f t="shared" si="1"/>
        <v>60024600</v>
      </c>
      <c r="X18" s="73">
        <f t="shared" si="1"/>
        <v>-17931523</v>
      </c>
      <c r="Y18" s="67">
        <f>+IF(W18&lt;&gt;0,(X18/W18)*100,0)</f>
        <v>-29.87362348103944</v>
      </c>
      <c r="Z18" s="74">
        <f t="shared" si="1"/>
        <v>60024600</v>
      </c>
    </row>
    <row r="19" spans="1:26" ht="13.5">
      <c r="A19" s="70" t="s">
        <v>45</v>
      </c>
      <c r="B19" s="75">
        <f>+B10-B18</f>
        <v>-28968975</v>
      </c>
      <c r="C19" s="75">
        <f>+C10-C18</f>
        <v>0</v>
      </c>
      <c r="D19" s="76">
        <f aca="true" t="shared" si="2" ref="D19:Z19">+D10-D18</f>
        <v>-23607800</v>
      </c>
      <c r="E19" s="77">
        <f t="shared" si="2"/>
        <v>-23607800</v>
      </c>
      <c r="F19" s="77">
        <f t="shared" si="2"/>
        <v>2563041</v>
      </c>
      <c r="G19" s="77">
        <f t="shared" si="2"/>
        <v>-4110159</v>
      </c>
      <c r="H19" s="77">
        <f t="shared" si="2"/>
        <v>-3551063</v>
      </c>
      <c r="I19" s="77">
        <f t="shared" si="2"/>
        <v>-5098181</v>
      </c>
      <c r="J19" s="77">
        <f t="shared" si="2"/>
        <v>-696267</v>
      </c>
      <c r="K19" s="77">
        <f t="shared" si="2"/>
        <v>3605122</v>
      </c>
      <c r="L19" s="77">
        <f t="shared" si="2"/>
        <v>-2661388</v>
      </c>
      <c r="M19" s="77">
        <f t="shared" si="2"/>
        <v>247467</v>
      </c>
      <c r="N19" s="77">
        <f t="shared" si="2"/>
        <v>729480</v>
      </c>
      <c r="O19" s="77">
        <f t="shared" si="2"/>
        <v>-2042886</v>
      </c>
      <c r="P19" s="77">
        <f t="shared" si="2"/>
        <v>0</v>
      </c>
      <c r="Q19" s="77">
        <f t="shared" si="2"/>
        <v>-1313406</v>
      </c>
      <c r="R19" s="77">
        <f t="shared" si="2"/>
        <v>-4420290</v>
      </c>
      <c r="S19" s="77">
        <f t="shared" si="2"/>
        <v>-3432000</v>
      </c>
      <c r="T19" s="77">
        <f t="shared" si="2"/>
        <v>-2702367</v>
      </c>
      <c r="U19" s="77">
        <f t="shared" si="2"/>
        <v>-10554657</v>
      </c>
      <c r="V19" s="77">
        <f t="shared" si="2"/>
        <v>-16718777</v>
      </c>
      <c r="W19" s="77">
        <f>IF(E10=E18,0,W10-W18)</f>
        <v>-23607800</v>
      </c>
      <c r="X19" s="77">
        <f t="shared" si="2"/>
        <v>6889023</v>
      </c>
      <c r="Y19" s="78">
        <f>+IF(W19&lt;&gt;0,(X19/W19)*100,0)</f>
        <v>-29.181130812697496</v>
      </c>
      <c r="Z19" s="79">
        <f t="shared" si="2"/>
        <v>-23607800</v>
      </c>
    </row>
    <row r="20" spans="1:26" ht="13.5">
      <c r="A20" s="58" t="s">
        <v>46</v>
      </c>
      <c r="B20" s="19">
        <v>17061392</v>
      </c>
      <c r="C20" s="19">
        <v>0</v>
      </c>
      <c r="D20" s="59">
        <v>12509000</v>
      </c>
      <c r="E20" s="60">
        <v>12509000</v>
      </c>
      <c r="F20" s="60">
        <v>4000000</v>
      </c>
      <c r="G20" s="60">
        <v>0</v>
      </c>
      <c r="H20" s="60">
        <v>0</v>
      </c>
      <c r="I20" s="60">
        <v>4000000</v>
      </c>
      <c r="J20" s="60">
        <v>3029000</v>
      </c>
      <c r="K20" s="60">
        <v>596547</v>
      </c>
      <c r="L20" s="60">
        <v>0</v>
      </c>
      <c r="M20" s="60">
        <v>3625547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7625547</v>
      </c>
      <c r="W20" s="60">
        <v>12509000</v>
      </c>
      <c r="X20" s="60">
        <v>-4883453</v>
      </c>
      <c r="Y20" s="61">
        <v>-39.04</v>
      </c>
      <c r="Z20" s="62">
        <v>12509000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-11907583</v>
      </c>
      <c r="C22" s="86">
        <f>SUM(C19:C21)</f>
        <v>0</v>
      </c>
      <c r="D22" s="87">
        <f aca="true" t="shared" si="3" ref="D22:Z22">SUM(D19:D21)</f>
        <v>-11098800</v>
      </c>
      <c r="E22" s="88">
        <f t="shared" si="3"/>
        <v>-11098800</v>
      </c>
      <c r="F22" s="88">
        <f t="shared" si="3"/>
        <v>6563041</v>
      </c>
      <c r="G22" s="88">
        <f t="shared" si="3"/>
        <v>-4110159</v>
      </c>
      <c r="H22" s="88">
        <f t="shared" si="3"/>
        <v>-3551063</v>
      </c>
      <c r="I22" s="88">
        <f t="shared" si="3"/>
        <v>-1098181</v>
      </c>
      <c r="J22" s="88">
        <f t="shared" si="3"/>
        <v>2332733</v>
      </c>
      <c r="K22" s="88">
        <f t="shared" si="3"/>
        <v>4201669</v>
      </c>
      <c r="L22" s="88">
        <f t="shared" si="3"/>
        <v>-2661388</v>
      </c>
      <c r="M22" s="88">
        <f t="shared" si="3"/>
        <v>3873014</v>
      </c>
      <c r="N22" s="88">
        <f t="shared" si="3"/>
        <v>729480</v>
      </c>
      <c r="O22" s="88">
        <f t="shared" si="3"/>
        <v>-2042886</v>
      </c>
      <c r="P22" s="88">
        <f t="shared" si="3"/>
        <v>0</v>
      </c>
      <c r="Q22" s="88">
        <f t="shared" si="3"/>
        <v>-1313406</v>
      </c>
      <c r="R22" s="88">
        <f t="shared" si="3"/>
        <v>-4420290</v>
      </c>
      <c r="S22" s="88">
        <f t="shared" si="3"/>
        <v>-3432000</v>
      </c>
      <c r="T22" s="88">
        <f t="shared" si="3"/>
        <v>-2702367</v>
      </c>
      <c r="U22" s="88">
        <f t="shared" si="3"/>
        <v>-10554657</v>
      </c>
      <c r="V22" s="88">
        <f t="shared" si="3"/>
        <v>-9093230</v>
      </c>
      <c r="W22" s="88">
        <f t="shared" si="3"/>
        <v>-11098800</v>
      </c>
      <c r="X22" s="88">
        <f t="shared" si="3"/>
        <v>2005570</v>
      </c>
      <c r="Y22" s="89">
        <f>+IF(W22&lt;&gt;0,(X22/W22)*100,0)</f>
        <v>-18.07015172811475</v>
      </c>
      <c r="Z22" s="90">
        <f t="shared" si="3"/>
        <v>-11098800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-11907583</v>
      </c>
      <c r="C24" s="75">
        <f>SUM(C22:C23)</f>
        <v>0</v>
      </c>
      <c r="D24" s="76">
        <f aca="true" t="shared" si="4" ref="D24:Z24">SUM(D22:D23)</f>
        <v>-11098800</v>
      </c>
      <c r="E24" s="77">
        <f t="shared" si="4"/>
        <v>-11098800</v>
      </c>
      <c r="F24" s="77">
        <f t="shared" si="4"/>
        <v>6563041</v>
      </c>
      <c r="G24" s="77">
        <f t="shared" si="4"/>
        <v>-4110159</v>
      </c>
      <c r="H24" s="77">
        <f t="shared" si="4"/>
        <v>-3551063</v>
      </c>
      <c r="I24" s="77">
        <f t="shared" si="4"/>
        <v>-1098181</v>
      </c>
      <c r="J24" s="77">
        <f t="shared" si="4"/>
        <v>2332733</v>
      </c>
      <c r="K24" s="77">
        <f t="shared" si="4"/>
        <v>4201669</v>
      </c>
      <c r="L24" s="77">
        <f t="shared" si="4"/>
        <v>-2661388</v>
      </c>
      <c r="M24" s="77">
        <f t="shared" si="4"/>
        <v>3873014</v>
      </c>
      <c r="N24" s="77">
        <f t="shared" si="4"/>
        <v>729480</v>
      </c>
      <c r="O24" s="77">
        <f t="shared" si="4"/>
        <v>-2042886</v>
      </c>
      <c r="P24" s="77">
        <f t="shared" si="4"/>
        <v>0</v>
      </c>
      <c r="Q24" s="77">
        <f t="shared" si="4"/>
        <v>-1313406</v>
      </c>
      <c r="R24" s="77">
        <f t="shared" si="4"/>
        <v>-4420290</v>
      </c>
      <c r="S24" s="77">
        <f t="shared" si="4"/>
        <v>-3432000</v>
      </c>
      <c r="T24" s="77">
        <f t="shared" si="4"/>
        <v>-2702367</v>
      </c>
      <c r="U24" s="77">
        <f t="shared" si="4"/>
        <v>-10554657</v>
      </c>
      <c r="V24" s="77">
        <f t="shared" si="4"/>
        <v>-9093230</v>
      </c>
      <c r="W24" s="77">
        <f t="shared" si="4"/>
        <v>-11098800</v>
      </c>
      <c r="X24" s="77">
        <f t="shared" si="4"/>
        <v>2005570</v>
      </c>
      <c r="Y24" s="78">
        <f>+IF(W24&lt;&gt;0,(X24/W24)*100,0)</f>
        <v>-18.07015172811475</v>
      </c>
      <c r="Z24" s="79">
        <f t="shared" si="4"/>
        <v>-11098800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19806299</v>
      </c>
      <c r="C27" s="22">
        <v>0</v>
      </c>
      <c r="D27" s="99">
        <v>12639000</v>
      </c>
      <c r="E27" s="100">
        <v>12639000</v>
      </c>
      <c r="F27" s="100">
        <v>0</v>
      </c>
      <c r="G27" s="100">
        <v>2975790</v>
      </c>
      <c r="H27" s="100">
        <v>1566339</v>
      </c>
      <c r="I27" s="100">
        <v>4542129</v>
      </c>
      <c r="J27" s="100">
        <v>163348</v>
      </c>
      <c r="K27" s="100">
        <v>1387369</v>
      </c>
      <c r="L27" s="100">
        <v>630263</v>
      </c>
      <c r="M27" s="100">
        <v>2180980</v>
      </c>
      <c r="N27" s="100">
        <v>0</v>
      </c>
      <c r="O27" s="100">
        <v>2099975</v>
      </c>
      <c r="P27" s="100">
        <v>0</v>
      </c>
      <c r="Q27" s="100">
        <v>2099975</v>
      </c>
      <c r="R27" s="100">
        <v>2006220</v>
      </c>
      <c r="S27" s="100">
        <v>1797070</v>
      </c>
      <c r="T27" s="100">
        <v>1462949</v>
      </c>
      <c r="U27" s="100">
        <v>5266239</v>
      </c>
      <c r="V27" s="100">
        <v>14089323</v>
      </c>
      <c r="W27" s="100">
        <v>12639000</v>
      </c>
      <c r="X27" s="100">
        <v>1450323</v>
      </c>
      <c r="Y27" s="101">
        <v>11.47</v>
      </c>
      <c r="Z27" s="102">
        <v>12639000</v>
      </c>
    </row>
    <row r="28" spans="1:26" ht="13.5">
      <c r="A28" s="103" t="s">
        <v>46</v>
      </c>
      <c r="B28" s="19">
        <v>19806299</v>
      </c>
      <c r="C28" s="19">
        <v>0</v>
      </c>
      <c r="D28" s="59">
        <v>12639000</v>
      </c>
      <c r="E28" s="60">
        <v>12639000</v>
      </c>
      <c r="F28" s="60">
        <v>0</v>
      </c>
      <c r="G28" s="60">
        <v>2975790</v>
      </c>
      <c r="H28" s="60">
        <v>1566339</v>
      </c>
      <c r="I28" s="60">
        <v>4542129</v>
      </c>
      <c r="J28" s="60">
        <v>163348</v>
      </c>
      <c r="K28" s="60">
        <v>1387369</v>
      </c>
      <c r="L28" s="60">
        <v>630263</v>
      </c>
      <c r="M28" s="60">
        <v>2180980</v>
      </c>
      <c r="N28" s="60">
        <v>0</v>
      </c>
      <c r="O28" s="60">
        <v>2099975</v>
      </c>
      <c r="P28" s="60">
        <v>0</v>
      </c>
      <c r="Q28" s="60">
        <v>2099975</v>
      </c>
      <c r="R28" s="60">
        <v>2006220</v>
      </c>
      <c r="S28" s="60">
        <v>1797070</v>
      </c>
      <c r="T28" s="60">
        <v>1462949</v>
      </c>
      <c r="U28" s="60">
        <v>5266239</v>
      </c>
      <c r="V28" s="60">
        <v>14089323</v>
      </c>
      <c r="W28" s="60">
        <v>12639000</v>
      </c>
      <c r="X28" s="60">
        <v>1450323</v>
      </c>
      <c r="Y28" s="61">
        <v>11.47</v>
      </c>
      <c r="Z28" s="62">
        <v>12639000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19806299</v>
      </c>
      <c r="C32" s="22">
        <f>SUM(C28:C31)</f>
        <v>0</v>
      </c>
      <c r="D32" s="99">
        <f aca="true" t="shared" si="5" ref="D32:Z32">SUM(D28:D31)</f>
        <v>12639000</v>
      </c>
      <c r="E32" s="100">
        <f t="shared" si="5"/>
        <v>12639000</v>
      </c>
      <c r="F32" s="100">
        <f t="shared" si="5"/>
        <v>0</v>
      </c>
      <c r="G32" s="100">
        <f t="shared" si="5"/>
        <v>2975790</v>
      </c>
      <c r="H32" s="100">
        <f t="shared" si="5"/>
        <v>1566339</v>
      </c>
      <c r="I32" s="100">
        <f t="shared" si="5"/>
        <v>4542129</v>
      </c>
      <c r="J32" s="100">
        <f t="shared" si="5"/>
        <v>163348</v>
      </c>
      <c r="K32" s="100">
        <f t="shared" si="5"/>
        <v>1387369</v>
      </c>
      <c r="L32" s="100">
        <f t="shared" si="5"/>
        <v>630263</v>
      </c>
      <c r="M32" s="100">
        <f t="shared" si="5"/>
        <v>2180980</v>
      </c>
      <c r="N32" s="100">
        <f t="shared" si="5"/>
        <v>0</v>
      </c>
      <c r="O32" s="100">
        <f t="shared" si="5"/>
        <v>2099975</v>
      </c>
      <c r="P32" s="100">
        <f t="shared" si="5"/>
        <v>0</v>
      </c>
      <c r="Q32" s="100">
        <f t="shared" si="5"/>
        <v>2099975</v>
      </c>
      <c r="R32" s="100">
        <f t="shared" si="5"/>
        <v>2006220</v>
      </c>
      <c r="S32" s="100">
        <f t="shared" si="5"/>
        <v>1797070</v>
      </c>
      <c r="T32" s="100">
        <f t="shared" si="5"/>
        <v>1462949</v>
      </c>
      <c r="U32" s="100">
        <f t="shared" si="5"/>
        <v>5266239</v>
      </c>
      <c r="V32" s="100">
        <f t="shared" si="5"/>
        <v>14089323</v>
      </c>
      <c r="W32" s="100">
        <f t="shared" si="5"/>
        <v>12639000</v>
      </c>
      <c r="X32" s="100">
        <f t="shared" si="5"/>
        <v>1450323</v>
      </c>
      <c r="Y32" s="101">
        <f>+IF(W32&lt;&gt;0,(X32/W32)*100,0)</f>
        <v>11.474982197958699</v>
      </c>
      <c r="Z32" s="102">
        <f t="shared" si="5"/>
        <v>12639000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12941058</v>
      </c>
      <c r="C35" s="19">
        <v>0</v>
      </c>
      <c r="D35" s="59">
        <v>26424000</v>
      </c>
      <c r="E35" s="60">
        <v>26424000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26424000</v>
      </c>
      <c r="X35" s="60">
        <v>-26424000</v>
      </c>
      <c r="Y35" s="61">
        <v>-100</v>
      </c>
      <c r="Z35" s="62">
        <v>26424000</v>
      </c>
    </row>
    <row r="36" spans="1:26" ht="13.5">
      <c r="A36" s="58" t="s">
        <v>57</v>
      </c>
      <c r="B36" s="19">
        <v>397201144</v>
      </c>
      <c r="C36" s="19">
        <v>0</v>
      </c>
      <c r="D36" s="59">
        <v>574883000</v>
      </c>
      <c r="E36" s="60">
        <v>574883000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574883000</v>
      </c>
      <c r="X36" s="60">
        <v>-574883000</v>
      </c>
      <c r="Y36" s="61">
        <v>-100</v>
      </c>
      <c r="Z36" s="62">
        <v>574883000</v>
      </c>
    </row>
    <row r="37" spans="1:26" ht="13.5">
      <c r="A37" s="58" t="s">
        <v>58</v>
      </c>
      <c r="B37" s="19">
        <v>29117476</v>
      </c>
      <c r="C37" s="19">
        <v>0</v>
      </c>
      <c r="D37" s="59">
        <v>18275000</v>
      </c>
      <c r="E37" s="60">
        <v>18275000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18275000</v>
      </c>
      <c r="X37" s="60">
        <v>-18275000</v>
      </c>
      <c r="Y37" s="61">
        <v>-100</v>
      </c>
      <c r="Z37" s="62">
        <v>18275000</v>
      </c>
    </row>
    <row r="38" spans="1:26" ht="13.5">
      <c r="A38" s="58" t="s">
        <v>59</v>
      </c>
      <c r="B38" s="19">
        <v>15551227</v>
      </c>
      <c r="C38" s="19">
        <v>0</v>
      </c>
      <c r="D38" s="59">
        <v>620000</v>
      </c>
      <c r="E38" s="60">
        <v>620000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620000</v>
      </c>
      <c r="X38" s="60">
        <v>-620000</v>
      </c>
      <c r="Y38" s="61">
        <v>-100</v>
      </c>
      <c r="Z38" s="62">
        <v>620000</v>
      </c>
    </row>
    <row r="39" spans="1:26" ht="13.5">
      <c r="A39" s="58" t="s">
        <v>60</v>
      </c>
      <c r="B39" s="19">
        <v>365473499</v>
      </c>
      <c r="C39" s="19">
        <v>0</v>
      </c>
      <c r="D39" s="59">
        <v>582412000</v>
      </c>
      <c r="E39" s="60">
        <v>582412000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582412000</v>
      </c>
      <c r="X39" s="60">
        <v>-582412000</v>
      </c>
      <c r="Y39" s="61">
        <v>-100</v>
      </c>
      <c r="Z39" s="62">
        <v>582412000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13592000</v>
      </c>
      <c r="E42" s="60">
        <v>13592000</v>
      </c>
      <c r="F42" s="60">
        <v>2316187</v>
      </c>
      <c r="G42" s="60">
        <v>-3356586</v>
      </c>
      <c r="H42" s="60">
        <v>-3656284</v>
      </c>
      <c r="I42" s="60">
        <v>-4696683</v>
      </c>
      <c r="J42" s="60">
        <v>615948</v>
      </c>
      <c r="K42" s="60">
        <v>2273721</v>
      </c>
      <c r="L42" s="60">
        <v>-3424112</v>
      </c>
      <c r="M42" s="60">
        <v>-534443</v>
      </c>
      <c r="N42" s="60">
        <v>-2280404</v>
      </c>
      <c r="O42" s="60">
        <v>-1210914</v>
      </c>
      <c r="P42" s="60">
        <v>6238054</v>
      </c>
      <c r="Q42" s="60">
        <v>2746736</v>
      </c>
      <c r="R42" s="60">
        <v>-5719771</v>
      </c>
      <c r="S42" s="60">
        <v>-3859397</v>
      </c>
      <c r="T42" s="60">
        <v>-3422659</v>
      </c>
      <c r="U42" s="60">
        <v>-13001827</v>
      </c>
      <c r="V42" s="60">
        <v>-15486217</v>
      </c>
      <c r="W42" s="60">
        <v>13592000</v>
      </c>
      <c r="X42" s="60">
        <v>-29078217</v>
      </c>
      <c r="Y42" s="61">
        <v>-213.94</v>
      </c>
      <c r="Z42" s="62">
        <v>13592000</v>
      </c>
    </row>
    <row r="43" spans="1:26" ht="13.5">
      <c r="A43" s="58" t="s">
        <v>63</v>
      </c>
      <c r="B43" s="19">
        <v>0</v>
      </c>
      <c r="C43" s="19">
        <v>0</v>
      </c>
      <c r="D43" s="59">
        <v>350000</v>
      </c>
      <c r="E43" s="60">
        <v>350000</v>
      </c>
      <c r="F43" s="60">
        <v>-2670597</v>
      </c>
      <c r="G43" s="60">
        <v>3145663</v>
      </c>
      <c r="H43" s="60">
        <v>3767090</v>
      </c>
      <c r="I43" s="60">
        <v>4242156</v>
      </c>
      <c r="J43" s="60">
        <v>-792832</v>
      </c>
      <c r="K43" s="60">
        <v>2873649</v>
      </c>
      <c r="L43" s="60">
        <v>-1510673</v>
      </c>
      <c r="M43" s="60">
        <v>570144</v>
      </c>
      <c r="N43" s="60">
        <v>2066362</v>
      </c>
      <c r="O43" s="60">
        <v>2706696</v>
      </c>
      <c r="P43" s="60">
        <v>2464966</v>
      </c>
      <c r="Q43" s="60">
        <v>7238024</v>
      </c>
      <c r="R43" s="60">
        <v>3454979</v>
      </c>
      <c r="S43" s="60">
        <v>3479430</v>
      </c>
      <c r="T43" s="60">
        <v>3595680</v>
      </c>
      <c r="U43" s="60">
        <v>10530089</v>
      </c>
      <c r="V43" s="60">
        <v>22580413</v>
      </c>
      <c r="W43" s="60">
        <v>350000</v>
      </c>
      <c r="X43" s="60">
        <v>22230413</v>
      </c>
      <c r="Y43" s="61">
        <v>6351.55</v>
      </c>
      <c r="Z43" s="62">
        <v>350000</v>
      </c>
    </row>
    <row r="44" spans="1:26" ht="13.5">
      <c r="A44" s="58" t="s">
        <v>64</v>
      </c>
      <c r="B44" s="19">
        <v>0</v>
      </c>
      <c r="C44" s="19">
        <v>0</v>
      </c>
      <c r="D44" s="59">
        <v>5000</v>
      </c>
      <c r="E44" s="60">
        <v>5000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5000</v>
      </c>
      <c r="X44" s="60">
        <v>-5000</v>
      </c>
      <c r="Y44" s="61">
        <v>-100</v>
      </c>
      <c r="Z44" s="62">
        <v>5000</v>
      </c>
    </row>
    <row r="45" spans="1:26" ht="13.5">
      <c r="A45" s="70" t="s">
        <v>65</v>
      </c>
      <c r="B45" s="22">
        <v>0</v>
      </c>
      <c r="C45" s="22">
        <v>0</v>
      </c>
      <c r="D45" s="99">
        <v>21068000</v>
      </c>
      <c r="E45" s="100">
        <v>21068000</v>
      </c>
      <c r="F45" s="100">
        <v>310907</v>
      </c>
      <c r="G45" s="100">
        <v>99984</v>
      </c>
      <c r="H45" s="100">
        <v>210790</v>
      </c>
      <c r="I45" s="100">
        <v>210790</v>
      </c>
      <c r="J45" s="100">
        <v>33906</v>
      </c>
      <c r="K45" s="100">
        <v>5181276</v>
      </c>
      <c r="L45" s="100">
        <v>246491</v>
      </c>
      <c r="M45" s="100">
        <v>246491</v>
      </c>
      <c r="N45" s="100">
        <v>32449</v>
      </c>
      <c r="O45" s="100">
        <v>1528231</v>
      </c>
      <c r="P45" s="100">
        <v>10231251</v>
      </c>
      <c r="Q45" s="100">
        <v>32449</v>
      </c>
      <c r="R45" s="100">
        <v>7966459</v>
      </c>
      <c r="S45" s="100">
        <v>7586492</v>
      </c>
      <c r="T45" s="100">
        <v>7759513</v>
      </c>
      <c r="U45" s="100">
        <v>7759513</v>
      </c>
      <c r="V45" s="100">
        <v>7759513</v>
      </c>
      <c r="W45" s="100">
        <v>21068000</v>
      </c>
      <c r="X45" s="100">
        <v>-13308487</v>
      </c>
      <c r="Y45" s="101">
        <v>-63.17</v>
      </c>
      <c r="Z45" s="102">
        <v>21068000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1324210</v>
      </c>
      <c r="C49" s="52">
        <v>0</v>
      </c>
      <c r="D49" s="129">
        <v>1417712</v>
      </c>
      <c r="E49" s="54">
        <v>1285614</v>
      </c>
      <c r="F49" s="54">
        <v>0</v>
      </c>
      <c r="G49" s="54">
        <v>0</v>
      </c>
      <c r="H49" s="54">
        <v>0</v>
      </c>
      <c r="I49" s="54">
        <v>30523053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34550589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1400679</v>
      </c>
      <c r="C51" s="52">
        <v>0</v>
      </c>
      <c r="D51" s="129">
        <v>58792</v>
      </c>
      <c r="E51" s="54">
        <v>1126423</v>
      </c>
      <c r="F51" s="54">
        <v>0</v>
      </c>
      <c r="G51" s="54">
        <v>0</v>
      </c>
      <c r="H51" s="54">
        <v>0</v>
      </c>
      <c r="I51" s="54">
        <v>1092110</v>
      </c>
      <c r="J51" s="54">
        <v>0</v>
      </c>
      <c r="K51" s="54">
        <v>0</v>
      </c>
      <c r="L51" s="54">
        <v>0</v>
      </c>
      <c r="M51" s="54">
        <v>15042751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18720755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85.32005225342914</v>
      </c>
      <c r="E58" s="7">
        <f t="shared" si="6"/>
        <v>85.32005225342914</v>
      </c>
      <c r="F58" s="7">
        <f t="shared" si="6"/>
        <v>65.96481884832114</v>
      </c>
      <c r="G58" s="7">
        <f t="shared" si="6"/>
        <v>0</v>
      </c>
      <c r="H58" s="7">
        <f t="shared" si="6"/>
        <v>104.88155837692513</v>
      </c>
      <c r="I58" s="7">
        <f t="shared" si="6"/>
        <v>125.77200118717312</v>
      </c>
      <c r="J58" s="7">
        <f t="shared" si="6"/>
        <v>24.858024511092292</v>
      </c>
      <c r="K58" s="7">
        <f t="shared" si="6"/>
        <v>34.865486711572814</v>
      </c>
      <c r="L58" s="7">
        <f t="shared" si="6"/>
        <v>40.4393966913659</v>
      </c>
      <c r="M58" s="7">
        <f t="shared" si="6"/>
        <v>32.6538501149088</v>
      </c>
      <c r="N58" s="7">
        <f t="shared" si="6"/>
        <v>20.972777253021384</v>
      </c>
      <c r="O58" s="7">
        <f t="shared" si="6"/>
        <v>0</v>
      </c>
      <c r="P58" s="7">
        <f t="shared" si="6"/>
        <v>0</v>
      </c>
      <c r="Q58" s="7">
        <f t="shared" si="6"/>
        <v>42.43218532781128</v>
      </c>
      <c r="R58" s="7">
        <f t="shared" si="6"/>
        <v>64.9782956793658</v>
      </c>
      <c r="S58" s="7">
        <f t="shared" si="6"/>
        <v>74.62406366626404</v>
      </c>
      <c r="T58" s="7">
        <f t="shared" si="6"/>
        <v>69.90935281022064</v>
      </c>
      <c r="U58" s="7">
        <f t="shared" si="6"/>
        <v>69.60799863106561</v>
      </c>
      <c r="V58" s="7">
        <f t="shared" si="6"/>
        <v>53.82692377141572</v>
      </c>
      <c r="W58" s="7">
        <f t="shared" si="6"/>
        <v>85.32005225342914</v>
      </c>
      <c r="X58" s="7">
        <f t="shared" si="6"/>
        <v>0</v>
      </c>
      <c r="Y58" s="7">
        <f t="shared" si="6"/>
        <v>0</v>
      </c>
      <c r="Z58" s="8">
        <f t="shared" si="6"/>
        <v>85.32005225342914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94.32864760058168</v>
      </c>
      <c r="E59" s="10">
        <f t="shared" si="7"/>
        <v>94.32864760058168</v>
      </c>
      <c r="F59" s="10">
        <f t="shared" si="7"/>
        <v>66.42235593057819</v>
      </c>
      <c r="G59" s="10">
        <f t="shared" si="7"/>
        <v>0</v>
      </c>
      <c r="H59" s="10">
        <f t="shared" si="7"/>
        <v>0</v>
      </c>
      <c r="I59" s="10">
        <f t="shared" si="7"/>
        <v>151.70498130213826</v>
      </c>
      <c r="J59" s="10">
        <f t="shared" si="7"/>
        <v>7.697875279684982</v>
      </c>
      <c r="K59" s="10">
        <f t="shared" si="7"/>
        <v>37.08572741898414</v>
      </c>
      <c r="L59" s="10">
        <f t="shared" si="7"/>
        <v>49.52234933364784</v>
      </c>
      <c r="M59" s="10">
        <f t="shared" si="7"/>
        <v>18.93642238680441</v>
      </c>
      <c r="N59" s="10">
        <f t="shared" si="7"/>
        <v>38.42485526902783</v>
      </c>
      <c r="O59" s="10">
        <f t="shared" si="7"/>
        <v>0</v>
      </c>
      <c r="P59" s="10">
        <f t="shared" si="7"/>
        <v>0</v>
      </c>
      <c r="Q59" s="10">
        <f t="shared" si="7"/>
        <v>81.56109467379767</v>
      </c>
      <c r="R59" s="10">
        <f t="shared" si="7"/>
        <v>95.67473604865216</v>
      </c>
      <c r="S59" s="10">
        <f t="shared" si="7"/>
        <v>95.67473604865216</v>
      </c>
      <c r="T59" s="10">
        <f t="shared" si="7"/>
        <v>85.57110118788228</v>
      </c>
      <c r="U59" s="10">
        <f t="shared" si="7"/>
        <v>92.30644331526764</v>
      </c>
      <c r="V59" s="10">
        <f t="shared" si="7"/>
        <v>54.31632958990075</v>
      </c>
      <c r="W59" s="10">
        <f t="shared" si="7"/>
        <v>94.32864760058168</v>
      </c>
      <c r="X59" s="10">
        <f t="shared" si="7"/>
        <v>0</v>
      </c>
      <c r="Y59" s="10">
        <f t="shared" si="7"/>
        <v>0</v>
      </c>
      <c r="Z59" s="11">
        <f t="shared" si="7"/>
        <v>94.32864760058168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81.34334745581376</v>
      </c>
      <c r="E60" s="13">
        <f t="shared" si="7"/>
        <v>81.34334745581376</v>
      </c>
      <c r="F60" s="13">
        <f t="shared" si="7"/>
        <v>65.79895283408285</v>
      </c>
      <c r="G60" s="13">
        <f t="shared" si="7"/>
        <v>0</v>
      </c>
      <c r="H60" s="13">
        <f t="shared" si="7"/>
        <v>87.85723172796564</v>
      </c>
      <c r="I60" s="13">
        <f t="shared" si="7"/>
        <v>119.06458818040484</v>
      </c>
      <c r="J60" s="13">
        <f t="shared" si="7"/>
        <v>45.79971181556196</v>
      </c>
      <c r="K60" s="13">
        <f t="shared" si="7"/>
        <v>34.56299248760692</v>
      </c>
      <c r="L60" s="13">
        <f t="shared" si="7"/>
        <v>38.43585390323934</v>
      </c>
      <c r="M60" s="13">
        <f t="shared" si="7"/>
        <v>38.28490467104737</v>
      </c>
      <c r="N60" s="13">
        <f t="shared" si="7"/>
        <v>18.636113043006624</v>
      </c>
      <c r="O60" s="13">
        <f t="shared" si="7"/>
        <v>0</v>
      </c>
      <c r="P60" s="13">
        <f t="shared" si="7"/>
        <v>0</v>
      </c>
      <c r="Q60" s="13">
        <f t="shared" si="7"/>
        <v>37.193203358912164</v>
      </c>
      <c r="R60" s="13">
        <f t="shared" si="7"/>
        <v>58.816802889341076</v>
      </c>
      <c r="S60" s="13">
        <f t="shared" si="7"/>
        <v>69.62243232047565</v>
      </c>
      <c r="T60" s="13">
        <f t="shared" si="7"/>
        <v>66.18030319491119</v>
      </c>
      <c r="U60" s="13">
        <f t="shared" si="7"/>
        <v>64.5226990764141</v>
      </c>
      <c r="V60" s="13">
        <f t="shared" si="7"/>
        <v>53.68857608188351</v>
      </c>
      <c r="W60" s="13">
        <f t="shared" si="7"/>
        <v>81.34334745581376</v>
      </c>
      <c r="X60" s="13">
        <f t="shared" si="7"/>
        <v>0</v>
      </c>
      <c r="Y60" s="13">
        <f t="shared" si="7"/>
        <v>0</v>
      </c>
      <c r="Z60" s="14">
        <f t="shared" si="7"/>
        <v>81.34334745581376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68.4971098265896</v>
      </c>
      <c r="E61" s="13">
        <f t="shared" si="7"/>
        <v>68.4971098265896</v>
      </c>
      <c r="F61" s="13">
        <f t="shared" si="7"/>
        <v>82.42769315771483</v>
      </c>
      <c r="G61" s="13">
        <f t="shared" si="7"/>
        <v>0</v>
      </c>
      <c r="H61" s="13">
        <f t="shared" si="7"/>
        <v>100</v>
      </c>
      <c r="I61" s="13">
        <f t="shared" si="7"/>
        <v>144.88541356112356</v>
      </c>
      <c r="J61" s="13">
        <f t="shared" si="7"/>
        <v>40.07555054602682</v>
      </c>
      <c r="K61" s="13">
        <f t="shared" si="7"/>
        <v>52.0352114964886</v>
      </c>
      <c r="L61" s="13">
        <f t="shared" si="7"/>
        <v>30.266168854630855</v>
      </c>
      <c r="M61" s="13">
        <f t="shared" si="7"/>
        <v>40.67262371936658</v>
      </c>
      <c r="N61" s="13">
        <f t="shared" si="7"/>
        <v>34.970506508068055</v>
      </c>
      <c r="O61" s="13">
        <f t="shared" si="7"/>
        <v>0</v>
      </c>
      <c r="P61" s="13">
        <f t="shared" si="7"/>
        <v>0</v>
      </c>
      <c r="Q61" s="13">
        <f t="shared" si="7"/>
        <v>69.62923733508241</v>
      </c>
      <c r="R61" s="13">
        <f t="shared" si="7"/>
        <v>65.1783066511457</v>
      </c>
      <c r="S61" s="13">
        <f t="shared" si="7"/>
        <v>76.05987355894385</v>
      </c>
      <c r="T61" s="13">
        <f t="shared" si="7"/>
        <v>76.22364117894905</v>
      </c>
      <c r="U61" s="13">
        <f t="shared" si="7"/>
        <v>72.14030308465139</v>
      </c>
      <c r="V61" s="13">
        <f t="shared" si="7"/>
        <v>67.06892631981648</v>
      </c>
      <c r="W61" s="13">
        <f t="shared" si="7"/>
        <v>68.4971098265896</v>
      </c>
      <c r="X61" s="13">
        <f t="shared" si="7"/>
        <v>0</v>
      </c>
      <c r="Y61" s="13">
        <f t="shared" si="7"/>
        <v>0</v>
      </c>
      <c r="Z61" s="14">
        <f t="shared" si="7"/>
        <v>68.4971098265896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83.64573943475264</v>
      </c>
      <c r="G62" s="13">
        <f t="shared" si="7"/>
        <v>0</v>
      </c>
      <c r="H62" s="13">
        <f t="shared" si="7"/>
        <v>100</v>
      </c>
      <c r="I62" s="13">
        <f t="shared" si="7"/>
        <v>145.94012452939472</v>
      </c>
      <c r="J62" s="13">
        <f t="shared" si="7"/>
        <v>106.08762582592787</v>
      </c>
      <c r="K62" s="13">
        <f t="shared" si="7"/>
        <v>28.6038496791934</v>
      </c>
      <c r="L62" s="13">
        <f t="shared" si="7"/>
        <v>60.77843779216301</v>
      </c>
      <c r="M62" s="13">
        <f t="shared" si="7"/>
        <v>42.61051220577595</v>
      </c>
      <c r="N62" s="13">
        <f t="shared" si="7"/>
        <v>7.739494900620221</v>
      </c>
      <c r="O62" s="13">
        <f t="shared" si="7"/>
        <v>0</v>
      </c>
      <c r="P62" s="13">
        <f t="shared" si="7"/>
        <v>0</v>
      </c>
      <c r="Q62" s="13">
        <f t="shared" si="7"/>
        <v>15.87072773773541</v>
      </c>
      <c r="R62" s="13">
        <f t="shared" si="7"/>
        <v>57.06059775157664</v>
      </c>
      <c r="S62" s="13">
        <f t="shared" si="7"/>
        <v>77.57196167505724</v>
      </c>
      <c r="T62" s="13">
        <f t="shared" si="7"/>
        <v>58.48932323058378</v>
      </c>
      <c r="U62" s="13">
        <f t="shared" si="7"/>
        <v>63.66618003662098</v>
      </c>
      <c r="V62" s="13">
        <f t="shared" si="7"/>
        <v>45.06754672266191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39.95617441473428</v>
      </c>
      <c r="G63" s="13">
        <f t="shared" si="7"/>
        <v>0</v>
      </c>
      <c r="H63" s="13">
        <f t="shared" si="7"/>
        <v>100</v>
      </c>
      <c r="I63" s="13">
        <f t="shared" si="7"/>
        <v>82.331845129181</v>
      </c>
      <c r="J63" s="13">
        <f t="shared" si="7"/>
        <v>15.50405153757109</v>
      </c>
      <c r="K63" s="13">
        <f t="shared" si="7"/>
        <v>23.50065619076056</v>
      </c>
      <c r="L63" s="13">
        <f t="shared" si="7"/>
        <v>16.842291842070278</v>
      </c>
      <c r="M63" s="13">
        <f t="shared" si="7"/>
        <v>18.63684463684464</v>
      </c>
      <c r="N63" s="13">
        <f t="shared" si="7"/>
        <v>16.124073606511118</v>
      </c>
      <c r="O63" s="13">
        <f t="shared" si="7"/>
        <v>0</v>
      </c>
      <c r="P63" s="13">
        <f t="shared" si="7"/>
        <v>0</v>
      </c>
      <c r="Q63" s="13">
        <f t="shared" si="7"/>
        <v>32.74940220700717</v>
      </c>
      <c r="R63" s="13">
        <f t="shared" si="7"/>
        <v>33.85858908497254</v>
      </c>
      <c r="S63" s="13">
        <f t="shared" si="7"/>
        <v>33.363350236055254</v>
      </c>
      <c r="T63" s="13">
        <f t="shared" si="7"/>
        <v>38.62040296474501</v>
      </c>
      <c r="U63" s="13">
        <f t="shared" si="7"/>
        <v>35.274835439763166</v>
      </c>
      <c r="V63" s="13">
        <f t="shared" si="7"/>
        <v>33.82285329792083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100.03306878306879</v>
      </c>
      <c r="E64" s="13">
        <f t="shared" si="7"/>
        <v>100.03306878306879</v>
      </c>
      <c r="F64" s="13">
        <f t="shared" si="7"/>
        <v>30.927149170745615</v>
      </c>
      <c r="G64" s="13">
        <f t="shared" si="7"/>
        <v>0</v>
      </c>
      <c r="H64" s="13">
        <f t="shared" si="7"/>
        <v>100</v>
      </c>
      <c r="I64" s="13">
        <f t="shared" si="7"/>
        <v>66.3799963700839</v>
      </c>
      <c r="J64" s="13">
        <f t="shared" si="7"/>
        <v>28.451484610024302</v>
      </c>
      <c r="K64" s="13">
        <f t="shared" si="7"/>
        <v>25.255858696523532</v>
      </c>
      <c r="L64" s="13">
        <f t="shared" si="7"/>
        <v>15.302043926370526</v>
      </c>
      <c r="M64" s="13">
        <f t="shared" si="7"/>
        <v>22.58621516619502</v>
      </c>
      <c r="N64" s="13">
        <f t="shared" si="7"/>
        <v>15.714857829395273</v>
      </c>
      <c r="O64" s="13">
        <f t="shared" si="7"/>
        <v>0</v>
      </c>
      <c r="P64" s="13">
        <f t="shared" si="7"/>
        <v>0</v>
      </c>
      <c r="Q64" s="13">
        <f t="shared" si="7"/>
        <v>33.54158323321319</v>
      </c>
      <c r="R64" s="13">
        <f t="shared" si="7"/>
        <v>30.762063227953412</v>
      </c>
      <c r="S64" s="13">
        <f t="shared" si="7"/>
        <v>30.788292189019593</v>
      </c>
      <c r="T64" s="13">
        <f t="shared" si="7"/>
        <v>34.87669519157828</v>
      </c>
      <c r="U64" s="13">
        <f t="shared" si="7"/>
        <v>32.142904693220906</v>
      </c>
      <c r="V64" s="13">
        <f t="shared" si="7"/>
        <v>33.11576422584914</v>
      </c>
      <c r="W64" s="13">
        <f t="shared" si="7"/>
        <v>100.03306878306879</v>
      </c>
      <c r="X64" s="13">
        <f t="shared" si="7"/>
        <v>0</v>
      </c>
      <c r="Y64" s="13">
        <f t="shared" si="7"/>
        <v>0</v>
      </c>
      <c r="Z64" s="14">
        <f t="shared" si="7"/>
        <v>100.03306878306879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28.674017349305707</v>
      </c>
      <c r="I65" s="13">
        <f t="shared" si="7"/>
        <v>34.95281370150297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515.2997998157034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10069971</v>
      </c>
      <c r="C67" s="24"/>
      <c r="D67" s="25">
        <v>13472800</v>
      </c>
      <c r="E67" s="26">
        <v>13472800</v>
      </c>
      <c r="F67" s="26">
        <v>627154</v>
      </c>
      <c r="G67" s="26"/>
      <c r="H67" s="26">
        <v>184859</v>
      </c>
      <c r="I67" s="26">
        <v>812013</v>
      </c>
      <c r="J67" s="26">
        <v>1540935</v>
      </c>
      <c r="K67" s="26">
        <v>1632887</v>
      </c>
      <c r="L67" s="26">
        <v>1079116</v>
      </c>
      <c r="M67" s="26">
        <v>4252938</v>
      </c>
      <c r="N67" s="26">
        <v>1651560</v>
      </c>
      <c r="O67" s="26"/>
      <c r="P67" s="26"/>
      <c r="Q67" s="26">
        <v>1651560</v>
      </c>
      <c r="R67" s="26">
        <v>1166588</v>
      </c>
      <c r="S67" s="26">
        <v>1015797</v>
      </c>
      <c r="T67" s="26">
        <v>1014262</v>
      </c>
      <c r="U67" s="26">
        <v>3196647</v>
      </c>
      <c r="V67" s="26">
        <v>9913158</v>
      </c>
      <c r="W67" s="26">
        <v>13472800</v>
      </c>
      <c r="X67" s="26"/>
      <c r="Y67" s="25"/>
      <c r="Z67" s="27">
        <v>13472800</v>
      </c>
    </row>
    <row r="68" spans="1:26" ht="13.5" hidden="1">
      <c r="A68" s="37" t="s">
        <v>31</v>
      </c>
      <c r="B68" s="19">
        <v>1769477</v>
      </c>
      <c r="C68" s="19"/>
      <c r="D68" s="20">
        <v>4126000</v>
      </c>
      <c r="E68" s="21">
        <v>4126000</v>
      </c>
      <c r="F68" s="21">
        <v>166864</v>
      </c>
      <c r="G68" s="21"/>
      <c r="H68" s="21"/>
      <c r="I68" s="21">
        <v>166864</v>
      </c>
      <c r="J68" s="21">
        <v>846935</v>
      </c>
      <c r="K68" s="21">
        <v>195795</v>
      </c>
      <c r="L68" s="21">
        <v>195017</v>
      </c>
      <c r="M68" s="21">
        <v>1237747</v>
      </c>
      <c r="N68" s="21">
        <v>195017</v>
      </c>
      <c r="O68" s="21"/>
      <c r="P68" s="21"/>
      <c r="Q68" s="21">
        <v>195017</v>
      </c>
      <c r="R68" s="21">
        <v>195017</v>
      </c>
      <c r="S68" s="21">
        <v>195017</v>
      </c>
      <c r="T68" s="21">
        <v>195053</v>
      </c>
      <c r="U68" s="21">
        <v>585087</v>
      </c>
      <c r="V68" s="21">
        <v>2184715</v>
      </c>
      <c r="W68" s="21">
        <v>4126000</v>
      </c>
      <c r="X68" s="21"/>
      <c r="Y68" s="20"/>
      <c r="Z68" s="23">
        <v>4126000</v>
      </c>
    </row>
    <row r="69" spans="1:26" ht="13.5" hidden="1">
      <c r="A69" s="38" t="s">
        <v>32</v>
      </c>
      <c r="B69" s="19">
        <v>8300494</v>
      </c>
      <c r="C69" s="19"/>
      <c r="D69" s="20">
        <v>9346800</v>
      </c>
      <c r="E69" s="21">
        <v>9346800</v>
      </c>
      <c r="F69" s="21">
        <v>460290</v>
      </c>
      <c r="G69" s="21"/>
      <c r="H69" s="21">
        <v>184859</v>
      </c>
      <c r="I69" s="21">
        <v>645149</v>
      </c>
      <c r="J69" s="21">
        <v>694000</v>
      </c>
      <c r="K69" s="21">
        <v>1437092</v>
      </c>
      <c r="L69" s="21">
        <v>884099</v>
      </c>
      <c r="M69" s="21">
        <v>3015191</v>
      </c>
      <c r="N69" s="21">
        <v>1456543</v>
      </c>
      <c r="O69" s="21"/>
      <c r="P69" s="21"/>
      <c r="Q69" s="21">
        <v>1456543</v>
      </c>
      <c r="R69" s="21">
        <v>971571</v>
      </c>
      <c r="S69" s="21">
        <v>820780</v>
      </c>
      <c r="T69" s="21">
        <v>819209</v>
      </c>
      <c r="U69" s="21">
        <v>2611560</v>
      </c>
      <c r="V69" s="21">
        <v>7728443</v>
      </c>
      <c r="W69" s="21">
        <v>9346800</v>
      </c>
      <c r="X69" s="21"/>
      <c r="Y69" s="20"/>
      <c r="Z69" s="23">
        <v>9346800</v>
      </c>
    </row>
    <row r="70" spans="1:26" ht="13.5" hidden="1">
      <c r="A70" s="39" t="s">
        <v>103</v>
      </c>
      <c r="B70" s="19">
        <v>5857529</v>
      </c>
      <c r="C70" s="19"/>
      <c r="D70" s="20">
        <v>5536000</v>
      </c>
      <c r="E70" s="21">
        <v>5536000</v>
      </c>
      <c r="F70" s="21">
        <v>213569</v>
      </c>
      <c r="G70" s="21"/>
      <c r="H70" s="21">
        <v>95019</v>
      </c>
      <c r="I70" s="21">
        <v>308588</v>
      </c>
      <c r="J70" s="21">
        <v>376172</v>
      </c>
      <c r="K70" s="21">
        <v>399983</v>
      </c>
      <c r="L70" s="21">
        <v>415150</v>
      </c>
      <c r="M70" s="21">
        <v>1191305</v>
      </c>
      <c r="N70" s="21">
        <v>451286</v>
      </c>
      <c r="O70" s="21"/>
      <c r="P70" s="21"/>
      <c r="Q70" s="21">
        <v>451286</v>
      </c>
      <c r="R70" s="21">
        <v>451862</v>
      </c>
      <c r="S70" s="21">
        <v>387216</v>
      </c>
      <c r="T70" s="21">
        <v>398728</v>
      </c>
      <c r="U70" s="21">
        <v>1237806</v>
      </c>
      <c r="V70" s="21">
        <v>3188985</v>
      </c>
      <c r="W70" s="21">
        <v>5536000</v>
      </c>
      <c r="X70" s="21"/>
      <c r="Y70" s="20"/>
      <c r="Z70" s="23">
        <v>5536000</v>
      </c>
    </row>
    <row r="71" spans="1:26" ht="13.5" hidden="1">
      <c r="A71" s="39" t="s">
        <v>104</v>
      </c>
      <c r="B71" s="19">
        <v>1028710</v>
      </c>
      <c r="C71" s="19"/>
      <c r="D71" s="20">
        <v>1804000</v>
      </c>
      <c r="E71" s="21">
        <v>1804000</v>
      </c>
      <c r="F71" s="21">
        <v>75436</v>
      </c>
      <c r="G71" s="21"/>
      <c r="H71" s="21">
        <v>35060</v>
      </c>
      <c r="I71" s="21">
        <v>110496</v>
      </c>
      <c r="J71" s="21">
        <v>100039</v>
      </c>
      <c r="K71" s="21">
        <v>818250</v>
      </c>
      <c r="L71" s="21">
        <v>281307</v>
      </c>
      <c r="M71" s="21">
        <v>1199596</v>
      </c>
      <c r="N71" s="21">
        <v>795685</v>
      </c>
      <c r="O71" s="21"/>
      <c r="P71" s="21"/>
      <c r="Q71" s="21">
        <v>795685</v>
      </c>
      <c r="R71" s="21">
        <v>331877</v>
      </c>
      <c r="S71" s="21">
        <v>244123</v>
      </c>
      <c r="T71" s="21">
        <v>232280</v>
      </c>
      <c r="U71" s="21">
        <v>808280</v>
      </c>
      <c r="V71" s="21">
        <v>2914057</v>
      </c>
      <c r="W71" s="21">
        <v>1804000</v>
      </c>
      <c r="X71" s="21"/>
      <c r="Y71" s="20"/>
      <c r="Z71" s="23">
        <v>1804000</v>
      </c>
    </row>
    <row r="72" spans="1:26" ht="13.5" hidden="1">
      <c r="A72" s="39" t="s">
        <v>105</v>
      </c>
      <c r="B72" s="19">
        <v>920776</v>
      </c>
      <c r="C72" s="19"/>
      <c r="D72" s="20">
        <v>1402000</v>
      </c>
      <c r="E72" s="21">
        <v>1402000</v>
      </c>
      <c r="F72" s="21">
        <v>108156</v>
      </c>
      <c r="G72" s="21"/>
      <c r="H72" s="21">
        <v>14811</v>
      </c>
      <c r="I72" s="21">
        <v>122967</v>
      </c>
      <c r="J72" s="21">
        <v>158952</v>
      </c>
      <c r="K72" s="21">
        <v>144013</v>
      </c>
      <c r="L72" s="21">
        <v>112835</v>
      </c>
      <c r="M72" s="21">
        <v>415800</v>
      </c>
      <c r="N72" s="21">
        <v>134662</v>
      </c>
      <c r="O72" s="21"/>
      <c r="P72" s="21"/>
      <c r="Q72" s="21">
        <v>134662</v>
      </c>
      <c r="R72" s="21">
        <v>112707</v>
      </c>
      <c r="S72" s="21">
        <v>114380</v>
      </c>
      <c r="T72" s="21">
        <v>113062</v>
      </c>
      <c r="U72" s="21">
        <v>340149</v>
      </c>
      <c r="V72" s="21">
        <v>1013578</v>
      </c>
      <c r="W72" s="21">
        <v>1402000</v>
      </c>
      <c r="X72" s="21"/>
      <c r="Y72" s="20"/>
      <c r="Z72" s="23">
        <v>1402000</v>
      </c>
    </row>
    <row r="73" spans="1:26" ht="13.5" hidden="1">
      <c r="A73" s="39" t="s">
        <v>106</v>
      </c>
      <c r="B73" s="19">
        <v>493479</v>
      </c>
      <c r="C73" s="19"/>
      <c r="D73" s="20">
        <v>604800</v>
      </c>
      <c r="E73" s="21">
        <v>604800</v>
      </c>
      <c r="F73" s="21">
        <v>63129</v>
      </c>
      <c r="G73" s="21"/>
      <c r="H73" s="21">
        <v>8498</v>
      </c>
      <c r="I73" s="21">
        <v>71627</v>
      </c>
      <c r="J73" s="21">
        <v>58837</v>
      </c>
      <c r="K73" s="21">
        <v>74846</v>
      </c>
      <c r="L73" s="21">
        <v>74807</v>
      </c>
      <c r="M73" s="21">
        <v>208490</v>
      </c>
      <c r="N73" s="21">
        <v>74910</v>
      </c>
      <c r="O73" s="21"/>
      <c r="P73" s="21"/>
      <c r="Q73" s="21">
        <v>74910</v>
      </c>
      <c r="R73" s="21">
        <v>75125</v>
      </c>
      <c r="S73" s="21">
        <v>75061</v>
      </c>
      <c r="T73" s="21">
        <v>75139</v>
      </c>
      <c r="U73" s="21">
        <v>225325</v>
      </c>
      <c r="V73" s="21">
        <v>580352</v>
      </c>
      <c r="W73" s="21">
        <v>604800</v>
      </c>
      <c r="X73" s="21"/>
      <c r="Y73" s="20"/>
      <c r="Z73" s="23">
        <v>604800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>
        <v>31471</v>
      </c>
      <c r="I74" s="21">
        <v>31471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31471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11495000</v>
      </c>
      <c r="E76" s="34">
        <v>11495000</v>
      </c>
      <c r="F76" s="34">
        <v>413701</v>
      </c>
      <c r="G76" s="34">
        <v>413701</v>
      </c>
      <c r="H76" s="34">
        <v>193883</v>
      </c>
      <c r="I76" s="34">
        <v>1021285</v>
      </c>
      <c r="J76" s="34">
        <v>383046</v>
      </c>
      <c r="K76" s="34">
        <v>569314</v>
      </c>
      <c r="L76" s="34">
        <v>436388</v>
      </c>
      <c r="M76" s="34">
        <v>1388748</v>
      </c>
      <c r="N76" s="34">
        <v>346378</v>
      </c>
      <c r="O76" s="34"/>
      <c r="P76" s="34">
        <v>354415</v>
      </c>
      <c r="Q76" s="34">
        <v>700793</v>
      </c>
      <c r="R76" s="34">
        <v>758029</v>
      </c>
      <c r="S76" s="34">
        <v>758029</v>
      </c>
      <c r="T76" s="34">
        <v>709064</v>
      </c>
      <c r="U76" s="34">
        <v>2225122</v>
      </c>
      <c r="V76" s="34">
        <v>5335948</v>
      </c>
      <c r="W76" s="34">
        <v>11495000</v>
      </c>
      <c r="X76" s="34"/>
      <c r="Y76" s="33"/>
      <c r="Z76" s="35">
        <v>11495000</v>
      </c>
    </row>
    <row r="77" spans="1:26" ht="13.5" hidden="1">
      <c r="A77" s="37" t="s">
        <v>31</v>
      </c>
      <c r="B77" s="19"/>
      <c r="C77" s="19"/>
      <c r="D77" s="20">
        <v>3892000</v>
      </c>
      <c r="E77" s="21">
        <v>3892000</v>
      </c>
      <c r="F77" s="21">
        <v>110835</v>
      </c>
      <c r="G77" s="21">
        <v>110835</v>
      </c>
      <c r="H77" s="21">
        <v>31471</v>
      </c>
      <c r="I77" s="21">
        <v>253141</v>
      </c>
      <c r="J77" s="21">
        <v>65196</v>
      </c>
      <c r="K77" s="21">
        <v>72612</v>
      </c>
      <c r="L77" s="21">
        <v>96577</v>
      </c>
      <c r="M77" s="21">
        <v>234385</v>
      </c>
      <c r="N77" s="21">
        <v>74935</v>
      </c>
      <c r="O77" s="21"/>
      <c r="P77" s="21">
        <v>84123</v>
      </c>
      <c r="Q77" s="21">
        <v>159058</v>
      </c>
      <c r="R77" s="21">
        <v>186582</v>
      </c>
      <c r="S77" s="21">
        <v>186582</v>
      </c>
      <c r="T77" s="21">
        <v>166909</v>
      </c>
      <c r="U77" s="21">
        <v>540073</v>
      </c>
      <c r="V77" s="21">
        <v>1186657</v>
      </c>
      <c r="W77" s="21">
        <v>3892000</v>
      </c>
      <c r="X77" s="21"/>
      <c r="Y77" s="20"/>
      <c r="Z77" s="23">
        <v>3892000</v>
      </c>
    </row>
    <row r="78" spans="1:26" ht="13.5" hidden="1">
      <c r="A78" s="38" t="s">
        <v>32</v>
      </c>
      <c r="B78" s="19"/>
      <c r="C78" s="19"/>
      <c r="D78" s="20">
        <v>7603000</v>
      </c>
      <c r="E78" s="21">
        <v>7603000</v>
      </c>
      <c r="F78" s="21">
        <v>302866</v>
      </c>
      <c r="G78" s="21">
        <v>302866</v>
      </c>
      <c r="H78" s="21">
        <v>162412</v>
      </c>
      <c r="I78" s="21">
        <v>768144</v>
      </c>
      <c r="J78" s="21">
        <v>317850</v>
      </c>
      <c r="K78" s="21">
        <v>496702</v>
      </c>
      <c r="L78" s="21">
        <v>339811</v>
      </c>
      <c r="M78" s="21">
        <v>1154363</v>
      </c>
      <c r="N78" s="21">
        <v>271443</v>
      </c>
      <c r="O78" s="21"/>
      <c r="P78" s="21">
        <v>270292</v>
      </c>
      <c r="Q78" s="21">
        <v>541735</v>
      </c>
      <c r="R78" s="21">
        <v>571447</v>
      </c>
      <c r="S78" s="21">
        <v>571447</v>
      </c>
      <c r="T78" s="21">
        <v>542155</v>
      </c>
      <c r="U78" s="21">
        <v>1685049</v>
      </c>
      <c r="V78" s="21">
        <v>4149291</v>
      </c>
      <c r="W78" s="21">
        <v>7603000</v>
      </c>
      <c r="X78" s="21"/>
      <c r="Y78" s="20"/>
      <c r="Z78" s="23">
        <v>7603000</v>
      </c>
    </row>
    <row r="79" spans="1:26" ht="13.5" hidden="1">
      <c r="A79" s="39" t="s">
        <v>103</v>
      </c>
      <c r="B79" s="19"/>
      <c r="C79" s="19"/>
      <c r="D79" s="20">
        <v>3792000</v>
      </c>
      <c r="E79" s="21">
        <v>3792000</v>
      </c>
      <c r="F79" s="21">
        <v>176040</v>
      </c>
      <c r="G79" s="21">
        <v>176040</v>
      </c>
      <c r="H79" s="21">
        <v>95019</v>
      </c>
      <c r="I79" s="21">
        <v>447099</v>
      </c>
      <c r="J79" s="21">
        <v>150753</v>
      </c>
      <c r="K79" s="21">
        <v>208132</v>
      </c>
      <c r="L79" s="21">
        <v>125650</v>
      </c>
      <c r="M79" s="21">
        <v>484535</v>
      </c>
      <c r="N79" s="21">
        <v>157817</v>
      </c>
      <c r="O79" s="21"/>
      <c r="P79" s="21">
        <v>156410</v>
      </c>
      <c r="Q79" s="21">
        <v>314227</v>
      </c>
      <c r="R79" s="21">
        <v>294516</v>
      </c>
      <c r="S79" s="21">
        <v>294516</v>
      </c>
      <c r="T79" s="21">
        <v>303925</v>
      </c>
      <c r="U79" s="21">
        <v>892957</v>
      </c>
      <c r="V79" s="21">
        <v>2138818</v>
      </c>
      <c r="W79" s="21">
        <v>3792000</v>
      </c>
      <c r="X79" s="21"/>
      <c r="Y79" s="20"/>
      <c r="Z79" s="23">
        <v>3792000</v>
      </c>
    </row>
    <row r="80" spans="1:26" ht="13.5" hidden="1">
      <c r="A80" s="39" t="s">
        <v>104</v>
      </c>
      <c r="B80" s="19"/>
      <c r="C80" s="19"/>
      <c r="D80" s="20">
        <v>1804000</v>
      </c>
      <c r="E80" s="21">
        <v>1804000</v>
      </c>
      <c r="F80" s="21">
        <v>63099</v>
      </c>
      <c r="G80" s="21">
        <v>63099</v>
      </c>
      <c r="H80" s="21">
        <v>35060</v>
      </c>
      <c r="I80" s="21">
        <v>161258</v>
      </c>
      <c r="J80" s="21">
        <v>106129</v>
      </c>
      <c r="K80" s="21">
        <v>234051</v>
      </c>
      <c r="L80" s="21">
        <v>170974</v>
      </c>
      <c r="M80" s="21">
        <v>511154</v>
      </c>
      <c r="N80" s="21">
        <v>61582</v>
      </c>
      <c r="O80" s="21"/>
      <c r="P80" s="21">
        <v>64699</v>
      </c>
      <c r="Q80" s="21">
        <v>126281</v>
      </c>
      <c r="R80" s="21">
        <v>189371</v>
      </c>
      <c r="S80" s="21">
        <v>189371</v>
      </c>
      <c r="T80" s="21">
        <v>135859</v>
      </c>
      <c r="U80" s="21">
        <v>514601</v>
      </c>
      <c r="V80" s="21">
        <v>1313294</v>
      </c>
      <c r="W80" s="21">
        <v>1804000</v>
      </c>
      <c r="X80" s="21"/>
      <c r="Y80" s="20"/>
      <c r="Z80" s="23">
        <v>1804000</v>
      </c>
    </row>
    <row r="81" spans="1:26" ht="13.5" hidden="1">
      <c r="A81" s="39" t="s">
        <v>105</v>
      </c>
      <c r="B81" s="19"/>
      <c r="C81" s="19"/>
      <c r="D81" s="20">
        <v>1402000</v>
      </c>
      <c r="E81" s="21">
        <v>1402000</v>
      </c>
      <c r="F81" s="21">
        <v>43215</v>
      </c>
      <c r="G81" s="21">
        <v>43215</v>
      </c>
      <c r="H81" s="21">
        <v>14811</v>
      </c>
      <c r="I81" s="21">
        <v>101241</v>
      </c>
      <c r="J81" s="21">
        <v>24644</v>
      </c>
      <c r="K81" s="21">
        <v>33844</v>
      </c>
      <c r="L81" s="21">
        <v>19004</v>
      </c>
      <c r="M81" s="21">
        <v>77492</v>
      </c>
      <c r="N81" s="21">
        <v>21713</v>
      </c>
      <c r="O81" s="21"/>
      <c r="P81" s="21">
        <v>22388</v>
      </c>
      <c r="Q81" s="21">
        <v>44101</v>
      </c>
      <c r="R81" s="21">
        <v>38161</v>
      </c>
      <c r="S81" s="21">
        <v>38161</v>
      </c>
      <c r="T81" s="21">
        <v>43665</v>
      </c>
      <c r="U81" s="21">
        <v>119987</v>
      </c>
      <c r="V81" s="21">
        <v>342821</v>
      </c>
      <c r="W81" s="21">
        <v>1402000</v>
      </c>
      <c r="X81" s="21"/>
      <c r="Y81" s="20"/>
      <c r="Z81" s="23">
        <v>1402000</v>
      </c>
    </row>
    <row r="82" spans="1:26" ht="13.5" hidden="1">
      <c r="A82" s="39" t="s">
        <v>106</v>
      </c>
      <c r="B82" s="19"/>
      <c r="C82" s="19"/>
      <c r="D82" s="20">
        <v>605000</v>
      </c>
      <c r="E82" s="21">
        <v>605000</v>
      </c>
      <c r="F82" s="21">
        <v>19524</v>
      </c>
      <c r="G82" s="21">
        <v>19524</v>
      </c>
      <c r="H82" s="21">
        <v>8498</v>
      </c>
      <c r="I82" s="21">
        <v>47546</v>
      </c>
      <c r="J82" s="21">
        <v>16740</v>
      </c>
      <c r="K82" s="21">
        <v>18903</v>
      </c>
      <c r="L82" s="21">
        <v>11447</v>
      </c>
      <c r="M82" s="21">
        <v>47090</v>
      </c>
      <c r="N82" s="21">
        <v>11772</v>
      </c>
      <c r="O82" s="21"/>
      <c r="P82" s="21">
        <v>13354</v>
      </c>
      <c r="Q82" s="21">
        <v>25126</v>
      </c>
      <c r="R82" s="21">
        <v>23110</v>
      </c>
      <c r="S82" s="21">
        <v>23110</v>
      </c>
      <c r="T82" s="21">
        <v>26206</v>
      </c>
      <c r="U82" s="21">
        <v>72426</v>
      </c>
      <c r="V82" s="21">
        <v>192188</v>
      </c>
      <c r="W82" s="21">
        <v>605000</v>
      </c>
      <c r="X82" s="21"/>
      <c r="Y82" s="20"/>
      <c r="Z82" s="23">
        <v>605000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988</v>
      </c>
      <c r="G83" s="21">
        <v>988</v>
      </c>
      <c r="H83" s="21">
        <v>9024</v>
      </c>
      <c r="I83" s="21">
        <v>11000</v>
      </c>
      <c r="J83" s="21">
        <v>19584</v>
      </c>
      <c r="K83" s="21">
        <v>1772</v>
      </c>
      <c r="L83" s="21">
        <v>12736</v>
      </c>
      <c r="M83" s="21">
        <v>34092</v>
      </c>
      <c r="N83" s="21">
        <v>18559</v>
      </c>
      <c r="O83" s="21"/>
      <c r="P83" s="21">
        <v>13441</v>
      </c>
      <c r="Q83" s="21">
        <v>32000</v>
      </c>
      <c r="R83" s="21">
        <v>26289</v>
      </c>
      <c r="S83" s="21">
        <v>26289</v>
      </c>
      <c r="T83" s="21">
        <v>32500</v>
      </c>
      <c r="U83" s="21">
        <v>85078</v>
      </c>
      <c r="V83" s="21">
        <v>162170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1285000</v>
      </c>
      <c r="F5" s="358">
        <f t="shared" si="0"/>
        <v>1285000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1285000</v>
      </c>
      <c r="Y5" s="358">
        <f t="shared" si="0"/>
        <v>-1285000</v>
      </c>
      <c r="Z5" s="359">
        <f>+IF(X5&lt;&gt;0,+(Y5/X5)*100,0)</f>
        <v>-100</v>
      </c>
      <c r="AA5" s="360">
        <f>+AA6+AA8+AA11+AA13+AA15</f>
        <v>1285000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121000</v>
      </c>
      <c r="F6" s="59">
        <f t="shared" si="1"/>
        <v>121000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121000</v>
      </c>
      <c r="Y6" s="59">
        <f t="shared" si="1"/>
        <v>-121000</v>
      </c>
      <c r="Z6" s="61">
        <f>+IF(X6&lt;&gt;0,+(Y6/X6)*100,0)</f>
        <v>-100</v>
      </c>
      <c r="AA6" s="62">
        <f t="shared" si="1"/>
        <v>121000</v>
      </c>
    </row>
    <row r="7" spans="1:27" ht="13.5">
      <c r="A7" s="291" t="s">
        <v>228</v>
      </c>
      <c r="B7" s="142"/>
      <c r="C7" s="60"/>
      <c r="D7" s="340"/>
      <c r="E7" s="60">
        <v>121000</v>
      </c>
      <c r="F7" s="59">
        <v>121000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121000</v>
      </c>
      <c r="Y7" s="59">
        <v>-121000</v>
      </c>
      <c r="Z7" s="61">
        <v>-100</v>
      </c>
      <c r="AA7" s="62">
        <v>121000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315000</v>
      </c>
      <c r="F8" s="59">
        <f t="shared" si="2"/>
        <v>315000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315000</v>
      </c>
      <c r="Y8" s="59">
        <f t="shared" si="2"/>
        <v>-315000</v>
      </c>
      <c r="Z8" s="61">
        <f>+IF(X8&lt;&gt;0,+(Y8/X8)*100,0)</f>
        <v>-100</v>
      </c>
      <c r="AA8" s="62">
        <f>SUM(AA9:AA10)</f>
        <v>315000</v>
      </c>
    </row>
    <row r="9" spans="1:27" ht="13.5">
      <c r="A9" s="291" t="s">
        <v>229</v>
      </c>
      <c r="B9" s="142"/>
      <c r="C9" s="60"/>
      <c r="D9" s="340"/>
      <c r="E9" s="60">
        <v>315000</v>
      </c>
      <c r="F9" s="59">
        <v>315000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315000</v>
      </c>
      <c r="Y9" s="59">
        <v>-315000</v>
      </c>
      <c r="Z9" s="61">
        <v>-100</v>
      </c>
      <c r="AA9" s="62">
        <v>315000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195000</v>
      </c>
      <c r="F11" s="364">
        <f t="shared" si="3"/>
        <v>195000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195000</v>
      </c>
      <c r="Y11" s="364">
        <f t="shared" si="3"/>
        <v>-195000</v>
      </c>
      <c r="Z11" s="365">
        <f>+IF(X11&lt;&gt;0,+(Y11/X11)*100,0)</f>
        <v>-100</v>
      </c>
      <c r="AA11" s="366">
        <f t="shared" si="3"/>
        <v>195000</v>
      </c>
    </row>
    <row r="12" spans="1:27" ht="13.5">
      <c r="A12" s="291" t="s">
        <v>231</v>
      </c>
      <c r="B12" s="136"/>
      <c r="C12" s="60"/>
      <c r="D12" s="340"/>
      <c r="E12" s="60">
        <v>195000</v>
      </c>
      <c r="F12" s="59">
        <v>195000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195000</v>
      </c>
      <c r="Y12" s="59">
        <v>-195000</v>
      </c>
      <c r="Z12" s="61">
        <v>-100</v>
      </c>
      <c r="AA12" s="62">
        <v>195000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523000</v>
      </c>
      <c r="F13" s="342">
        <f t="shared" si="4"/>
        <v>523000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523000</v>
      </c>
      <c r="Y13" s="342">
        <f t="shared" si="4"/>
        <v>-523000</v>
      </c>
      <c r="Z13" s="335">
        <f>+IF(X13&lt;&gt;0,+(Y13/X13)*100,0)</f>
        <v>-100</v>
      </c>
      <c r="AA13" s="273">
        <f t="shared" si="4"/>
        <v>523000</v>
      </c>
    </row>
    <row r="14" spans="1:27" ht="13.5">
      <c r="A14" s="291" t="s">
        <v>232</v>
      </c>
      <c r="B14" s="136"/>
      <c r="C14" s="60"/>
      <c r="D14" s="340"/>
      <c r="E14" s="60">
        <v>523000</v>
      </c>
      <c r="F14" s="59">
        <v>523000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523000</v>
      </c>
      <c r="Y14" s="59">
        <v>-523000</v>
      </c>
      <c r="Z14" s="61">
        <v>-100</v>
      </c>
      <c r="AA14" s="62">
        <v>523000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131000</v>
      </c>
      <c r="F15" s="59">
        <f t="shared" si="5"/>
        <v>131000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131000</v>
      </c>
      <c r="Y15" s="59">
        <f t="shared" si="5"/>
        <v>-131000</v>
      </c>
      <c r="Z15" s="61">
        <f>+IF(X15&lt;&gt;0,+(Y15/X15)*100,0)</f>
        <v>-100</v>
      </c>
      <c r="AA15" s="62">
        <f>SUM(AA16:AA20)</f>
        <v>131000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131000</v>
      </c>
      <c r="F20" s="59">
        <v>131000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131000</v>
      </c>
      <c r="Y20" s="59">
        <v>-131000</v>
      </c>
      <c r="Z20" s="61">
        <v>-100</v>
      </c>
      <c r="AA20" s="62">
        <v>131000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184000</v>
      </c>
      <c r="F22" s="345">
        <f t="shared" si="6"/>
        <v>184000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184000</v>
      </c>
      <c r="Y22" s="345">
        <f t="shared" si="6"/>
        <v>-184000</v>
      </c>
      <c r="Z22" s="336">
        <f>+IF(X22&lt;&gt;0,+(Y22/X22)*100,0)</f>
        <v>-100</v>
      </c>
      <c r="AA22" s="350">
        <f>SUM(AA23:AA32)</f>
        <v>184000</v>
      </c>
    </row>
    <row r="23" spans="1:27" ht="13.5">
      <c r="A23" s="361" t="s">
        <v>236</v>
      </c>
      <c r="B23" s="142"/>
      <c r="C23" s="60"/>
      <c r="D23" s="340"/>
      <c r="E23" s="60">
        <v>184000</v>
      </c>
      <c r="F23" s="59">
        <v>184000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184000</v>
      </c>
      <c r="Y23" s="59">
        <v>-184000</v>
      </c>
      <c r="Z23" s="61">
        <v>-100</v>
      </c>
      <c r="AA23" s="62">
        <v>184000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40000</v>
      </c>
      <c r="F40" s="345">
        <f t="shared" si="9"/>
        <v>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40000</v>
      </c>
      <c r="Y40" s="345">
        <f t="shared" si="9"/>
        <v>-40000</v>
      </c>
      <c r="Z40" s="336">
        <f>+IF(X40&lt;&gt;0,+(Y40/X40)*100,0)</f>
        <v>-100</v>
      </c>
      <c r="AA40" s="350">
        <f>SUM(AA41:AA49)</f>
        <v>40000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40000</v>
      </c>
      <c r="F44" s="53">
        <v>40000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40000</v>
      </c>
      <c r="Y44" s="53">
        <v>-40000</v>
      </c>
      <c r="Z44" s="94">
        <v>-100</v>
      </c>
      <c r="AA44" s="95">
        <v>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1509000</v>
      </c>
      <c r="F60" s="264">
        <f t="shared" si="14"/>
        <v>1509000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1509000</v>
      </c>
      <c r="Y60" s="264">
        <f t="shared" si="14"/>
        <v>-1509000</v>
      </c>
      <c r="Z60" s="337">
        <f>+IF(X60&lt;&gt;0,+(Y60/X60)*100,0)</f>
        <v>-100</v>
      </c>
      <c r="AA60" s="232">
        <f>+AA57+AA54+AA51+AA40+AA37+AA34+AA22+AA5</f>
        <v>1509000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36849373</v>
      </c>
      <c r="D5" s="153">
        <f>SUM(D6:D8)</f>
        <v>0</v>
      </c>
      <c r="E5" s="154">
        <f t="shared" si="0"/>
        <v>37414000</v>
      </c>
      <c r="F5" s="100">
        <f t="shared" si="0"/>
        <v>37414000</v>
      </c>
      <c r="G5" s="100">
        <f t="shared" si="0"/>
        <v>8338436</v>
      </c>
      <c r="H5" s="100">
        <f t="shared" si="0"/>
        <v>890000</v>
      </c>
      <c r="I5" s="100">
        <f t="shared" si="0"/>
        <v>259115</v>
      </c>
      <c r="J5" s="100">
        <f t="shared" si="0"/>
        <v>9487551</v>
      </c>
      <c r="K5" s="100">
        <f t="shared" si="0"/>
        <v>1099281</v>
      </c>
      <c r="L5" s="100">
        <f t="shared" si="0"/>
        <v>5442545</v>
      </c>
      <c r="M5" s="100">
        <f t="shared" si="0"/>
        <v>213350</v>
      </c>
      <c r="N5" s="100">
        <f t="shared" si="0"/>
        <v>6755176</v>
      </c>
      <c r="O5" s="100">
        <f t="shared" si="0"/>
        <v>708452</v>
      </c>
      <c r="P5" s="100">
        <f t="shared" si="0"/>
        <v>0</v>
      </c>
      <c r="Q5" s="100">
        <f t="shared" si="0"/>
        <v>0</v>
      </c>
      <c r="R5" s="100">
        <f t="shared" si="0"/>
        <v>708452</v>
      </c>
      <c r="S5" s="100">
        <f t="shared" si="0"/>
        <v>289517</v>
      </c>
      <c r="T5" s="100">
        <f t="shared" si="0"/>
        <v>212347</v>
      </c>
      <c r="U5" s="100">
        <f t="shared" si="0"/>
        <v>224110</v>
      </c>
      <c r="V5" s="100">
        <f t="shared" si="0"/>
        <v>725974</v>
      </c>
      <c r="W5" s="100">
        <f t="shared" si="0"/>
        <v>17677153</v>
      </c>
      <c r="X5" s="100">
        <f t="shared" si="0"/>
        <v>37414000</v>
      </c>
      <c r="Y5" s="100">
        <f t="shared" si="0"/>
        <v>-19736847</v>
      </c>
      <c r="Z5" s="137">
        <f>+IF(X5&lt;&gt;0,+(Y5/X5)*100,0)</f>
        <v>-52.75257123002085</v>
      </c>
      <c r="AA5" s="153">
        <f>SUM(AA6:AA8)</f>
        <v>37414000</v>
      </c>
    </row>
    <row r="6" spans="1:27" ht="13.5">
      <c r="A6" s="138" t="s">
        <v>75</v>
      </c>
      <c r="B6" s="136"/>
      <c r="C6" s="155"/>
      <c r="D6" s="155"/>
      <c r="E6" s="156">
        <v>1348000</v>
      </c>
      <c r="F6" s="60">
        <v>1348000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1348000</v>
      </c>
      <c r="Y6" s="60">
        <v>-1348000</v>
      </c>
      <c r="Z6" s="140">
        <v>-100</v>
      </c>
      <c r="AA6" s="155">
        <v>1348000</v>
      </c>
    </row>
    <row r="7" spans="1:27" ht="13.5">
      <c r="A7" s="138" t="s">
        <v>76</v>
      </c>
      <c r="B7" s="136"/>
      <c r="C7" s="157">
        <v>36849373</v>
      </c>
      <c r="D7" s="157"/>
      <c r="E7" s="158">
        <v>35151000</v>
      </c>
      <c r="F7" s="159">
        <v>35151000</v>
      </c>
      <c r="G7" s="159">
        <v>8338436</v>
      </c>
      <c r="H7" s="159"/>
      <c r="I7" s="159">
        <v>259115</v>
      </c>
      <c r="J7" s="159">
        <v>8597551</v>
      </c>
      <c r="K7" s="159">
        <v>1099281</v>
      </c>
      <c r="L7" s="159">
        <v>5442545</v>
      </c>
      <c r="M7" s="159">
        <v>213350</v>
      </c>
      <c r="N7" s="159">
        <v>6755176</v>
      </c>
      <c r="O7" s="159">
        <v>708452</v>
      </c>
      <c r="P7" s="159"/>
      <c r="Q7" s="159"/>
      <c r="R7" s="159">
        <v>708452</v>
      </c>
      <c r="S7" s="159">
        <v>289517</v>
      </c>
      <c r="T7" s="159">
        <v>212347</v>
      </c>
      <c r="U7" s="159">
        <v>224110</v>
      </c>
      <c r="V7" s="159">
        <v>725974</v>
      </c>
      <c r="W7" s="159">
        <v>16787153</v>
      </c>
      <c r="X7" s="159">
        <v>35151000</v>
      </c>
      <c r="Y7" s="159">
        <v>-18363847</v>
      </c>
      <c r="Z7" s="141">
        <v>-52.24</v>
      </c>
      <c r="AA7" s="157">
        <v>35151000</v>
      </c>
    </row>
    <row r="8" spans="1:27" ht="13.5">
      <c r="A8" s="138" t="s">
        <v>77</v>
      </c>
      <c r="B8" s="136"/>
      <c r="C8" s="155"/>
      <c r="D8" s="155"/>
      <c r="E8" s="156">
        <v>915000</v>
      </c>
      <c r="F8" s="60">
        <v>915000</v>
      </c>
      <c r="G8" s="60"/>
      <c r="H8" s="60">
        <v>890000</v>
      </c>
      <c r="I8" s="60"/>
      <c r="J8" s="60">
        <v>890000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890000</v>
      </c>
      <c r="X8" s="60">
        <v>915000</v>
      </c>
      <c r="Y8" s="60">
        <v>-25000</v>
      </c>
      <c r="Z8" s="140">
        <v>-2.73</v>
      </c>
      <c r="AA8" s="155">
        <v>915000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932000</v>
      </c>
      <c r="F9" s="100">
        <f t="shared" si="1"/>
        <v>932000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932000</v>
      </c>
      <c r="Y9" s="100">
        <f t="shared" si="1"/>
        <v>-932000</v>
      </c>
      <c r="Z9" s="137">
        <f>+IF(X9&lt;&gt;0,+(Y9/X9)*100,0)</f>
        <v>-100</v>
      </c>
      <c r="AA9" s="153">
        <f>SUM(AA10:AA14)</f>
        <v>932000</v>
      </c>
    </row>
    <row r="10" spans="1:27" ht="13.5">
      <c r="A10" s="138" t="s">
        <v>79</v>
      </c>
      <c r="B10" s="136"/>
      <c r="C10" s="155"/>
      <c r="D10" s="155"/>
      <c r="E10" s="156">
        <v>531000</v>
      </c>
      <c r="F10" s="60">
        <v>531000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531000</v>
      </c>
      <c r="Y10" s="60">
        <v>-531000</v>
      </c>
      <c r="Z10" s="140">
        <v>-100</v>
      </c>
      <c r="AA10" s="155">
        <v>531000</v>
      </c>
    </row>
    <row r="11" spans="1:27" ht="13.5">
      <c r="A11" s="138" t="s">
        <v>80</v>
      </c>
      <c r="B11" s="136"/>
      <c r="C11" s="155"/>
      <c r="D11" s="155"/>
      <c r="E11" s="156">
        <v>401000</v>
      </c>
      <c r="F11" s="60">
        <v>401000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401000</v>
      </c>
      <c r="Y11" s="60">
        <v>-401000</v>
      </c>
      <c r="Z11" s="140">
        <v>-100</v>
      </c>
      <c r="AA11" s="155">
        <v>401000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2900000</v>
      </c>
      <c r="H15" s="100">
        <f t="shared" si="2"/>
        <v>0</v>
      </c>
      <c r="I15" s="100">
        <f t="shared" si="2"/>
        <v>0</v>
      </c>
      <c r="J15" s="100">
        <f t="shared" si="2"/>
        <v>2900000</v>
      </c>
      <c r="K15" s="100">
        <f t="shared" si="2"/>
        <v>3029000</v>
      </c>
      <c r="L15" s="100">
        <f t="shared" si="2"/>
        <v>300000</v>
      </c>
      <c r="M15" s="100">
        <f t="shared" si="2"/>
        <v>0</v>
      </c>
      <c r="N15" s="100">
        <f t="shared" si="2"/>
        <v>3329000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6229000</v>
      </c>
      <c r="X15" s="100">
        <f t="shared" si="2"/>
        <v>0</v>
      </c>
      <c r="Y15" s="100">
        <f t="shared" si="2"/>
        <v>6229000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2900000</v>
      </c>
      <c r="H17" s="60"/>
      <c r="I17" s="60"/>
      <c r="J17" s="60">
        <v>2900000</v>
      </c>
      <c r="K17" s="60">
        <v>3029000</v>
      </c>
      <c r="L17" s="60">
        <v>300000</v>
      </c>
      <c r="M17" s="60"/>
      <c r="N17" s="60">
        <v>3329000</v>
      </c>
      <c r="O17" s="60"/>
      <c r="P17" s="60"/>
      <c r="Q17" s="60"/>
      <c r="R17" s="60"/>
      <c r="S17" s="60"/>
      <c r="T17" s="60"/>
      <c r="U17" s="60"/>
      <c r="V17" s="60"/>
      <c r="W17" s="60">
        <v>6229000</v>
      </c>
      <c r="X17" s="60"/>
      <c r="Y17" s="60">
        <v>6229000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8300494</v>
      </c>
      <c r="D19" s="153">
        <f>SUM(D20:D23)</f>
        <v>0</v>
      </c>
      <c r="E19" s="154">
        <f t="shared" si="3"/>
        <v>10579800</v>
      </c>
      <c r="F19" s="100">
        <f t="shared" si="3"/>
        <v>10579800</v>
      </c>
      <c r="G19" s="100">
        <f t="shared" si="3"/>
        <v>1560465</v>
      </c>
      <c r="H19" s="100">
        <f t="shared" si="3"/>
        <v>0</v>
      </c>
      <c r="I19" s="100">
        <f t="shared" si="3"/>
        <v>153388</v>
      </c>
      <c r="J19" s="100">
        <f t="shared" si="3"/>
        <v>1713853</v>
      </c>
      <c r="K19" s="100">
        <f t="shared" si="3"/>
        <v>694000</v>
      </c>
      <c r="L19" s="100">
        <f t="shared" si="3"/>
        <v>1733639</v>
      </c>
      <c r="M19" s="100">
        <f t="shared" si="3"/>
        <v>884099</v>
      </c>
      <c r="N19" s="100">
        <f t="shared" si="3"/>
        <v>3311738</v>
      </c>
      <c r="O19" s="100">
        <f t="shared" si="3"/>
        <v>1456543</v>
      </c>
      <c r="P19" s="100">
        <f t="shared" si="3"/>
        <v>0</v>
      </c>
      <c r="Q19" s="100">
        <f t="shared" si="3"/>
        <v>0</v>
      </c>
      <c r="R19" s="100">
        <f t="shared" si="3"/>
        <v>1456543</v>
      </c>
      <c r="S19" s="100">
        <f t="shared" si="3"/>
        <v>971571</v>
      </c>
      <c r="T19" s="100">
        <f t="shared" si="3"/>
        <v>820780</v>
      </c>
      <c r="U19" s="100">
        <f t="shared" si="3"/>
        <v>819209</v>
      </c>
      <c r="V19" s="100">
        <f t="shared" si="3"/>
        <v>2611560</v>
      </c>
      <c r="W19" s="100">
        <f t="shared" si="3"/>
        <v>9093694</v>
      </c>
      <c r="X19" s="100">
        <f t="shared" si="3"/>
        <v>10579800</v>
      </c>
      <c r="Y19" s="100">
        <f t="shared" si="3"/>
        <v>-1486106</v>
      </c>
      <c r="Z19" s="137">
        <f>+IF(X19&lt;&gt;0,+(Y19/X19)*100,0)</f>
        <v>-14.046636042269231</v>
      </c>
      <c r="AA19" s="153">
        <f>SUM(AA20:AA23)</f>
        <v>10579800</v>
      </c>
    </row>
    <row r="20" spans="1:27" ht="13.5">
      <c r="A20" s="138" t="s">
        <v>89</v>
      </c>
      <c r="B20" s="136"/>
      <c r="C20" s="155">
        <v>5857529</v>
      </c>
      <c r="D20" s="155"/>
      <c r="E20" s="156">
        <v>6766000</v>
      </c>
      <c r="F20" s="60">
        <v>6766000</v>
      </c>
      <c r="G20" s="60">
        <v>1313569</v>
      </c>
      <c r="H20" s="60"/>
      <c r="I20" s="60">
        <v>95019</v>
      </c>
      <c r="J20" s="60">
        <v>1408588</v>
      </c>
      <c r="K20" s="60">
        <v>376172</v>
      </c>
      <c r="L20" s="60">
        <v>399983</v>
      </c>
      <c r="M20" s="60">
        <v>415150</v>
      </c>
      <c r="N20" s="60">
        <v>1191305</v>
      </c>
      <c r="O20" s="60">
        <v>451286</v>
      </c>
      <c r="P20" s="60"/>
      <c r="Q20" s="60"/>
      <c r="R20" s="60">
        <v>451286</v>
      </c>
      <c r="S20" s="60">
        <v>451862</v>
      </c>
      <c r="T20" s="60">
        <v>387216</v>
      </c>
      <c r="U20" s="60">
        <v>398728</v>
      </c>
      <c r="V20" s="60">
        <v>1237806</v>
      </c>
      <c r="W20" s="60">
        <v>4288985</v>
      </c>
      <c r="X20" s="60">
        <v>6766000</v>
      </c>
      <c r="Y20" s="60">
        <v>-2477015</v>
      </c>
      <c r="Z20" s="140">
        <v>-36.61</v>
      </c>
      <c r="AA20" s="155">
        <v>6766000</v>
      </c>
    </row>
    <row r="21" spans="1:27" ht="13.5">
      <c r="A21" s="138" t="s">
        <v>90</v>
      </c>
      <c r="B21" s="136"/>
      <c r="C21" s="155">
        <v>1028710</v>
      </c>
      <c r="D21" s="155"/>
      <c r="E21" s="156">
        <v>1804000</v>
      </c>
      <c r="F21" s="60">
        <v>1804000</v>
      </c>
      <c r="G21" s="60">
        <v>75436</v>
      </c>
      <c r="H21" s="60"/>
      <c r="I21" s="60">
        <v>35060</v>
      </c>
      <c r="J21" s="60">
        <v>110496</v>
      </c>
      <c r="K21" s="60">
        <v>100039</v>
      </c>
      <c r="L21" s="60">
        <v>1114797</v>
      </c>
      <c r="M21" s="60">
        <v>281307</v>
      </c>
      <c r="N21" s="60">
        <v>1496143</v>
      </c>
      <c r="O21" s="60">
        <v>795685</v>
      </c>
      <c r="P21" s="60"/>
      <c r="Q21" s="60"/>
      <c r="R21" s="60">
        <v>795685</v>
      </c>
      <c r="S21" s="60">
        <v>331877</v>
      </c>
      <c r="T21" s="60">
        <v>244123</v>
      </c>
      <c r="U21" s="60">
        <v>232280</v>
      </c>
      <c r="V21" s="60">
        <v>808280</v>
      </c>
      <c r="W21" s="60">
        <v>3210604</v>
      </c>
      <c r="X21" s="60">
        <v>1804000</v>
      </c>
      <c r="Y21" s="60">
        <v>1406604</v>
      </c>
      <c r="Z21" s="140">
        <v>77.97</v>
      </c>
      <c r="AA21" s="155">
        <v>1804000</v>
      </c>
    </row>
    <row r="22" spans="1:27" ht="13.5">
      <c r="A22" s="138" t="s">
        <v>91</v>
      </c>
      <c r="B22" s="136"/>
      <c r="C22" s="157">
        <v>920776</v>
      </c>
      <c r="D22" s="157"/>
      <c r="E22" s="158">
        <v>1403000</v>
      </c>
      <c r="F22" s="159">
        <v>1403000</v>
      </c>
      <c r="G22" s="159">
        <v>108156</v>
      </c>
      <c r="H22" s="159"/>
      <c r="I22" s="159">
        <v>14811</v>
      </c>
      <c r="J22" s="159">
        <v>122967</v>
      </c>
      <c r="K22" s="159">
        <v>158952</v>
      </c>
      <c r="L22" s="159">
        <v>144013</v>
      </c>
      <c r="M22" s="159">
        <v>112835</v>
      </c>
      <c r="N22" s="159">
        <v>415800</v>
      </c>
      <c r="O22" s="159">
        <v>134662</v>
      </c>
      <c r="P22" s="159"/>
      <c r="Q22" s="159"/>
      <c r="R22" s="159">
        <v>134662</v>
      </c>
      <c r="S22" s="159">
        <v>112707</v>
      </c>
      <c r="T22" s="159">
        <v>114380</v>
      </c>
      <c r="U22" s="159">
        <v>113062</v>
      </c>
      <c r="V22" s="159">
        <v>340149</v>
      </c>
      <c r="W22" s="159">
        <v>1013578</v>
      </c>
      <c r="X22" s="159">
        <v>1403000</v>
      </c>
      <c r="Y22" s="159">
        <v>-389422</v>
      </c>
      <c r="Z22" s="141">
        <v>-27.76</v>
      </c>
      <c r="AA22" s="157">
        <v>1403000</v>
      </c>
    </row>
    <row r="23" spans="1:27" ht="13.5">
      <c r="A23" s="138" t="s">
        <v>92</v>
      </c>
      <c r="B23" s="136"/>
      <c r="C23" s="155">
        <v>493479</v>
      </c>
      <c r="D23" s="155"/>
      <c r="E23" s="156">
        <v>606800</v>
      </c>
      <c r="F23" s="60">
        <v>606800</v>
      </c>
      <c r="G23" s="60">
        <v>63304</v>
      </c>
      <c r="H23" s="60"/>
      <c r="I23" s="60">
        <v>8498</v>
      </c>
      <c r="J23" s="60">
        <v>71802</v>
      </c>
      <c r="K23" s="60">
        <v>58837</v>
      </c>
      <c r="L23" s="60">
        <v>74846</v>
      </c>
      <c r="M23" s="60">
        <v>74807</v>
      </c>
      <c r="N23" s="60">
        <v>208490</v>
      </c>
      <c r="O23" s="60">
        <v>74910</v>
      </c>
      <c r="P23" s="60"/>
      <c r="Q23" s="60"/>
      <c r="R23" s="60">
        <v>74910</v>
      </c>
      <c r="S23" s="60">
        <v>75125</v>
      </c>
      <c r="T23" s="60">
        <v>75061</v>
      </c>
      <c r="U23" s="60">
        <v>75139</v>
      </c>
      <c r="V23" s="60">
        <v>225325</v>
      </c>
      <c r="W23" s="60">
        <v>580527</v>
      </c>
      <c r="X23" s="60">
        <v>606800</v>
      </c>
      <c r="Y23" s="60">
        <v>-26273</v>
      </c>
      <c r="Z23" s="140">
        <v>-4.33</v>
      </c>
      <c r="AA23" s="155">
        <v>606800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45149867</v>
      </c>
      <c r="D25" s="168">
        <f>+D5+D9+D15+D19+D24</f>
        <v>0</v>
      </c>
      <c r="E25" s="169">
        <f t="shared" si="4"/>
        <v>48925800</v>
      </c>
      <c r="F25" s="73">
        <f t="shared" si="4"/>
        <v>48925800</v>
      </c>
      <c r="G25" s="73">
        <f t="shared" si="4"/>
        <v>12798901</v>
      </c>
      <c r="H25" s="73">
        <f t="shared" si="4"/>
        <v>890000</v>
      </c>
      <c r="I25" s="73">
        <f t="shared" si="4"/>
        <v>412503</v>
      </c>
      <c r="J25" s="73">
        <f t="shared" si="4"/>
        <v>14101404</v>
      </c>
      <c r="K25" s="73">
        <f t="shared" si="4"/>
        <v>4822281</v>
      </c>
      <c r="L25" s="73">
        <f t="shared" si="4"/>
        <v>7476184</v>
      </c>
      <c r="M25" s="73">
        <f t="shared" si="4"/>
        <v>1097449</v>
      </c>
      <c r="N25" s="73">
        <f t="shared" si="4"/>
        <v>13395914</v>
      </c>
      <c r="O25" s="73">
        <f t="shared" si="4"/>
        <v>2164995</v>
      </c>
      <c r="P25" s="73">
        <f t="shared" si="4"/>
        <v>0</v>
      </c>
      <c r="Q25" s="73">
        <f t="shared" si="4"/>
        <v>0</v>
      </c>
      <c r="R25" s="73">
        <f t="shared" si="4"/>
        <v>2164995</v>
      </c>
      <c r="S25" s="73">
        <f t="shared" si="4"/>
        <v>1261088</v>
      </c>
      <c r="T25" s="73">
        <f t="shared" si="4"/>
        <v>1033127</v>
      </c>
      <c r="U25" s="73">
        <f t="shared" si="4"/>
        <v>1043319</v>
      </c>
      <c r="V25" s="73">
        <f t="shared" si="4"/>
        <v>3337534</v>
      </c>
      <c r="W25" s="73">
        <f t="shared" si="4"/>
        <v>32999847</v>
      </c>
      <c r="X25" s="73">
        <f t="shared" si="4"/>
        <v>48925800</v>
      </c>
      <c r="Y25" s="73">
        <f t="shared" si="4"/>
        <v>-15925953</v>
      </c>
      <c r="Z25" s="170">
        <f>+IF(X25&lt;&gt;0,+(Y25/X25)*100,0)</f>
        <v>-32.55123677078352</v>
      </c>
      <c r="AA25" s="168">
        <f>+AA5+AA9+AA15+AA19+AA24</f>
        <v>48925800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57057450</v>
      </c>
      <c r="D28" s="153">
        <f>SUM(D29:D31)</f>
        <v>0</v>
      </c>
      <c r="E28" s="154">
        <f t="shared" si="5"/>
        <v>17347300</v>
      </c>
      <c r="F28" s="100">
        <f t="shared" si="5"/>
        <v>17347300</v>
      </c>
      <c r="G28" s="100">
        <f t="shared" si="5"/>
        <v>1312592</v>
      </c>
      <c r="H28" s="100">
        <f t="shared" si="5"/>
        <v>1528695</v>
      </c>
      <c r="I28" s="100">
        <f t="shared" si="5"/>
        <v>1093989</v>
      </c>
      <c r="J28" s="100">
        <f t="shared" si="5"/>
        <v>3935276</v>
      </c>
      <c r="K28" s="100">
        <f t="shared" si="5"/>
        <v>866818</v>
      </c>
      <c r="L28" s="100">
        <f t="shared" si="5"/>
        <v>867461</v>
      </c>
      <c r="M28" s="100">
        <f t="shared" si="5"/>
        <v>1443317</v>
      </c>
      <c r="N28" s="100">
        <f t="shared" si="5"/>
        <v>3177596</v>
      </c>
      <c r="O28" s="100">
        <f t="shared" si="5"/>
        <v>493697</v>
      </c>
      <c r="P28" s="100">
        <f t="shared" si="5"/>
        <v>767117</v>
      </c>
      <c r="Q28" s="100">
        <f t="shared" si="5"/>
        <v>0</v>
      </c>
      <c r="R28" s="100">
        <f t="shared" si="5"/>
        <v>1260814</v>
      </c>
      <c r="S28" s="100">
        <f t="shared" si="5"/>
        <v>1293982</v>
      </c>
      <c r="T28" s="100">
        <f t="shared" si="5"/>
        <v>1111901</v>
      </c>
      <c r="U28" s="100">
        <f t="shared" si="5"/>
        <v>1012205</v>
      </c>
      <c r="V28" s="100">
        <f t="shared" si="5"/>
        <v>3418088</v>
      </c>
      <c r="W28" s="100">
        <f t="shared" si="5"/>
        <v>11791774</v>
      </c>
      <c r="X28" s="100">
        <f t="shared" si="5"/>
        <v>17347300</v>
      </c>
      <c r="Y28" s="100">
        <f t="shared" si="5"/>
        <v>-5555526</v>
      </c>
      <c r="Z28" s="137">
        <f>+IF(X28&lt;&gt;0,+(Y28/X28)*100,0)</f>
        <v>-32.02530653185222</v>
      </c>
      <c r="AA28" s="153">
        <f>SUM(AA29:AA31)</f>
        <v>17347300</v>
      </c>
    </row>
    <row r="29" spans="1:27" ht="13.5">
      <c r="A29" s="138" t="s">
        <v>75</v>
      </c>
      <c r="B29" s="136"/>
      <c r="C29" s="155">
        <v>2110990</v>
      </c>
      <c r="D29" s="155"/>
      <c r="E29" s="156">
        <v>7197000</v>
      </c>
      <c r="F29" s="60">
        <v>7197000</v>
      </c>
      <c r="G29" s="60">
        <v>401862</v>
      </c>
      <c r="H29" s="60">
        <v>153915</v>
      </c>
      <c r="I29" s="60">
        <v>146938</v>
      </c>
      <c r="J29" s="60">
        <v>702715</v>
      </c>
      <c r="K29" s="60">
        <v>120777</v>
      </c>
      <c r="L29" s="60">
        <v>145156</v>
      </c>
      <c r="M29" s="60">
        <v>148259</v>
      </c>
      <c r="N29" s="60">
        <v>414192</v>
      </c>
      <c r="O29" s="60">
        <v>155091</v>
      </c>
      <c r="P29" s="60">
        <v>172962</v>
      </c>
      <c r="Q29" s="60"/>
      <c r="R29" s="60">
        <v>328053</v>
      </c>
      <c r="S29" s="60">
        <v>188015</v>
      </c>
      <c r="T29" s="60">
        <v>210276</v>
      </c>
      <c r="U29" s="60">
        <v>147993</v>
      </c>
      <c r="V29" s="60">
        <v>546284</v>
      </c>
      <c r="W29" s="60">
        <v>1991244</v>
      </c>
      <c r="X29" s="60">
        <v>7197000</v>
      </c>
      <c r="Y29" s="60">
        <v>-5205756</v>
      </c>
      <c r="Z29" s="140">
        <v>-72.33</v>
      </c>
      <c r="AA29" s="155">
        <v>7197000</v>
      </c>
    </row>
    <row r="30" spans="1:27" ht="13.5">
      <c r="A30" s="138" t="s">
        <v>76</v>
      </c>
      <c r="B30" s="136"/>
      <c r="C30" s="157">
        <v>54946460</v>
      </c>
      <c r="D30" s="157"/>
      <c r="E30" s="158">
        <v>5089500</v>
      </c>
      <c r="F30" s="159">
        <v>5089500</v>
      </c>
      <c r="G30" s="159">
        <v>737539</v>
      </c>
      <c r="H30" s="159">
        <v>949055</v>
      </c>
      <c r="I30" s="159">
        <v>500904</v>
      </c>
      <c r="J30" s="159">
        <v>2187498</v>
      </c>
      <c r="K30" s="159">
        <v>469098</v>
      </c>
      <c r="L30" s="159">
        <v>558330</v>
      </c>
      <c r="M30" s="159">
        <v>807815</v>
      </c>
      <c r="N30" s="159">
        <v>1835243</v>
      </c>
      <c r="O30" s="159">
        <v>256767</v>
      </c>
      <c r="P30" s="159">
        <v>432955</v>
      </c>
      <c r="Q30" s="159"/>
      <c r="R30" s="159">
        <v>689722</v>
      </c>
      <c r="S30" s="159">
        <v>625313</v>
      </c>
      <c r="T30" s="159">
        <v>779301</v>
      </c>
      <c r="U30" s="159">
        <v>554184</v>
      </c>
      <c r="V30" s="159">
        <v>1958798</v>
      </c>
      <c r="W30" s="159">
        <v>6671261</v>
      </c>
      <c r="X30" s="159">
        <v>5089500</v>
      </c>
      <c r="Y30" s="159">
        <v>1581761</v>
      </c>
      <c r="Z30" s="141">
        <v>31.08</v>
      </c>
      <c r="AA30" s="157">
        <v>5089500</v>
      </c>
    </row>
    <row r="31" spans="1:27" ht="13.5">
      <c r="A31" s="138" t="s">
        <v>77</v>
      </c>
      <c r="B31" s="136"/>
      <c r="C31" s="155"/>
      <c r="D31" s="155"/>
      <c r="E31" s="156">
        <v>5060800</v>
      </c>
      <c r="F31" s="60">
        <v>5060800</v>
      </c>
      <c r="G31" s="60">
        <v>173191</v>
      </c>
      <c r="H31" s="60">
        <v>425725</v>
      </c>
      <c r="I31" s="60">
        <v>446147</v>
      </c>
      <c r="J31" s="60">
        <v>1045063</v>
      </c>
      <c r="K31" s="60">
        <v>276943</v>
      </c>
      <c r="L31" s="60">
        <v>163975</v>
      </c>
      <c r="M31" s="60">
        <v>487243</v>
      </c>
      <c r="N31" s="60">
        <v>928161</v>
      </c>
      <c r="O31" s="60">
        <v>81839</v>
      </c>
      <c r="P31" s="60">
        <v>161200</v>
      </c>
      <c r="Q31" s="60"/>
      <c r="R31" s="60">
        <v>243039</v>
      </c>
      <c r="S31" s="60">
        <v>480654</v>
      </c>
      <c r="T31" s="60">
        <v>122324</v>
      </c>
      <c r="U31" s="60">
        <v>310028</v>
      </c>
      <c r="V31" s="60">
        <v>913006</v>
      </c>
      <c r="W31" s="60">
        <v>3129269</v>
      </c>
      <c r="X31" s="60">
        <v>5060800</v>
      </c>
      <c r="Y31" s="60">
        <v>-1931531</v>
      </c>
      <c r="Z31" s="140">
        <v>-38.17</v>
      </c>
      <c r="AA31" s="155">
        <v>5060800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3959000</v>
      </c>
      <c r="F32" s="100">
        <f t="shared" si="6"/>
        <v>3959000</v>
      </c>
      <c r="G32" s="100">
        <f t="shared" si="6"/>
        <v>256548</v>
      </c>
      <c r="H32" s="100">
        <f t="shared" si="6"/>
        <v>367183</v>
      </c>
      <c r="I32" s="100">
        <f t="shared" si="6"/>
        <v>650482</v>
      </c>
      <c r="J32" s="100">
        <f t="shared" si="6"/>
        <v>1274213</v>
      </c>
      <c r="K32" s="100">
        <f t="shared" si="6"/>
        <v>389813</v>
      </c>
      <c r="L32" s="100">
        <f t="shared" si="6"/>
        <v>280590</v>
      </c>
      <c r="M32" s="100">
        <f t="shared" si="6"/>
        <v>256986</v>
      </c>
      <c r="N32" s="100">
        <f t="shared" si="6"/>
        <v>927389</v>
      </c>
      <c r="O32" s="100">
        <f t="shared" si="6"/>
        <v>266977</v>
      </c>
      <c r="P32" s="100">
        <f t="shared" si="6"/>
        <v>267692</v>
      </c>
      <c r="Q32" s="100">
        <f t="shared" si="6"/>
        <v>0</v>
      </c>
      <c r="R32" s="100">
        <f t="shared" si="6"/>
        <v>534669</v>
      </c>
      <c r="S32" s="100">
        <f t="shared" si="6"/>
        <v>295749</v>
      </c>
      <c r="T32" s="100">
        <f t="shared" si="6"/>
        <v>251322</v>
      </c>
      <c r="U32" s="100">
        <f t="shared" si="6"/>
        <v>340488</v>
      </c>
      <c r="V32" s="100">
        <f t="shared" si="6"/>
        <v>887559</v>
      </c>
      <c r="W32" s="100">
        <f t="shared" si="6"/>
        <v>3623830</v>
      </c>
      <c r="X32" s="100">
        <f t="shared" si="6"/>
        <v>3959000</v>
      </c>
      <c r="Y32" s="100">
        <f t="shared" si="6"/>
        <v>-335170</v>
      </c>
      <c r="Z32" s="137">
        <f>+IF(X32&lt;&gt;0,+(Y32/X32)*100,0)</f>
        <v>-8.466026774437989</v>
      </c>
      <c r="AA32" s="153">
        <f>SUM(AA33:AA37)</f>
        <v>3959000</v>
      </c>
    </row>
    <row r="33" spans="1:27" ht="13.5">
      <c r="A33" s="138" t="s">
        <v>79</v>
      </c>
      <c r="B33" s="136"/>
      <c r="C33" s="155"/>
      <c r="D33" s="155"/>
      <c r="E33" s="156">
        <v>971500</v>
      </c>
      <c r="F33" s="60">
        <v>971500</v>
      </c>
      <c r="G33" s="60">
        <v>60922</v>
      </c>
      <c r="H33" s="60">
        <v>156407</v>
      </c>
      <c r="I33" s="60">
        <v>174086</v>
      </c>
      <c r="J33" s="60">
        <v>391415</v>
      </c>
      <c r="K33" s="60">
        <v>145334</v>
      </c>
      <c r="L33" s="60">
        <v>81038</v>
      </c>
      <c r="M33" s="60">
        <v>66006</v>
      </c>
      <c r="N33" s="60">
        <v>292378</v>
      </c>
      <c r="O33" s="60">
        <v>65144</v>
      </c>
      <c r="P33" s="60">
        <v>60750</v>
      </c>
      <c r="Q33" s="60"/>
      <c r="R33" s="60">
        <v>125894</v>
      </c>
      <c r="S33" s="60">
        <v>70382</v>
      </c>
      <c r="T33" s="60">
        <v>61258</v>
      </c>
      <c r="U33" s="60">
        <v>108382</v>
      </c>
      <c r="V33" s="60">
        <v>240022</v>
      </c>
      <c r="W33" s="60">
        <v>1049709</v>
      </c>
      <c r="X33" s="60">
        <v>971500</v>
      </c>
      <c r="Y33" s="60">
        <v>78209</v>
      </c>
      <c r="Z33" s="140">
        <v>8.05</v>
      </c>
      <c r="AA33" s="155">
        <v>971500</v>
      </c>
    </row>
    <row r="34" spans="1:27" ht="13.5">
      <c r="A34" s="138" t="s">
        <v>80</v>
      </c>
      <c r="B34" s="136"/>
      <c r="C34" s="155"/>
      <c r="D34" s="155"/>
      <c r="E34" s="156">
        <v>2987500</v>
      </c>
      <c r="F34" s="60">
        <v>2987500</v>
      </c>
      <c r="G34" s="60">
        <v>195626</v>
      </c>
      <c r="H34" s="60">
        <v>210776</v>
      </c>
      <c r="I34" s="60">
        <v>476396</v>
      </c>
      <c r="J34" s="60">
        <v>882798</v>
      </c>
      <c r="K34" s="60">
        <v>244479</v>
      </c>
      <c r="L34" s="60">
        <v>199552</v>
      </c>
      <c r="M34" s="60">
        <v>190980</v>
      </c>
      <c r="N34" s="60">
        <v>635011</v>
      </c>
      <c r="O34" s="60">
        <v>201833</v>
      </c>
      <c r="P34" s="60">
        <v>206942</v>
      </c>
      <c r="Q34" s="60"/>
      <c r="R34" s="60">
        <v>408775</v>
      </c>
      <c r="S34" s="60">
        <v>225367</v>
      </c>
      <c r="T34" s="60">
        <v>190064</v>
      </c>
      <c r="U34" s="60">
        <v>232106</v>
      </c>
      <c r="V34" s="60">
        <v>647537</v>
      </c>
      <c r="W34" s="60">
        <v>2574121</v>
      </c>
      <c r="X34" s="60">
        <v>2987500</v>
      </c>
      <c r="Y34" s="60">
        <v>-413379</v>
      </c>
      <c r="Z34" s="140">
        <v>-13.84</v>
      </c>
      <c r="AA34" s="155">
        <v>2987500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19869500</v>
      </c>
      <c r="F38" s="100">
        <f t="shared" si="7"/>
        <v>19869500</v>
      </c>
      <c r="G38" s="100">
        <f t="shared" si="7"/>
        <v>1503170</v>
      </c>
      <c r="H38" s="100">
        <f t="shared" si="7"/>
        <v>2579826</v>
      </c>
      <c r="I38" s="100">
        <f t="shared" si="7"/>
        <v>1615387</v>
      </c>
      <c r="J38" s="100">
        <f t="shared" si="7"/>
        <v>5698383</v>
      </c>
      <c r="K38" s="100">
        <f t="shared" si="7"/>
        <v>185940</v>
      </c>
      <c r="L38" s="100">
        <f t="shared" si="7"/>
        <v>1494626</v>
      </c>
      <c r="M38" s="100">
        <f t="shared" si="7"/>
        <v>716679</v>
      </c>
      <c r="N38" s="100">
        <f t="shared" si="7"/>
        <v>2397245</v>
      </c>
      <c r="O38" s="100">
        <f t="shared" si="7"/>
        <v>34799</v>
      </c>
      <c r="P38" s="100">
        <f t="shared" si="7"/>
        <v>292040</v>
      </c>
      <c r="Q38" s="100">
        <f t="shared" si="7"/>
        <v>0</v>
      </c>
      <c r="R38" s="100">
        <f t="shared" si="7"/>
        <v>326839</v>
      </c>
      <c r="S38" s="100">
        <f t="shared" si="7"/>
        <v>2268256</v>
      </c>
      <c r="T38" s="100">
        <f t="shared" si="7"/>
        <v>1966416</v>
      </c>
      <c r="U38" s="100">
        <f t="shared" si="7"/>
        <v>1559070</v>
      </c>
      <c r="V38" s="100">
        <f t="shared" si="7"/>
        <v>5793742</v>
      </c>
      <c r="W38" s="100">
        <f t="shared" si="7"/>
        <v>14216209</v>
      </c>
      <c r="X38" s="100">
        <f t="shared" si="7"/>
        <v>19869500</v>
      </c>
      <c r="Y38" s="100">
        <f t="shared" si="7"/>
        <v>-5653291</v>
      </c>
      <c r="Z38" s="137">
        <f>+IF(X38&lt;&gt;0,+(Y38/X38)*100,0)</f>
        <v>-28.452104985027304</v>
      </c>
      <c r="AA38" s="153">
        <f>SUM(AA39:AA41)</f>
        <v>19869500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19869500</v>
      </c>
      <c r="F40" s="60">
        <v>19869500</v>
      </c>
      <c r="G40" s="60">
        <v>1503170</v>
      </c>
      <c r="H40" s="60">
        <v>2579826</v>
      </c>
      <c r="I40" s="60">
        <v>1615387</v>
      </c>
      <c r="J40" s="60">
        <v>5698383</v>
      </c>
      <c r="K40" s="60">
        <v>185940</v>
      </c>
      <c r="L40" s="60">
        <v>1494626</v>
      </c>
      <c r="M40" s="60">
        <v>716679</v>
      </c>
      <c r="N40" s="60">
        <v>2397245</v>
      </c>
      <c r="O40" s="60">
        <v>34799</v>
      </c>
      <c r="P40" s="60">
        <v>292040</v>
      </c>
      <c r="Q40" s="60"/>
      <c r="R40" s="60">
        <v>326839</v>
      </c>
      <c r="S40" s="60">
        <v>2268256</v>
      </c>
      <c r="T40" s="60">
        <v>1966416</v>
      </c>
      <c r="U40" s="60">
        <v>1559070</v>
      </c>
      <c r="V40" s="60">
        <v>5793742</v>
      </c>
      <c r="W40" s="60">
        <v>14216209</v>
      </c>
      <c r="X40" s="60">
        <v>19869500</v>
      </c>
      <c r="Y40" s="60">
        <v>-5653291</v>
      </c>
      <c r="Z40" s="140">
        <v>-28.45</v>
      </c>
      <c r="AA40" s="155">
        <v>19869500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18848800</v>
      </c>
      <c r="F42" s="100">
        <f t="shared" si="8"/>
        <v>18848800</v>
      </c>
      <c r="G42" s="100">
        <f t="shared" si="8"/>
        <v>3163550</v>
      </c>
      <c r="H42" s="100">
        <f t="shared" si="8"/>
        <v>524455</v>
      </c>
      <c r="I42" s="100">
        <f t="shared" si="8"/>
        <v>603708</v>
      </c>
      <c r="J42" s="100">
        <f t="shared" si="8"/>
        <v>4291713</v>
      </c>
      <c r="K42" s="100">
        <f t="shared" si="8"/>
        <v>1046977</v>
      </c>
      <c r="L42" s="100">
        <f t="shared" si="8"/>
        <v>631838</v>
      </c>
      <c r="M42" s="100">
        <f t="shared" si="8"/>
        <v>1341855</v>
      </c>
      <c r="N42" s="100">
        <f t="shared" si="8"/>
        <v>3020670</v>
      </c>
      <c r="O42" s="100">
        <f t="shared" si="8"/>
        <v>640042</v>
      </c>
      <c r="P42" s="100">
        <f t="shared" si="8"/>
        <v>716037</v>
      </c>
      <c r="Q42" s="100">
        <f t="shared" si="8"/>
        <v>0</v>
      </c>
      <c r="R42" s="100">
        <f t="shared" si="8"/>
        <v>1356079</v>
      </c>
      <c r="S42" s="100">
        <f t="shared" si="8"/>
        <v>1823391</v>
      </c>
      <c r="T42" s="100">
        <f t="shared" si="8"/>
        <v>1135488</v>
      </c>
      <c r="U42" s="100">
        <f t="shared" si="8"/>
        <v>833923</v>
      </c>
      <c r="V42" s="100">
        <f t="shared" si="8"/>
        <v>3792802</v>
      </c>
      <c r="W42" s="100">
        <f t="shared" si="8"/>
        <v>12461264</v>
      </c>
      <c r="X42" s="100">
        <f t="shared" si="8"/>
        <v>18848800</v>
      </c>
      <c r="Y42" s="100">
        <f t="shared" si="8"/>
        <v>-6387536</v>
      </c>
      <c r="Z42" s="137">
        <f>+IF(X42&lt;&gt;0,+(Y42/X42)*100,0)</f>
        <v>-33.88828997071431</v>
      </c>
      <c r="AA42" s="153">
        <f>SUM(AA43:AA46)</f>
        <v>18848800</v>
      </c>
    </row>
    <row r="43" spans="1:27" ht="13.5">
      <c r="A43" s="138" t="s">
        <v>89</v>
      </c>
      <c r="B43" s="136"/>
      <c r="C43" s="155"/>
      <c r="D43" s="155"/>
      <c r="E43" s="156">
        <v>8714300</v>
      </c>
      <c r="F43" s="60">
        <v>8714300</v>
      </c>
      <c r="G43" s="60">
        <v>1721661</v>
      </c>
      <c r="H43" s="60">
        <v>43787</v>
      </c>
      <c r="I43" s="60">
        <v>95748</v>
      </c>
      <c r="J43" s="60">
        <v>1861196</v>
      </c>
      <c r="K43" s="60">
        <v>658730</v>
      </c>
      <c r="L43" s="60">
        <v>51754</v>
      </c>
      <c r="M43" s="60">
        <v>879783</v>
      </c>
      <c r="N43" s="60">
        <v>1590267</v>
      </c>
      <c r="O43" s="60">
        <v>59433</v>
      </c>
      <c r="P43" s="60">
        <v>78759</v>
      </c>
      <c r="Q43" s="60"/>
      <c r="R43" s="60">
        <v>138192</v>
      </c>
      <c r="S43" s="60">
        <v>818419</v>
      </c>
      <c r="T43" s="60">
        <v>378693</v>
      </c>
      <c r="U43" s="60">
        <v>51302</v>
      </c>
      <c r="V43" s="60">
        <v>1248414</v>
      </c>
      <c r="W43" s="60">
        <v>4838069</v>
      </c>
      <c r="X43" s="60">
        <v>8714300</v>
      </c>
      <c r="Y43" s="60">
        <v>-3876231</v>
      </c>
      <c r="Z43" s="140">
        <v>-44.48</v>
      </c>
      <c r="AA43" s="155">
        <v>8714300</v>
      </c>
    </row>
    <row r="44" spans="1:27" ht="13.5">
      <c r="A44" s="138" t="s">
        <v>90</v>
      </c>
      <c r="B44" s="136"/>
      <c r="C44" s="155"/>
      <c r="D44" s="155"/>
      <c r="E44" s="156">
        <v>2240500</v>
      </c>
      <c r="F44" s="60">
        <v>2240500</v>
      </c>
      <c r="G44" s="60">
        <v>1199175</v>
      </c>
      <c r="H44" s="60">
        <v>204746</v>
      </c>
      <c r="I44" s="60">
        <v>216748</v>
      </c>
      <c r="J44" s="60">
        <v>1620669</v>
      </c>
      <c r="K44" s="60">
        <v>131603</v>
      </c>
      <c r="L44" s="60">
        <v>342838</v>
      </c>
      <c r="M44" s="60">
        <v>195112</v>
      </c>
      <c r="N44" s="60">
        <v>669553</v>
      </c>
      <c r="O44" s="60">
        <v>286278</v>
      </c>
      <c r="P44" s="60">
        <v>382413</v>
      </c>
      <c r="Q44" s="60"/>
      <c r="R44" s="60">
        <v>668691</v>
      </c>
      <c r="S44" s="60">
        <v>735741</v>
      </c>
      <c r="T44" s="60">
        <v>434383</v>
      </c>
      <c r="U44" s="60">
        <v>528697</v>
      </c>
      <c r="V44" s="60">
        <v>1698821</v>
      </c>
      <c r="W44" s="60">
        <v>4657734</v>
      </c>
      <c r="X44" s="60">
        <v>2240500</v>
      </c>
      <c r="Y44" s="60">
        <v>2417234</v>
      </c>
      <c r="Z44" s="140">
        <v>107.89</v>
      </c>
      <c r="AA44" s="155">
        <v>2240500</v>
      </c>
    </row>
    <row r="45" spans="1:27" ht="13.5">
      <c r="A45" s="138" t="s">
        <v>91</v>
      </c>
      <c r="B45" s="136"/>
      <c r="C45" s="157"/>
      <c r="D45" s="157"/>
      <c r="E45" s="158">
        <v>6208500</v>
      </c>
      <c r="F45" s="159">
        <v>6208500</v>
      </c>
      <c r="G45" s="159">
        <v>183095</v>
      </c>
      <c r="H45" s="159">
        <v>216984</v>
      </c>
      <c r="I45" s="159">
        <v>237875</v>
      </c>
      <c r="J45" s="159">
        <v>637954</v>
      </c>
      <c r="K45" s="159">
        <v>184363</v>
      </c>
      <c r="L45" s="159">
        <v>170837</v>
      </c>
      <c r="M45" s="159">
        <v>184012</v>
      </c>
      <c r="N45" s="159">
        <v>539212</v>
      </c>
      <c r="O45" s="159">
        <v>204834</v>
      </c>
      <c r="P45" s="159">
        <v>186212</v>
      </c>
      <c r="Q45" s="159"/>
      <c r="R45" s="159">
        <v>391046</v>
      </c>
      <c r="S45" s="159">
        <v>200367</v>
      </c>
      <c r="T45" s="159">
        <v>264334</v>
      </c>
      <c r="U45" s="159">
        <v>190854</v>
      </c>
      <c r="V45" s="159">
        <v>655555</v>
      </c>
      <c r="W45" s="159">
        <v>2223767</v>
      </c>
      <c r="X45" s="159">
        <v>6208500</v>
      </c>
      <c r="Y45" s="159">
        <v>-3984733</v>
      </c>
      <c r="Z45" s="141">
        <v>-64.18</v>
      </c>
      <c r="AA45" s="157">
        <v>6208500</v>
      </c>
    </row>
    <row r="46" spans="1:27" ht="13.5">
      <c r="A46" s="138" t="s">
        <v>92</v>
      </c>
      <c r="B46" s="136"/>
      <c r="C46" s="155"/>
      <c r="D46" s="155"/>
      <c r="E46" s="156">
        <v>1685500</v>
      </c>
      <c r="F46" s="60">
        <v>1685500</v>
      </c>
      <c r="G46" s="60">
        <v>59619</v>
      </c>
      <c r="H46" s="60">
        <v>58938</v>
      </c>
      <c r="I46" s="60">
        <v>53337</v>
      </c>
      <c r="J46" s="60">
        <v>171894</v>
      </c>
      <c r="K46" s="60">
        <v>72281</v>
      </c>
      <c r="L46" s="60">
        <v>66409</v>
      </c>
      <c r="M46" s="60">
        <v>82948</v>
      </c>
      <c r="N46" s="60">
        <v>221638</v>
      </c>
      <c r="O46" s="60">
        <v>89497</v>
      </c>
      <c r="P46" s="60">
        <v>68653</v>
      </c>
      <c r="Q46" s="60"/>
      <c r="R46" s="60">
        <v>158150</v>
      </c>
      <c r="S46" s="60">
        <v>68864</v>
      </c>
      <c r="T46" s="60">
        <v>58078</v>
      </c>
      <c r="U46" s="60">
        <v>63070</v>
      </c>
      <c r="V46" s="60">
        <v>190012</v>
      </c>
      <c r="W46" s="60">
        <v>741694</v>
      </c>
      <c r="X46" s="60">
        <v>1685500</v>
      </c>
      <c r="Y46" s="60">
        <v>-943806</v>
      </c>
      <c r="Z46" s="140">
        <v>-56</v>
      </c>
      <c r="AA46" s="155">
        <v>1685500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57057450</v>
      </c>
      <c r="D48" s="168">
        <f>+D28+D32+D38+D42+D47</f>
        <v>0</v>
      </c>
      <c r="E48" s="169">
        <f t="shared" si="9"/>
        <v>60024600</v>
      </c>
      <c r="F48" s="73">
        <f t="shared" si="9"/>
        <v>60024600</v>
      </c>
      <c r="G48" s="73">
        <f t="shared" si="9"/>
        <v>6235860</v>
      </c>
      <c r="H48" s="73">
        <f t="shared" si="9"/>
        <v>5000159</v>
      </c>
      <c r="I48" s="73">
        <f t="shared" si="9"/>
        <v>3963566</v>
      </c>
      <c r="J48" s="73">
        <f t="shared" si="9"/>
        <v>15199585</v>
      </c>
      <c r="K48" s="73">
        <f t="shared" si="9"/>
        <v>2489548</v>
      </c>
      <c r="L48" s="73">
        <f t="shared" si="9"/>
        <v>3274515</v>
      </c>
      <c r="M48" s="73">
        <f t="shared" si="9"/>
        <v>3758837</v>
      </c>
      <c r="N48" s="73">
        <f t="shared" si="9"/>
        <v>9522900</v>
      </c>
      <c r="O48" s="73">
        <f t="shared" si="9"/>
        <v>1435515</v>
      </c>
      <c r="P48" s="73">
        <f t="shared" si="9"/>
        <v>2042886</v>
      </c>
      <c r="Q48" s="73">
        <f t="shared" si="9"/>
        <v>0</v>
      </c>
      <c r="R48" s="73">
        <f t="shared" si="9"/>
        <v>3478401</v>
      </c>
      <c r="S48" s="73">
        <f t="shared" si="9"/>
        <v>5681378</v>
      </c>
      <c r="T48" s="73">
        <f t="shared" si="9"/>
        <v>4465127</v>
      </c>
      <c r="U48" s="73">
        <f t="shared" si="9"/>
        <v>3745686</v>
      </c>
      <c r="V48" s="73">
        <f t="shared" si="9"/>
        <v>13892191</v>
      </c>
      <c r="W48" s="73">
        <f t="shared" si="9"/>
        <v>42093077</v>
      </c>
      <c r="X48" s="73">
        <f t="shared" si="9"/>
        <v>60024600</v>
      </c>
      <c r="Y48" s="73">
        <f t="shared" si="9"/>
        <v>-17931523</v>
      </c>
      <c r="Z48" s="170">
        <f>+IF(X48&lt;&gt;0,+(Y48/X48)*100,0)</f>
        <v>-29.87362348103944</v>
      </c>
      <c r="AA48" s="168">
        <f>+AA28+AA32+AA38+AA42+AA47</f>
        <v>60024600</v>
      </c>
    </row>
    <row r="49" spans="1:27" ht="13.5">
      <c r="A49" s="148" t="s">
        <v>49</v>
      </c>
      <c r="B49" s="149"/>
      <c r="C49" s="171">
        <f aca="true" t="shared" si="10" ref="C49:Y49">+C25-C48</f>
        <v>-11907583</v>
      </c>
      <c r="D49" s="171">
        <f>+D25-D48</f>
        <v>0</v>
      </c>
      <c r="E49" s="172">
        <f t="shared" si="10"/>
        <v>-11098800</v>
      </c>
      <c r="F49" s="173">
        <f t="shared" si="10"/>
        <v>-11098800</v>
      </c>
      <c r="G49" s="173">
        <f t="shared" si="10"/>
        <v>6563041</v>
      </c>
      <c r="H49" s="173">
        <f t="shared" si="10"/>
        <v>-4110159</v>
      </c>
      <c r="I49" s="173">
        <f t="shared" si="10"/>
        <v>-3551063</v>
      </c>
      <c r="J49" s="173">
        <f t="shared" si="10"/>
        <v>-1098181</v>
      </c>
      <c r="K49" s="173">
        <f t="shared" si="10"/>
        <v>2332733</v>
      </c>
      <c r="L49" s="173">
        <f t="shared" si="10"/>
        <v>4201669</v>
      </c>
      <c r="M49" s="173">
        <f t="shared" si="10"/>
        <v>-2661388</v>
      </c>
      <c r="N49" s="173">
        <f t="shared" si="10"/>
        <v>3873014</v>
      </c>
      <c r="O49" s="173">
        <f t="shared" si="10"/>
        <v>729480</v>
      </c>
      <c r="P49" s="173">
        <f t="shared" si="10"/>
        <v>-2042886</v>
      </c>
      <c r="Q49" s="173">
        <f t="shared" si="10"/>
        <v>0</v>
      </c>
      <c r="R49" s="173">
        <f t="shared" si="10"/>
        <v>-1313406</v>
      </c>
      <c r="S49" s="173">
        <f t="shared" si="10"/>
        <v>-4420290</v>
      </c>
      <c r="T49" s="173">
        <f t="shared" si="10"/>
        <v>-3432000</v>
      </c>
      <c r="U49" s="173">
        <f t="shared" si="10"/>
        <v>-2702367</v>
      </c>
      <c r="V49" s="173">
        <f t="shared" si="10"/>
        <v>-10554657</v>
      </c>
      <c r="W49" s="173">
        <f t="shared" si="10"/>
        <v>-9093230</v>
      </c>
      <c r="X49" s="173">
        <f>IF(F25=F48,0,X25-X48)</f>
        <v>-11098800</v>
      </c>
      <c r="Y49" s="173">
        <f t="shared" si="10"/>
        <v>2005570</v>
      </c>
      <c r="Z49" s="174">
        <f>+IF(X49&lt;&gt;0,+(Y49/X49)*100,0)</f>
        <v>-18.07015172811475</v>
      </c>
      <c r="AA49" s="171">
        <f>+AA25-AA48</f>
        <v>-11098800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1769477</v>
      </c>
      <c r="D5" s="155">
        <v>0</v>
      </c>
      <c r="E5" s="156">
        <v>4126000</v>
      </c>
      <c r="F5" s="60">
        <v>4126000</v>
      </c>
      <c r="G5" s="60">
        <v>166864</v>
      </c>
      <c r="H5" s="60">
        <v>0</v>
      </c>
      <c r="I5" s="60">
        <v>0</v>
      </c>
      <c r="J5" s="60">
        <v>166864</v>
      </c>
      <c r="K5" s="60">
        <v>846935</v>
      </c>
      <c r="L5" s="60">
        <v>195795</v>
      </c>
      <c r="M5" s="60">
        <v>195017</v>
      </c>
      <c r="N5" s="60">
        <v>1237747</v>
      </c>
      <c r="O5" s="60">
        <v>195017</v>
      </c>
      <c r="P5" s="60">
        <v>0</v>
      </c>
      <c r="Q5" s="60">
        <v>0</v>
      </c>
      <c r="R5" s="60">
        <v>195017</v>
      </c>
      <c r="S5" s="60">
        <v>195017</v>
      </c>
      <c r="T5" s="60">
        <v>195017</v>
      </c>
      <c r="U5" s="60">
        <v>195053</v>
      </c>
      <c r="V5" s="60">
        <v>585087</v>
      </c>
      <c r="W5" s="60">
        <v>2184715</v>
      </c>
      <c r="X5" s="60">
        <v>4126000</v>
      </c>
      <c r="Y5" s="60">
        <v>-1941285</v>
      </c>
      <c r="Z5" s="140">
        <v>-47.05</v>
      </c>
      <c r="AA5" s="155">
        <v>4126000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5857529</v>
      </c>
      <c r="D7" s="155">
        <v>0</v>
      </c>
      <c r="E7" s="156">
        <v>5536000</v>
      </c>
      <c r="F7" s="60">
        <v>5536000</v>
      </c>
      <c r="G7" s="60">
        <v>213569</v>
      </c>
      <c r="H7" s="60">
        <v>0</v>
      </c>
      <c r="I7" s="60">
        <v>95019</v>
      </c>
      <c r="J7" s="60">
        <v>308588</v>
      </c>
      <c r="K7" s="60">
        <v>376172</v>
      </c>
      <c r="L7" s="60">
        <v>399983</v>
      </c>
      <c r="M7" s="60">
        <v>415150</v>
      </c>
      <c r="N7" s="60">
        <v>1191305</v>
      </c>
      <c r="O7" s="60">
        <v>451286</v>
      </c>
      <c r="P7" s="60">
        <v>0</v>
      </c>
      <c r="Q7" s="60">
        <v>0</v>
      </c>
      <c r="R7" s="60">
        <v>451286</v>
      </c>
      <c r="S7" s="60">
        <v>451862</v>
      </c>
      <c r="T7" s="60">
        <v>387216</v>
      </c>
      <c r="U7" s="60">
        <v>398728</v>
      </c>
      <c r="V7" s="60">
        <v>1237806</v>
      </c>
      <c r="W7" s="60">
        <v>3188985</v>
      </c>
      <c r="X7" s="60">
        <v>5536000</v>
      </c>
      <c r="Y7" s="60">
        <v>-2347015</v>
      </c>
      <c r="Z7" s="140">
        <v>-42.4</v>
      </c>
      <c r="AA7" s="155">
        <v>5536000</v>
      </c>
    </row>
    <row r="8" spans="1:27" ht="13.5">
      <c r="A8" s="183" t="s">
        <v>104</v>
      </c>
      <c r="B8" s="182"/>
      <c r="C8" s="155">
        <v>1028710</v>
      </c>
      <c r="D8" s="155">
        <v>0</v>
      </c>
      <c r="E8" s="156">
        <v>1804000</v>
      </c>
      <c r="F8" s="60">
        <v>1804000</v>
      </c>
      <c r="G8" s="60">
        <v>75436</v>
      </c>
      <c r="H8" s="60">
        <v>0</v>
      </c>
      <c r="I8" s="60">
        <v>35060</v>
      </c>
      <c r="J8" s="60">
        <v>110496</v>
      </c>
      <c r="K8" s="60">
        <v>100039</v>
      </c>
      <c r="L8" s="60">
        <v>818250</v>
      </c>
      <c r="M8" s="60">
        <v>281307</v>
      </c>
      <c r="N8" s="60">
        <v>1199596</v>
      </c>
      <c r="O8" s="60">
        <v>795685</v>
      </c>
      <c r="P8" s="60">
        <v>0</v>
      </c>
      <c r="Q8" s="60">
        <v>0</v>
      </c>
      <c r="R8" s="60">
        <v>795685</v>
      </c>
      <c r="S8" s="60">
        <v>331877</v>
      </c>
      <c r="T8" s="60">
        <v>244123</v>
      </c>
      <c r="U8" s="60">
        <v>232280</v>
      </c>
      <c r="V8" s="60">
        <v>808280</v>
      </c>
      <c r="W8" s="60">
        <v>2914057</v>
      </c>
      <c r="X8" s="60">
        <v>1804000</v>
      </c>
      <c r="Y8" s="60">
        <v>1110057</v>
      </c>
      <c r="Z8" s="140">
        <v>61.53</v>
      </c>
      <c r="AA8" s="155">
        <v>1804000</v>
      </c>
    </row>
    <row r="9" spans="1:27" ht="13.5">
      <c r="A9" s="183" t="s">
        <v>105</v>
      </c>
      <c r="B9" s="182"/>
      <c r="C9" s="155">
        <v>920776</v>
      </c>
      <c r="D9" s="155">
        <v>0</v>
      </c>
      <c r="E9" s="156">
        <v>1402000</v>
      </c>
      <c r="F9" s="60">
        <v>1402000</v>
      </c>
      <c r="G9" s="60">
        <v>108156</v>
      </c>
      <c r="H9" s="60">
        <v>0</v>
      </c>
      <c r="I9" s="60">
        <v>14811</v>
      </c>
      <c r="J9" s="60">
        <v>122967</v>
      </c>
      <c r="K9" s="60">
        <v>158952</v>
      </c>
      <c r="L9" s="60">
        <v>144013</v>
      </c>
      <c r="M9" s="60">
        <v>112835</v>
      </c>
      <c r="N9" s="60">
        <v>415800</v>
      </c>
      <c r="O9" s="60">
        <v>134662</v>
      </c>
      <c r="P9" s="60">
        <v>0</v>
      </c>
      <c r="Q9" s="60">
        <v>0</v>
      </c>
      <c r="R9" s="60">
        <v>134662</v>
      </c>
      <c r="S9" s="60">
        <v>112707</v>
      </c>
      <c r="T9" s="60">
        <v>114380</v>
      </c>
      <c r="U9" s="60">
        <v>113062</v>
      </c>
      <c r="V9" s="60">
        <v>340149</v>
      </c>
      <c r="W9" s="60">
        <v>1013578</v>
      </c>
      <c r="X9" s="60">
        <v>1402000</v>
      </c>
      <c r="Y9" s="60">
        <v>-388422</v>
      </c>
      <c r="Z9" s="140">
        <v>-27.7</v>
      </c>
      <c r="AA9" s="155">
        <v>1402000</v>
      </c>
    </row>
    <row r="10" spans="1:27" ht="13.5">
      <c r="A10" s="183" t="s">
        <v>106</v>
      </c>
      <c r="B10" s="182"/>
      <c r="C10" s="155">
        <v>493479</v>
      </c>
      <c r="D10" s="155">
        <v>0</v>
      </c>
      <c r="E10" s="156">
        <v>604800</v>
      </c>
      <c r="F10" s="54">
        <v>604800</v>
      </c>
      <c r="G10" s="54">
        <v>63129</v>
      </c>
      <c r="H10" s="54">
        <v>0</v>
      </c>
      <c r="I10" s="54">
        <v>8498</v>
      </c>
      <c r="J10" s="54">
        <v>71627</v>
      </c>
      <c r="K10" s="54">
        <v>58837</v>
      </c>
      <c r="L10" s="54">
        <v>74846</v>
      </c>
      <c r="M10" s="54">
        <v>74807</v>
      </c>
      <c r="N10" s="54">
        <v>208490</v>
      </c>
      <c r="O10" s="54">
        <v>74910</v>
      </c>
      <c r="P10" s="54">
        <v>0</v>
      </c>
      <c r="Q10" s="54">
        <v>0</v>
      </c>
      <c r="R10" s="54">
        <v>74910</v>
      </c>
      <c r="S10" s="54">
        <v>75125</v>
      </c>
      <c r="T10" s="54">
        <v>75061</v>
      </c>
      <c r="U10" s="54">
        <v>75139</v>
      </c>
      <c r="V10" s="54">
        <v>225325</v>
      </c>
      <c r="W10" s="54">
        <v>580352</v>
      </c>
      <c r="X10" s="54">
        <v>604800</v>
      </c>
      <c r="Y10" s="54">
        <v>-24448</v>
      </c>
      <c r="Z10" s="184">
        <v>-4.04</v>
      </c>
      <c r="AA10" s="130">
        <v>604800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31471</v>
      </c>
      <c r="J11" s="60">
        <v>31471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31471</v>
      </c>
      <c r="X11" s="60">
        <v>0</v>
      </c>
      <c r="Y11" s="60">
        <v>31471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512197</v>
      </c>
      <c r="D12" s="155">
        <v>0</v>
      </c>
      <c r="E12" s="156">
        <v>401000</v>
      </c>
      <c r="F12" s="60">
        <v>401000</v>
      </c>
      <c r="G12" s="60">
        <v>20869</v>
      </c>
      <c r="H12" s="60">
        <v>0</v>
      </c>
      <c r="I12" s="60">
        <v>20955</v>
      </c>
      <c r="J12" s="60">
        <v>41824</v>
      </c>
      <c r="K12" s="60">
        <v>43872</v>
      </c>
      <c r="L12" s="60">
        <v>49895</v>
      </c>
      <c r="M12" s="60">
        <v>18333</v>
      </c>
      <c r="N12" s="60">
        <v>112100</v>
      </c>
      <c r="O12" s="60">
        <v>57407</v>
      </c>
      <c r="P12" s="60">
        <v>0</v>
      </c>
      <c r="Q12" s="60">
        <v>0</v>
      </c>
      <c r="R12" s="60">
        <v>57407</v>
      </c>
      <c r="S12" s="60">
        <v>94500</v>
      </c>
      <c r="T12" s="60">
        <v>6798</v>
      </c>
      <c r="U12" s="60">
        <v>23584</v>
      </c>
      <c r="V12" s="60">
        <v>124882</v>
      </c>
      <c r="W12" s="60">
        <v>336213</v>
      </c>
      <c r="X12" s="60">
        <v>401000</v>
      </c>
      <c r="Y12" s="60">
        <v>-64787</v>
      </c>
      <c r="Z12" s="140">
        <v>-16.16</v>
      </c>
      <c r="AA12" s="155">
        <v>401000</v>
      </c>
    </row>
    <row r="13" spans="1:27" ht="13.5">
      <c r="A13" s="181" t="s">
        <v>109</v>
      </c>
      <c r="B13" s="185"/>
      <c r="C13" s="155">
        <v>1629932</v>
      </c>
      <c r="D13" s="155">
        <v>0</v>
      </c>
      <c r="E13" s="156">
        <v>300000</v>
      </c>
      <c r="F13" s="60">
        <v>300000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300000</v>
      </c>
      <c r="Y13" s="60">
        <v>-300000</v>
      </c>
      <c r="Z13" s="140">
        <v>-100</v>
      </c>
      <c r="AA13" s="155">
        <v>300000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4450</v>
      </c>
      <c r="D16" s="155">
        <v>0</v>
      </c>
      <c r="E16" s="156">
        <v>40000</v>
      </c>
      <c r="F16" s="60">
        <v>40000</v>
      </c>
      <c r="G16" s="60">
        <v>600</v>
      </c>
      <c r="H16" s="60">
        <v>0</v>
      </c>
      <c r="I16" s="60">
        <v>6689</v>
      </c>
      <c r="J16" s="60">
        <v>7289</v>
      </c>
      <c r="K16" s="60">
        <v>8474</v>
      </c>
      <c r="L16" s="60">
        <v>5855</v>
      </c>
      <c r="M16" s="60">
        <v>0</v>
      </c>
      <c r="N16" s="60">
        <v>14329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10532</v>
      </c>
      <c r="U16" s="60">
        <v>5473</v>
      </c>
      <c r="V16" s="60">
        <v>16005</v>
      </c>
      <c r="W16" s="60">
        <v>37623</v>
      </c>
      <c r="X16" s="60">
        <v>40000</v>
      </c>
      <c r="Y16" s="60">
        <v>-2377</v>
      </c>
      <c r="Z16" s="140">
        <v>-5.94</v>
      </c>
      <c r="AA16" s="155">
        <v>40000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17000</v>
      </c>
      <c r="F17" s="60">
        <v>17000</v>
      </c>
      <c r="G17" s="60">
        <v>5204</v>
      </c>
      <c r="H17" s="60">
        <v>0</v>
      </c>
      <c r="I17" s="60">
        <v>0</v>
      </c>
      <c r="J17" s="60">
        <v>5204</v>
      </c>
      <c r="K17" s="60">
        <v>0</v>
      </c>
      <c r="L17" s="60">
        <v>0</v>
      </c>
      <c r="M17" s="60">
        <v>0</v>
      </c>
      <c r="N17" s="60">
        <v>0</v>
      </c>
      <c r="O17" s="60">
        <v>44</v>
      </c>
      <c r="P17" s="60">
        <v>0</v>
      </c>
      <c r="Q17" s="60">
        <v>0</v>
      </c>
      <c r="R17" s="60">
        <v>44</v>
      </c>
      <c r="S17" s="60">
        <v>0</v>
      </c>
      <c r="T17" s="60">
        <v>0</v>
      </c>
      <c r="U17" s="60">
        <v>0</v>
      </c>
      <c r="V17" s="60">
        <v>0</v>
      </c>
      <c r="W17" s="60">
        <v>5248</v>
      </c>
      <c r="X17" s="60">
        <v>17000</v>
      </c>
      <c r="Y17" s="60">
        <v>-11752</v>
      </c>
      <c r="Z17" s="140">
        <v>-69.13</v>
      </c>
      <c r="AA17" s="155">
        <v>17000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65000</v>
      </c>
      <c r="F18" s="60">
        <v>65000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65000</v>
      </c>
      <c r="Y18" s="60">
        <v>-65000</v>
      </c>
      <c r="Z18" s="140">
        <v>-100</v>
      </c>
      <c r="AA18" s="155">
        <v>65000</v>
      </c>
    </row>
    <row r="19" spans="1:27" ht="13.5">
      <c r="A19" s="181" t="s">
        <v>34</v>
      </c>
      <c r="B19" s="185"/>
      <c r="C19" s="155">
        <v>15601000</v>
      </c>
      <c r="D19" s="155">
        <v>0</v>
      </c>
      <c r="E19" s="156">
        <v>19875000</v>
      </c>
      <c r="F19" s="60">
        <v>19875000</v>
      </c>
      <c r="G19" s="60">
        <v>8139000</v>
      </c>
      <c r="H19" s="60">
        <v>890000</v>
      </c>
      <c r="I19" s="60">
        <v>0</v>
      </c>
      <c r="J19" s="60">
        <v>9029000</v>
      </c>
      <c r="K19" s="60">
        <v>0</v>
      </c>
      <c r="L19" s="60">
        <v>5191000</v>
      </c>
      <c r="M19" s="60">
        <v>0</v>
      </c>
      <c r="N19" s="60">
        <v>5191000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14220000</v>
      </c>
      <c r="X19" s="60">
        <v>19875000</v>
      </c>
      <c r="Y19" s="60">
        <v>-5655000</v>
      </c>
      <c r="Z19" s="140">
        <v>-28.45</v>
      </c>
      <c r="AA19" s="155">
        <v>19875000</v>
      </c>
    </row>
    <row r="20" spans="1:27" ht="13.5">
      <c r="A20" s="181" t="s">
        <v>35</v>
      </c>
      <c r="B20" s="185"/>
      <c r="C20" s="155">
        <v>270925</v>
      </c>
      <c r="D20" s="155">
        <v>0</v>
      </c>
      <c r="E20" s="156">
        <v>246000</v>
      </c>
      <c r="F20" s="54">
        <v>246000</v>
      </c>
      <c r="G20" s="54">
        <v>6074</v>
      </c>
      <c r="H20" s="54">
        <v>0</v>
      </c>
      <c r="I20" s="54">
        <v>200000</v>
      </c>
      <c r="J20" s="54">
        <v>206074</v>
      </c>
      <c r="K20" s="54">
        <v>200000</v>
      </c>
      <c r="L20" s="54">
        <v>0</v>
      </c>
      <c r="M20" s="54">
        <v>0</v>
      </c>
      <c r="N20" s="54">
        <v>200000</v>
      </c>
      <c r="O20" s="54">
        <v>455984</v>
      </c>
      <c r="P20" s="54">
        <v>0</v>
      </c>
      <c r="Q20" s="54">
        <v>0</v>
      </c>
      <c r="R20" s="54">
        <v>455984</v>
      </c>
      <c r="S20" s="54">
        <v>0</v>
      </c>
      <c r="T20" s="54">
        <v>0</v>
      </c>
      <c r="U20" s="54">
        <v>0</v>
      </c>
      <c r="V20" s="54">
        <v>0</v>
      </c>
      <c r="W20" s="54">
        <v>862058</v>
      </c>
      <c r="X20" s="54">
        <v>246000</v>
      </c>
      <c r="Y20" s="54">
        <v>616058</v>
      </c>
      <c r="Z20" s="184">
        <v>250.43</v>
      </c>
      <c r="AA20" s="130">
        <v>246000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2000000</v>
      </c>
      <c r="F21" s="60">
        <v>2000000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2000000</v>
      </c>
      <c r="Y21" s="60">
        <v>-2000000</v>
      </c>
      <c r="Z21" s="140">
        <v>-100</v>
      </c>
      <c r="AA21" s="155">
        <v>2000000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28088475</v>
      </c>
      <c r="D22" s="188">
        <f>SUM(D5:D21)</f>
        <v>0</v>
      </c>
      <c r="E22" s="189">
        <f t="shared" si="0"/>
        <v>36416800</v>
      </c>
      <c r="F22" s="190">
        <f t="shared" si="0"/>
        <v>36416800</v>
      </c>
      <c r="G22" s="190">
        <f t="shared" si="0"/>
        <v>8798901</v>
      </c>
      <c r="H22" s="190">
        <f t="shared" si="0"/>
        <v>890000</v>
      </c>
      <c r="I22" s="190">
        <f t="shared" si="0"/>
        <v>412503</v>
      </c>
      <c r="J22" s="190">
        <f t="shared" si="0"/>
        <v>10101404</v>
      </c>
      <c r="K22" s="190">
        <f t="shared" si="0"/>
        <v>1793281</v>
      </c>
      <c r="L22" s="190">
        <f t="shared" si="0"/>
        <v>6879637</v>
      </c>
      <c r="M22" s="190">
        <f t="shared" si="0"/>
        <v>1097449</v>
      </c>
      <c r="N22" s="190">
        <f t="shared" si="0"/>
        <v>9770367</v>
      </c>
      <c r="O22" s="190">
        <f t="shared" si="0"/>
        <v>2164995</v>
      </c>
      <c r="P22" s="190">
        <f t="shared" si="0"/>
        <v>0</v>
      </c>
      <c r="Q22" s="190">
        <f t="shared" si="0"/>
        <v>0</v>
      </c>
      <c r="R22" s="190">
        <f t="shared" si="0"/>
        <v>2164995</v>
      </c>
      <c r="S22" s="190">
        <f t="shared" si="0"/>
        <v>1261088</v>
      </c>
      <c r="T22" s="190">
        <f t="shared" si="0"/>
        <v>1033127</v>
      </c>
      <c r="U22" s="190">
        <f t="shared" si="0"/>
        <v>1043319</v>
      </c>
      <c r="V22" s="190">
        <f t="shared" si="0"/>
        <v>3337534</v>
      </c>
      <c r="W22" s="190">
        <f t="shared" si="0"/>
        <v>25374300</v>
      </c>
      <c r="X22" s="190">
        <f t="shared" si="0"/>
        <v>36416800</v>
      </c>
      <c r="Y22" s="190">
        <f t="shared" si="0"/>
        <v>-11042500</v>
      </c>
      <c r="Z22" s="191">
        <f>+IF(X22&lt;&gt;0,+(Y22/X22)*100,0)</f>
        <v>-30.32254344148854</v>
      </c>
      <c r="AA22" s="188">
        <f>SUM(AA5:AA21)</f>
        <v>36416800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13234461</v>
      </c>
      <c r="D25" s="155">
        <v>0</v>
      </c>
      <c r="E25" s="156">
        <v>15210300</v>
      </c>
      <c r="F25" s="60">
        <v>15210300</v>
      </c>
      <c r="G25" s="60">
        <v>1118187</v>
      </c>
      <c r="H25" s="60">
        <v>1214008</v>
      </c>
      <c r="I25" s="60">
        <v>1148281</v>
      </c>
      <c r="J25" s="60">
        <v>3480476</v>
      </c>
      <c r="K25" s="60">
        <v>1063381</v>
      </c>
      <c r="L25" s="60">
        <v>1094154</v>
      </c>
      <c r="M25" s="60">
        <v>1110733</v>
      </c>
      <c r="N25" s="60">
        <v>3268268</v>
      </c>
      <c r="O25" s="60">
        <v>1081130</v>
      </c>
      <c r="P25" s="60">
        <v>1144793</v>
      </c>
      <c r="Q25" s="60">
        <v>0</v>
      </c>
      <c r="R25" s="60">
        <v>2225923</v>
      </c>
      <c r="S25" s="60">
        <v>969341</v>
      </c>
      <c r="T25" s="60">
        <v>999555</v>
      </c>
      <c r="U25" s="60">
        <v>1112386</v>
      </c>
      <c r="V25" s="60">
        <v>3081282</v>
      </c>
      <c r="W25" s="60">
        <v>12055949</v>
      </c>
      <c r="X25" s="60">
        <v>15210300</v>
      </c>
      <c r="Y25" s="60">
        <v>-3154351</v>
      </c>
      <c r="Z25" s="140">
        <v>-20.74</v>
      </c>
      <c r="AA25" s="155">
        <v>15210300</v>
      </c>
    </row>
    <row r="26" spans="1:27" ht="13.5">
      <c r="A26" s="183" t="s">
        <v>38</v>
      </c>
      <c r="B26" s="182"/>
      <c r="C26" s="155">
        <v>2110990</v>
      </c>
      <c r="D26" s="155">
        <v>0</v>
      </c>
      <c r="E26" s="156">
        <v>3105000</v>
      </c>
      <c r="F26" s="60">
        <v>3105000</v>
      </c>
      <c r="G26" s="60">
        <v>120246</v>
      </c>
      <c r="H26" s="60">
        <v>0</v>
      </c>
      <c r="I26" s="60">
        <v>0</v>
      </c>
      <c r="J26" s="60">
        <v>120246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120246</v>
      </c>
      <c r="X26" s="60">
        <v>3105000</v>
      </c>
      <c r="Y26" s="60">
        <v>-2984754</v>
      </c>
      <c r="Z26" s="140">
        <v>-96.13</v>
      </c>
      <c r="AA26" s="155">
        <v>3105000</v>
      </c>
    </row>
    <row r="27" spans="1:27" ht="13.5">
      <c r="A27" s="183" t="s">
        <v>118</v>
      </c>
      <c r="B27" s="182"/>
      <c r="C27" s="155">
        <v>5175843</v>
      </c>
      <c r="D27" s="155">
        <v>0</v>
      </c>
      <c r="E27" s="156">
        <v>1074000</v>
      </c>
      <c r="F27" s="60">
        <v>1074000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1074000</v>
      </c>
      <c r="Y27" s="60">
        <v>-1074000</v>
      </c>
      <c r="Z27" s="140">
        <v>-100</v>
      </c>
      <c r="AA27" s="155">
        <v>1074000</v>
      </c>
    </row>
    <row r="28" spans="1:27" ht="13.5">
      <c r="A28" s="183" t="s">
        <v>39</v>
      </c>
      <c r="B28" s="182"/>
      <c r="C28" s="155">
        <v>18204886</v>
      </c>
      <c r="D28" s="155">
        <v>0</v>
      </c>
      <c r="E28" s="156">
        <v>23930300</v>
      </c>
      <c r="F28" s="60">
        <v>23930300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23930300</v>
      </c>
      <c r="Y28" s="60">
        <v>-23930300</v>
      </c>
      <c r="Z28" s="140">
        <v>-100</v>
      </c>
      <c r="AA28" s="155">
        <v>23930300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7055851</v>
      </c>
      <c r="D30" s="155">
        <v>0</v>
      </c>
      <c r="E30" s="156">
        <v>6018000</v>
      </c>
      <c r="F30" s="60">
        <v>6018000</v>
      </c>
      <c r="G30" s="60">
        <v>1500000</v>
      </c>
      <c r="H30" s="60">
        <v>0</v>
      </c>
      <c r="I30" s="60">
        <v>0</v>
      </c>
      <c r="J30" s="60">
        <v>1500000</v>
      </c>
      <c r="K30" s="60">
        <v>0</v>
      </c>
      <c r="L30" s="60">
        <v>0</v>
      </c>
      <c r="M30" s="60">
        <v>719015</v>
      </c>
      <c r="N30" s="60">
        <v>719015</v>
      </c>
      <c r="O30" s="60">
        <v>0</v>
      </c>
      <c r="P30" s="60">
        <v>0</v>
      </c>
      <c r="Q30" s="60">
        <v>0</v>
      </c>
      <c r="R30" s="60">
        <v>0</v>
      </c>
      <c r="S30" s="60">
        <v>723309</v>
      </c>
      <c r="T30" s="60">
        <v>0</v>
      </c>
      <c r="U30" s="60">
        <v>0</v>
      </c>
      <c r="V30" s="60">
        <v>723309</v>
      </c>
      <c r="W30" s="60">
        <v>2942324</v>
      </c>
      <c r="X30" s="60">
        <v>6018000</v>
      </c>
      <c r="Y30" s="60">
        <v>-3075676</v>
      </c>
      <c r="Z30" s="140">
        <v>-51.11</v>
      </c>
      <c r="AA30" s="155">
        <v>6018000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1509000</v>
      </c>
      <c r="F31" s="60">
        <v>1509000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1509000</v>
      </c>
      <c r="Y31" s="60">
        <v>-1509000</v>
      </c>
      <c r="Z31" s="140">
        <v>-100</v>
      </c>
      <c r="AA31" s="155">
        <v>1509000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500000</v>
      </c>
      <c r="F32" s="60">
        <v>500000</v>
      </c>
      <c r="G32" s="60">
        <v>0</v>
      </c>
      <c r="H32" s="60">
        <v>0</v>
      </c>
      <c r="I32" s="60">
        <v>0</v>
      </c>
      <c r="J32" s="60">
        <v>0</v>
      </c>
      <c r="K32" s="60">
        <v>625057</v>
      </c>
      <c r="L32" s="60">
        <v>0</v>
      </c>
      <c r="M32" s="60">
        <v>0</v>
      </c>
      <c r="N32" s="60">
        <v>625057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625057</v>
      </c>
      <c r="X32" s="60">
        <v>500000</v>
      </c>
      <c r="Y32" s="60">
        <v>125057</v>
      </c>
      <c r="Z32" s="140">
        <v>25.01</v>
      </c>
      <c r="AA32" s="155">
        <v>500000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3122513</v>
      </c>
      <c r="I33" s="60">
        <v>1877223</v>
      </c>
      <c r="J33" s="60">
        <v>4999736</v>
      </c>
      <c r="K33" s="60">
        <v>0</v>
      </c>
      <c r="L33" s="60">
        <v>1606634</v>
      </c>
      <c r="M33" s="60">
        <v>949446</v>
      </c>
      <c r="N33" s="60">
        <v>2556080</v>
      </c>
      <c r="O33" s="60">
        <v>0</v>
      </c>
      <c r="P33" s="60">
        <v>0</v>
      </c>
      <c r="Q33" s="60">
        <v>0</v>
      </c>
      <c r="R33" s="60">
        <v>0</v>
      </c>
      <c r="S33" s="60">
        <v>2006220</v>
      </c>
      <c r="T33" s="60">
        <v>1797070</v>
      </c>
      <c r="U33" s="60">
        <v>1462949</v>
      </c>
      <c r="V33" s="60">
        <v>5266239</v>
      </c>
      <c r="W33" s="60">
        <v>12822055</v>
      </c>
      <c r="X33" s="60">
        <v>0</v>
      </c>
      <c r="Y33" s="60">
        <v>12822055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11275419</v>
      </c>
      <c r="D34" s="155">
        <v>0</v>
      </c>
      <c r="E34" s="156">
        <v>8678000</v>
      </c>
      <c r="F34" s="60">
        <v>8678000</v>
      </c>
      <c r="G34" s="60">
        <v>3497427</v>
      </c>
      <c r="H34" s="60">
        <v>663638</v>
      </c>
      <c r="I34" s="60">
        <v>938062</v>
      </c>
      <c r="J34" s="60">
        <v>5099127</v>
      </c>
      <c r="K34" s="60">
        <v>801110</v>
      </c>
      <c r="L34" s="60">
        <v>573727</v>
      </c>
      <c r="M34" s="60">
        <v>979643</v>
      </c>
      <c r="N34" s="60">
        <v>2354480</v>
      </c>
      <c r="O34" s="60">
        <v>354385</v>
      </c>
      <c r="P34" s="60">
        <v>898093</v>
      </c>
      <c r="Q34" s="60">
        <v>0</v>
      </c>
      <c r="R34" s="60">
        <v>1252478</v>
      </c>
      <c r="S34" s="60">
        <v>1982508</v>
      </c>
      <c r="T34" s="60">
        <v>1668502</v>
      </c>
      <c r="U34" s="60">
        <v>1170351</v>
      </c>
      <c r="V34" s="60">
        <v>4821361</v>
      </c>
      <c r="W34" s="60">
        <v>13527446</v>
      </c>
      <c r="X34" s="60">
        <v>8678000</v>
      </c>
      <c r="Y34" s="60">
        <v>4849446</v>
      </c>
      <c r="Z34" s="140">
        <v>55.88</v>
      </c>
      <c r="AA34" s="155">
        <v>8678000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57057450</v>
      </c>
      <c r="D36" s="188">
        <f>SUM(D25:D35)</f>
        <v>0</v>
      </c>
      <c r="E36" s="189">
        <f t="shared" si="1"/>
        <v>60024600</v>
      </c>
      <c r="F36" s="190">
        <f t="shared" si="1"/>
        <v>60024600</v>
      </c>
      <c r="G36" s="190">
        <f t="shared" si="1"/>
        <v>6235860</v>
      </c>
      <c r="H36" s="190">
        <f t="shared" si="1"/>
        <v>5000159</v>
      </c>
      <c r="I36" s="190">
        <f t="shared" si="1"/>
        <v>3963566</v>
      </c>
      <c r="J36" s="190">
        <f t="shared" si="1"/>
        <v>15199585</v>
      </c>
      <c r="K36" s="190">
        <f t="shared" si="1"/>
        <v>2489548</v>
      </c>
      <c r="L36" s="190">
        <f t="shared" si="1"/>
        <v>3274515</v>
      </c>
      <c r="M36" s="190">
        <f t="shared" si="1"/>
        <v>3758837</v>
      </c>
      <c r="N36" s="190">
        <f t="shared" si="1"/>
        <v>9522900</v>
      </c>
      <c r="O36" s="190">
        <f t="shared" si="1"/>
        <v>1435515</v>
      </c>
      <c r="P36" s="190">
        <f t="shared" si="1"/>
        <v>2042886</v>
      </c>
      <c r="Q36" s="190">
        <f t="shared" si="1"/>
        <v>0</v>
      </c>
      <c r="R36" s="190">
        <f t="shared" si="1"/>
        <v>3478401</v>
      </c>
      <c r="S36" s="190">
        <f t="shared" si="1"/>
        <v>5681378</v>
      </c>
      <c r="T36" s="190">
        <f t="shared" si="1"/>
        <v>4465127</v>
      </c>
      <c r="U36" s="190">
        <f t="shared" si="1"/>
        <v>3745686</v>
      </c>
      <c r="V36" s="190">
        <f t="shared" si="1"/>
        <v>13892191</v>
      </c>
      <c r="W36" s="190">
        <f t="shared" si="1"/>
        <v>42093077</v>
      </c>
      <c r="X36" s="190">
        <f t="shared" si="1"/>
        <v>60024600</v>
      </c>
      <c r="Y36" s="190">
        <f t="shared" si="1"/>
        <v>-17931523</v>
      </c>
      <c r="Z36" s="191">
        <f>+IF(X36&lt;&gt;0,+(Y36/X36)*100,0)</f>
        <v>-29.87362348103944</v>
      </c>
      <c r="AA36" s="188">
        <f>SUM(AA25:AA35)</f>
        <v>60024600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-28968975</v>
      </c>
      <c r="D38" s="199">
        <f>+D22-D36</f>
        <v>0</v>
      </c>
      <c r="E38" s="200">
        <f t="shared" si="2"/>
        <v>-23607800</v>
      </c>
      <c r="F38" s="106">
        <f t="shared" si="2"/>
        <v>-23607800</v>
      </c>
      <c r="G38" s="106">
        <f t="shared" si="2"/>
        <v>2563041</v>
      </c>
      <c r="H38" s="106">
        <f t="shared" si="2"/>
        <v>-4110159</v>
      </c>
      <c r="I38" s="106">
        <f t="shared" si="2"/>
        <v>-3551063</v>
      </c>
      <c r="J38" s="106">
        <f t="shared" si="2"/>
        <v>-5098181</v>
      </c>
      <c r="K38" s="106">
        <f t="shared" si="2"/>
        <v>-696267</v>
      </c>
      <c r="L38" s="106">
        <f t="shared" si="2"/>
        <v>3605122</v>
      </c>
      <c r="M38" s="106">
        <f t="shared" si="2"/>
        <v>-2661388</v>
      </c>
      <c r="N38" s="106">
        <f t="shared" si="2"/>
        <v>247467</v>
      </c>
      <c r="O38" s="106">
        <f t="shared" si="2"/>
        <v>729480</v>
      </c>
      <c r="P38" s="106">
        <f t="shared" si="2"/>
        <v>-2042886</v>
      </c>
      <c r="Q38" s="106">
        <f t="shared" si="2"/>
        <v>0</v>
      </c>
      <c r="R38" s="106">
        <f t="shared" si="2"/>
        <v>-1313406</v>
      </c>
      <c r="S38" s="106">
        <f t="shared" si="2"/>
        <v>-4420290</v>
      </c>
      <c r="T38" s="106">
        <f t="shared" si="2"/>
        <v>-3432000</v>
      </c>
      <c r="U38" s="106">
        <f t="shared" si="2"/>
        <v>-2702367</v>
      </c>
      <c r="V38" s="106">
        <f t="shared" si="2"/>
        <v>-10554657</v>
      </c>
      <c r="W38" s="106">
        <f t="shared" si="2"/>
        <v>-16718777</v>
      </c>
      <c r="X38" s="106">
        <f>IF(F22=F36,0,X22-X36)</f>
        <v>-23607800</v>
      </c>
      <c r="Y38" s="106">
        <f t="shared" si="2"/>
        <v>6889023</v>
      </c>
      <c r="Z38" s="201">
        <f>+IF(X38&lt;&gt;0,+(Y38/X38)*100,0)</f>
        <v>-29.181130812697496</v>
      </c>
      <c r="AA38" s="199">
        <f>+AA22-AA36</f>
        <v>-23607800</v>
      </c>
    </row>
    <row r="39" spans="1:27" ht="13.5">
      <c r="A39" s="181" t="s">
        <v>46</v>
      </c>
      <c r="B39" s="185"/>
      <c r="C39" s="155">
        <v>17061392</v>
      </c>
      <c r="D39" s="155">
        <v>0</v>
      </c>
      <c r="E39" s="156">
        <v>12509000</v>
      </c>
      <c r="F39" s="60">
        <v>12509000</v>
      </c>
      <c r="G39" s="60">
        <v>4000000</v>
      </c>
      <c r="H39" s="60">
        <v>0</v>
      </c>
      <c r="I39" s="60">
        <v>0</v>
      </c>
      <c r="J39" s="60">
        <v>4000000</v>
      </c>
      <c r="K39" s="60">
        <v>3029000</v>
      </c>
      <c r="L39" s="60">
        <v>596547</v>
      </c>
      <c r="M39" s="60">
        <v>0</v>
      </c>
      <c r="N39" s="60">
        <v>3625547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7625547</v>
      </c>
      <c r="X39" s="60">
        <v>12509000</v>
      </c>
      <c r="Y39" s="60">
        <v>-4883453</v>
      </c>
      <c r="Z39" s="140">
        <v>-39.04</v>
      </c>
      <c r="AA39" s="155">
        <v>12509000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-11907583</v>
      </c>
      <c r="D42" s="206">
        <f>SUM(D38:D41)</f>
        <v>0</v>
      </c>
      <c r="E42" s="207">
        <f t="shared" si="3"/>
        <v>-11098800</v>
      </c>
      <c r="F42" s="88">
        <f t="shared" si="3"/>
        <v>-11098800</v>
      </c>
      <c r="G42" s="88">
        <f t="shared" si="3"/>
        <v>6563041</v>
      </c>
      <c r="H42" s="88">
        <f t="shared" si="3"/>
        <v>-4110159</v>
      </c>
      <c r="I42" s="88">
        <f t="shared" si="3"/>
        <v>-3551063</v>
      </c>
      <c r="J42" s="88">
        <f t="shared" si="3"/>
        <v>-1098181</v>
      </c>
      <c r="K42" s="88">
        <f t="shared" si="3"/>
        <v>2332733</v>
      </c>
      <c r="L42" s="88">
        <f t="shared" si="3"/>
        <v>4201669</v>
      </c>
      <c r="M42" s="88">
        <f t="shared" si="3"/>
        <v>-2661388</v>
      </c>
      <c r="N42" s="88">
        <f t="shared" si="3"/>
        <v>3873014</v>
      </c>
      <c r="O42" s="88">
        <f t="shared" si="3"/>
        <v>729480</v>
      </c>
      <c r="P42" s="88">
        <f t="shared" si="3"/>
        <v>-2042886</v>
      </c>
      <c r="Q42" s="88">
        <f t="shared" si="3"/>
        <v>0</v>
      </c>
      <c r="R42" s="88">
        <f t="shared" si="3"/>
        <v>-1313406</v>
      </c>
      <c r="S42" s="88">
        <f t="shared" si="3"/>
        <v>-4420290</v>
      </c>
      <c r="T42" s="88">
        <f t="shared" si="3"/>
        <v>-3432000</v>
      </c>
      <c r="U42" s="88">
        <f t="shared" si="3"/>
        <v>-2702367</v>
      </c>
      <c r="V42" s="88">
        <f t="shared" si="3"/>
        <v>-10554657</v>
      </c>
      <c r="W42" s="88">
        <f t="shared" si="3"/>
        <v>-9093230</v>
      </c>
      <c r="X42" s="88">
        <f t="shared" si="3"/>
        <v>-11098800</v>
      </c>
      <c r="Y42" s="88">
        <f t="shared" si="3"/>
        <v>2005570</v>
      </c>
      <c r="Z42" s="208">
        <f>+IF(X42&lt;&gt;0,+(Y42/X42)*100,0)</f>
        <v>-18.07015172811475</v>
      </c>
      <c r="AA42" s="206">
        <f>SUM(AA38:AA41)</f>
        <v>-11098800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-11907583</v>
      </c>
      <c r="D44" s="210">
        <f>+D42-D43</f>
        <v>0</v>
      </c>
      <c r="E44" s="211">
        <f t="shared" si="4"/>
        <v>-11098800</v>
      </c>
      <c r="F44" s="77">
        <f t="shared" si="4"/>
        <v>-11098800</v>
      </c>
      <c r="G44" s="77">
        <f t="shared" si="4"/>
        <v>6563041</v>
      </c>
      <c r="H44" s="77">
        <f t="shared" si="4"/>
        <v>-4110159</v>
      </c>
      <c r="I44" s="77">
        <f t="shared" si="4"/>
        <v>-3551063</v>
      </c>
      <c r="J44" s="77">
        <f t="shared" si="4"/>
        <v>-1098181</v>
      </c>
      <c r="K44" s="77">
        <f t="shared" si="4"/>
        <v>2332733</v>
      </c>
      <c r="L44" s="77">
        <f t="shared" si="4"/>
        <v>4201669</v>
      </c>
      <c r="M44" s="77">
        <f t="shared" si="4"/>
        <v>-2661388</v>
      </c>
      <c r="N44" s="77">
        <f t="shared" si="4"/>
        <v>3873014</v>
      </c>
      <c r="O44" s="77">
        <f t="shared" si="4"/>
        <v>729480</v>
      </c>
      <c r="P44" s="77">
        <f t="shared" si="4"/>
        <v>-2042886</v>
      </c>
      <c r="Q44" s="77">
        <f t="shared" si="4"/>
        <v>0</v>
      </c>
      <c r="R44" s="77">
        <f t="shared" si="4"/>
        <v>-1313406</v>
      </c>
      <c r="S44" s="77">
        <f t="shared" si="4"/>
        <v>-4420290</v>
      </c>
      <c r="T44" s="77">
        <f t="shared" si="4"/>
        <v>-3432000</v>
      </c>
      <c r="U44" s="77">
        <f t="shared" si="4"/>
        <v>-2702367</v>
      </c>
      <c r="V44" s="77">
        <f t="shared" si="4"/>
        <v>-10554657</v>
      </c>
      <c r="W44" s="77">
        <f t="shared" si="4"/>
        <v>-9093230</v>
      </c>
      <c r="X44" s="77">
        <f t="shared" si="4"/>
        <v>-11098800</v>
      </c>
      <c r="Y44" s="77">
        <f t="shared" si="4"/>
        <v>2005570</v>
      </c>
      <c r="Z44" s="212">
        <f>+IF(X44&lt;&gt;0,+(Y44/X44)*100,0)</f>
        <v>-18.07015172811475</v>
      </c>
      <c r="AA44" s="210">
        <f>+AA42-AA43</f>
        <v>-11098800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-11907583</v>
      </c>
      <c r="D46" s="206">
        <f>SUM(D44:D45)</f>
        <v>0</v>
      </c>
      <c r="E46" s="207">
        <f t="shared" si="5"/>
        <v>-11098800</v>
      </c>
      <c r="F46" s="88">
        <f t="shared" si="5"/>
        <v>-11098800</v>
      </c>
      <c r="G46" s="88">
        <f t="shared" si="5"/>
        <v>6563041</v>
      </c>
      <c r="H46" s="88">
        <f t="shared" si="5"/>
        <v>-4110159</v>
      </c>
      <c r="I46" s="88">
        <f t="shared" si="5"/>
        <v>-3551063</v>
      </c>
      <c r="J46" s="88">
        <f t="shared" si="5"/>
        <v>-1098181</v>
      </c>
      <c r="K46" s="88">
        <f t="shared" si="5"/>
        <v>2332733</v>
      </c>
      <c r="L46" s="88">
        <f t="shared" si="5"/>
        <v>4201669</v>
      </c>
      <c r="M46" s="88">
        <f t="shared" si="5"/>
        <v>-2661388</v>
      </c>
      <c r="N46" s="88">
        <f t="shared" si="5"/>
        <v>3873014</v>
      </c>
      <c r="O46" s="88">
        <f t="shared" si="5"/>
        <v>729480</v>
      </c>
      <c r="P46" s="88">
        <f t="shared" si="5"/>
        <v>-2042886</v>
      </c>
      <c r="Q46" s="88">
        <f t="shared" si="5"/>
        <v>0</v>
      </c>
      <c r="R46" s="88">
        <f t="shared" si="5"/>
        <v>-1313406</v>
      </c>
      <c r="S46" s="88">
        <f t="shared" si="5"/>
        <v>-4420290</v>
      </c>
      <c r="T46" s="88">
        <f t="shared" si="5"/>
        <v>-3432000</v>
      </c>
      <c r="U46" s="88">
        <f t="shared" si="5"/>
        <v>-2702367</v>
      </c>
      <c r="V46" s="88">
        <f t="shared" si="5"/>
        <v>-10554657</v>
      </c>
      <c r="W46" s="88">
        <f t="shared" si="5"/>
        <v>-9093230</v>
      </c>
      <c r="X46" s="88">
        <f t="shared" si="5"/>
        <v>-11098800</v>
      </c>
      <c r="Y46" s="88">
        <f t="shared" si="5"/>
        <v>2005570</v>
      </c>
      <c r="Z46" s="208">
        <f>+IF(X46&lt;&gt;0,+(Y46/X46)*100,0)</f>
        <v>-18.07015172811475</v>
      </c>
      <c r="AA46" s="206">
        <f>SUM(AA44:AA45)</f>
        <v>-11098800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-11907583</v>
      </c>
      <c r="D48" s="217">
        <f>SUM(D46:D47)</f>
        <v>0</v>
      </c>
      <c r="E48" s="218">
        <f t="shared" si="6"/>
        <v>-11098800</v>
      </c>
      <c r="F48" s="219">
        <f t="shared" si="6"/>
        <v>-11098800</v>
      </c>
      <c r="G48" s="219">
        <f t="shared" si="6"/>
        <v>6563041</v>
      </c>
      <c r="H48" s="220">
        <f t="shared" si="6"/>
        <v>-4110159</v>
      </c>
      <c r="I48" s="220">
        <f t="shared" si="6"/>
        <v>-3551063</v>
      </c>
      <c r="J48" s="220">
        <f t="shared" si="6"/>
        <v>-1098181</v>
      </c>
      <c r="K48" s="220">
        <f t="shared" si="6"/>
        <v>2332733</v>
      </c>
      <c r="L48" s="220">
        <f t="shared" si="6"/>
        <v>4201669</v>
      </c>
      <c r="M48" s="219">
        <f t="shared" si="6"/>
        <v>-2661388</v>
      </c>
      <c r="N48" s="219">
        <f t="shared" si="6"/>
        <v>3873014</v>
      </c>
      <c r="O48" s="220">
        <f t="shared" si="6"/>
        <v>729480</v>
      </c>
      <c r="P48" s="220">
        <f t="shared" si="6"/>
        <v>-2042886</v>
      </c>
      <c r="Q48" s="220">
        <f t="shared" si="6"/>
        <v>0</v>
      </c>
      <c r="R48" s="220">
        <f t="shared" si="6"/>
        <v>-1313406</v>
      </c>
      <c r="S48" s="220">
        <f t="shared" si="6"/>
        <v>-4420290</v>
      </c>
      <c r="T48" s="219">
        <f t="shared" si="6"/>
        <v>-3432000</v>
      </c>
      <c r="U48" s="219">
        <f t="shared" si="6"/>
        <v>-2702367</v>
      </c>
      <c r="V48" s="220">
        <f t="shared" si="6"/>
        <v>-10554657</v>
      </c>
      <c r="W48" s="220">
        <f t="shared" si="6"/>
        <v>-9093230</v>
      </c>
      <c r="X48" s="220">
        <f t="shared" si="6"/>
        <v>-11098800</v>
      </c>
      <c r="Y48" s="220">
        <f t="shared" si="6"/>
        <v>2005570</v>
      </c>
      <c r="Z48" s="221">
        <f>+IF(X48&lt;&gt;0,+(Y48/X48)*100,0)</f>
        <v>-18.07015172811475</v>
      </c>
      <c r="AA48" s="222">
        <f>SUM(AA46:AA47)</f>
        <v>-11098800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17709820</v>
      </c>
      <c r="D15" s="153">
        <f>SUM(D16:D18)</f>
        <v>0</v>
      </c>
      <c r="E15" s="154">
        <f t="shared" si="2"/>
        <v>9409000</v>
      </c>
      <c r="F15" s="100">
        <f t="shared" si="2"/>
        <v>9409000</v>
      </c>
      <c r="G15" s="100">
        <f t="shared" si="2"/>
        <v>0</v>
      </c>
      <c r="H15" s="100">
        <f t="shared" si="2"/>
        <v>2975790</v>
      </c>
      <c r="I15" s="100">
        <f t="shared" si="2"/>
        <v>1566339</v>
      </c>
      <c r="J15" s="100">
        <f t="shared" si="2"/>
        <v>4542129</v>
      </c>
      <c r="K15" s="100">
        <f t="shared" si="2"/>
        <v>163348</v>
      </c>
      <c r="L15" s="100">
        <f t="shared" si="2"/>
        <v>1387369</v>
      </c>
      <c r="M15" s="100">
        <f t="shared" si="2"/>
        <v>630263</v>
      </c>
      <c r="N15" s="100">
        <f t="shared" si="2"/>
        <v>2180980</v>
      </c>
      <c r="O15" s="100">
        <f t="shared" si="2"/>
        <v>0</v>
      </c>
      <c r="P15" s="100">
        <f t="shared" si="2"/>
        <v>2099975</v>
      </c>
      <c r="Q15" s="100">
        <f t="shared" si="2"/>
        <v>0</v>
      </c>
      <c r="R15" s="100">
        <f t="shared" si="2"/>
        <v>2099975</v>
      </c>
      <c r="S15" s="100">
        <f t="shared" si="2"/>
        <v>2006220</v>
      </c>
      <c r="T15" s="100">
        <f t="shared" si="2"/>
        <v>1797070</v>
      </c>
      <c r="U15" s="100">
        <f t="shared" si="2"/>
        <v>1462949</v>
      </c>
      <c r="V15" s="100">
        <f t="shared" si="2"/>
        <v>5266239</v>
      </c>
      <c r="W15" s="100">
        <f t="shared" si="2"/>
        <v>14089323</v>
      </c>
      <c r="X15" s="100">
        <f t="shared" si="2"/>
        <v>9409000</v>
      </c>
      <c r="Y15" s="100">
        <f t="shared" si="2"/>
        <v>4680323</v>
      </c>
      <c r="Z15" s="137">
        <f>+IF(X15&lt;&gt;0,+(Y15/X15)*100,0)</f>
        <v>49.74304389414391</v>
      </c>
      <c r="AA15" s="102">
        <f>SUM(AA16:AA18)</f>
        <v>9409000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>
        <v>2975790</v>
      </c>
      <c r="I16" s="60">
        <v>1566339</v>
      </c>
      <c r="J16" s="60">
        <v>4542129</v>
      </c>
      <c r="K16" s="60">
        <v>163348</v>
      </c>
      <c r="L16" s="60">
        <v>1387369</v>
      </c>
      <c r="M16" s="60">
        <v>630263</v>
      </c>
      <c r="N16" s="60">
        <v>2180980</v>
      </c>
      <c r="O16" s="60"/>
      <c r="P16" s="60">
        <v>2099975</v>
      </c>
      <c r="Q16" s="60"/>
      <c r="R16" s="60">
        <v>2099975</v>
      </c>
      <c r="S16" s="60">
        <v>2006220</v>
      </c>
      <c r="T16" s="60">
        <v>1797070</v>
      </c>
      <c r="U16" s="60">
        <v>1462949</v>
      </c>
      <c r="V16" s="60">
        <v>5266239</v>
      </c>
      <c r="W16" s="60">
        <v>14089323</v>
      </c>
      <c r="X16" s="60"/>
      <c r="Y16" s="60">
        <v>14089323</v>
      </c>
      <c r="Z16" s="140"/>
      <c r="AA16" s="62"/>
    </row>
    <row r="17" spans="1:27" ht="13.5">
      <c r="A17" s="138" t="s">
        <v>86</v>
      </c>
      <c r="B17" s="136"/>
      <c r="C17" s="155">
        <v>17709820</v>
      </c>
      <c r="D17" s="155"/>
      <c r="E17" s="156">
        <v>9409000</v>
      </c>
      <c r="F17" s="60">
        <v>9409000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9409000</v>
      </c>
      <c r="Y17" s="60">
        <v>-9409000</v>
      </c>
      <c r="Z17" s="140">
        <v>-100</v>
      </c>
      <c r="AA17" s="62">
        <v>9409000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2096479</v>
      </c>
      <c r="D19" s="153">
        <f>SUM(D20:D23)</f>
        <v>0</v>
      </c>
      <c r="E19" s="154">
        <f t="shared" si="3"/>
        <v>3230000</v>
      </c>
      <c r="F19" s="100">
        <f t="shared" si="3"/>
        <v>3230000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3230000</v>
      </c>
      <c r="Y19" s="100">
        <f t="shared" si="3"/>
        <v>-3230000</v>
      </c>
      <c r="Z19" s="137">
        <f>+IF(X19&lt;&gt;0,+(Y19/X19)*100,0)</f>
        <v>-100</v>
      </c>
      <c r="AA19" s="102">
        <f>SUM(AA20:AA23)</f>
        <v>3230000</v>
      </c>
    </row>
    <row r="20" spans="1:27" ht="13.5">
      <c r="A20" s="138" t="s">
        <v>89</v>
      </c>
      <c r="B20" s="136"/>
      <c r="C20" s="155">
        <v>404263</v>
      </c>
      <c r="D20" s="155"/>
      <c r="E20" s="156">
        <v>1230000</v>
      </c>
      <c r="F20" s="60">
        <v>1230000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1230000</v>
      </c>
      <c r="Y20" s="60">
        <v>-1230000</v>
      </c>
      <c r="Z20" s="140">
        <v>-100</v>
      </c>
      <c r="AA20" s="62">
        <v>1230000</v>
      </c>
    </row>
    <row r="21" spans="1:27" ht="13.5">
      <c r="A21" s="138" t="s">
        <v>90</v>
      </c>
      <c r="B21" s="136"/>
      <c r="C21" s="155">
        <v>1692216</v>
      </c>
      <c r="D21" s="155"/>
      <c r="E21" s="156">
        <v>2000000</v>
      </c>
      <c r="F21" s="60">
        <v>2000000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2000000</v>
      </c>
      <c r="Y21" s="60">
        <v>-2000000</v>
      </c>
      <c r="Z21" s="140">
        <v>-100</v>
      </c>
      <c r="AA21" s="62">
        <v>2000000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19806299</v>
      </c>
      <c r="D25" s="217">
        <f>+D5+D9+D15+D19+D24</f>
        <v>0</v>
      </c>
      <c r="E25" s="230">
        <f t="shared" si="4"/>
        <v>12639000</v>
      </c>
      <c r="F25" s="219">
        <f t="shared" si="4"/>
        <v>12639000</v>
      </c>
      <c r="G25" s="219">
        <f t="shared" si="4"/>
        <v>0</v>
      </c>
      <c r="H25" s="219">
        <f t="shared" si="4"/>
        <v>2975790</v>
      </c>
      <c r="I25" s="219">
        <f t="shared" si="4"/>
        <v>1566339</v>
      </c>
      <c r="J25" s="219">
        <f t="shared" si="4"/>
        <v>4542129</v>
      </c>
      <c r="K25" s="219">
        <f t="shared" si="4"/>
        <v>163348</v>
      </c>
      <c r="L25" s="219">
        <f t="shared" si="4"/>
        <v>1387369</v>
      </c>
      <c r="M25" s="219">
        <f t="shared" si="4"/>
        <v>630263</v>
      </c>
      <c r="N25" s="219">
        <f t="shared" si="4"/>
        <v>2180980</v>
      </c>
      <c r="O25" s="219">
        <f t="shared" si="4"/>
        <v>0</v>
      </c>
      <c r="P25" s="219">
        <f t="shared" si="4"/>
        <v>2099975</v>
      </c>
      <c r="Q25" s="219">
        <f t="shared" si="4"/>
        <v>0</v>
      </c>
      <c r="R25" s="219">
        <f t="shared" si="4"/>
        <v>2099975</v>
      </c>
      <c r="S25" s="219">
        <f t="shared" si="4"/>
        <v>2006220</v>
      </c>
      <c r="T25" s="219">
        <f t="shared" si="4"/>
        <v>1797070</v>
      </c>
      <c r="U25" s="219">
        <f t="shared" si="4"/>
        <v>1462949</v>
      </c>
      <c r="V25" s="219">
        <f t="shared" si="4"/>
        <v>5266239</v>
      </c>
      <c r="W25" s="219">
        <f t="shared" si="4"/>
        <v>14089323</v>
      </c>
      <c r="X25" s="219">
        <f t="shared" si="4"/>
        <v>12639000</v>
      </c>
      <c r="Y25" s="219">
        <f t="shared" si="4"/>
        <v>1450323</v>
      </c>
      <c r="Z25" s="231">
        <f>+IF(X25&lt;&gt;0,+(Y25/X25)*100,0)</f>
        <v>11.474982197958699</v>
      </c>
      <c r="AA25" s="232">
        <f>+AA5+AA9+AA15+AA19+AA24</f>
        <v>12639000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19806299</v>
      </c>
      <c r="D28" s="155"/>
      <c r="E28" s="156">
        <v>12639000</v>
      </c>
      <c r="F28" s="60">
        <v>12639000</v>
      </c>
      <c r="G28" s="60"/>
      <c r="H28" s="60">
        <v>2975790</v>
      </c>
      <c r="I28" s="60">
        <v>1566339</v>
      </c>
      <c r="J28" s="60">
        <v>4542129</v>
      </c>
      <c r="K28" s="60">
        <v>163348</v>
      </c>
      <c r="L28" s="60">
        <v>1387369</v>
      </c>
      <c r="M28" s="60">
        <v>630263</v>
      </c>
      <c r="N28" s="60">
        <v>2180980</v>
      </c>
      <c r="O28" s="60"/>
      <c r="P28" s="60">
        <v>2099975</v>
      </c>
      <c r="Q28" s="60"/>
      <c r="R28" s="60">
        <v>2099975</v>
      </c>
      <c r="S28" s="60">
        <v>2006220</v>
      </c>
      <c r="T28" s="60">
        <v>1797070</v>
      </c>
      <c r="U28" s="60">
        <v>1462949</v>
      </c>
      <c r="V28" s="60">
        <v>5266239</v>
      </c>
      <c r="W28" s="60">
        <v>14089323</v>
      </c>
      <c r="X28" s="60">
        <v>12639000</v>
      </c>
      <c r="Y28" s="60">
        <v>1450323</v>
      </c>
      <c r="Z28" s="140">
        <v>11.47</v>
      </c>
      <c r="AA28" s="155">
        <v>12639000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19806299</v>
      </c>
      <c r="D32" s="210">
        <f>SUM(D28:D31)</f>
        <v>0</v>
      </c>
      <c r="E32" s="211">
        <f t="shared" si="5"/>
        <v>12639000</v>
      </c>
      <c r="F32" s="77">
        <f t="shared" si="5"/>
        <v>12639000</v>
      </c>
      <c r="G32" s="77">
        <f t="shared" si="5"/>
        <v>0</v>
      </c>
      <c r="H32" s="77">
        <f t="shared" si="5"/>
        <v>2975790</v>
      </c>
      <c r="I32" s="77">
        <f t="shared" si="5"/>
        <v>1566339</v>
      </c>
      <c r="J32" s="77">
        <f t="shared" si="5"/>
        <v>4542129</v>
      </c>
      <c r="K32" s="77">
        <f t="shared" si="5"/>
        <v>163348</v>
      </c>
      <c r="L32" s="77">
        <f t="shared" si="5"/>
        <v>1387369</v>
      </c>
      <c r="M32" s="77">
        <f t="shared" si="5"/>
        <v>630263</v>
      </c>
      <c r="N32" s="77">
        <f t="shared" si="5"/>
        <v>2180980</v>
      </c>
      <c r="O32" s="77">
        <f t="shared" si="5"/>
        <v>0</v>
      </c>
      <c r="P32" s="77">
        <f t="shared" si="5"/>
        <v>2099975</v>
      </c>
      <c r="Q32" s="77">
        <f t="shared" si="5"/>
        <v>0</v>
      </c>
      <c r="R32" s="77">
        <f t="shared" si="5"/>
        <v>2099975</v>
      </c>
      <c r="S32" s="77">
        <f t="shared" si="5"/>
        <v>2006220</v>
      </c>
      <c r="T32" s="77">
        <f t="shared" si="5"/>
        <v>1797070</v>
      </c>
      <c r="U32" s="77">
        <f t="shared" si="5"/>
        <v>1462949</v>
      </c>
      <c r="V32" s="77">
        <f t="shared" si="5"/>
        <v>5266239</v>
      </c>
      <c r="W32" s="77">
        <f t="shared" si="5"/>
        <v>14089323</v>
      </c>
      <c r="X32" s="77">
        <f t="shared" si="5"/>
        <v>12639000</v>
      </c>
      <c r="Y32" s="77">
        <f t="shared" si="5"/>
        <v>1450323</v>
      </c>
      <c r="Z32" s="212">
        <f>+IF(X32&lt;&gt;0,+(Y32/X32)*100,0)</f>
        <v>11.474982197958699</v>
      </c>
      <c r="AA32" s="79">
        <f>SUM(AA28:AA31)</f>
        <v>12639000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19806299</v>
      </c>
      <c r="D36" s="222">
        <f>SUM(D32:D35)</f>
        <v>0</v>
      </c>
      <c r="E36" s="218">
        <f t="shared" si="6"/>
        <v>12639000</v>
      </c>
      <c r="F36" s="220">
        <f t="shared" si="6"/>
        <v>12639000</v>
      </c>
      <c r="G36" s="220">
        <f t="shared" si="6"/>
        <v>0</v>
      </c>
      <c r="H36" s="220">
        <f t="shared" si="6"/>
        <v>2975790</v>
      </c>
      <c r="I36" s="220">
        <f t="shared" si="6"/>
        <v>1566339</v>
      </c>
      <c r="J36" s="220">
        <f t="shared" si="6"/>
        <v>4542129</v>
      </c>
      <c r="K36" s="220">
        <f t="shared" si="6"/>
        <v>163348</v>
      </c>
      <c r="L36" s="220">
        <f t="shared" si="6"/>
        <v>1387369</v>
      </c>
      <c r="M36" s="220">
        <f t="shared" si="6"/>
        <v>630263</v>
      </c>
      <c r="N36" s="220">
        <f t="shared" si="6"/>
        <v>2180980</v>
      </c>
      <c r="O36" s="220">
        <f t="shared" si="6"/>
        <v>0</v>
      </c>
      <c r="P36" s="220">
        <f t="shared" si="6"/>
        <v>2099975</v>
      </c>
      <c r="Q36" s="220">
        <f t="shared" si="6"/>
        <v>0</v>
      </c>
      <c r="R36" s="220">
        <f t="shared" si="6"/>
        <v>2099975</v>
      </c>
      <c r="S36" s="220">
        <f t="shared" si="6"/>
        <v>2006220</v>
      </c>
      <c r="T36" s="220">
        <f t="shared" si="6"/>
        <v>1797070</v>
      </c>
      <c r="U36" s="220">
        <f t="shared" si="6"/>
        <v>1462949</v>
      </c>
      <c r="V36" s="220">
        <f t="shared" si="6"/>
        <v>5266239</v>
      </c>
      <c r="W36" s="220">
        <f t="shared" si="6"/>
        <v>14089323</v>
      </c>
      <c r="X36" s="220">
        <f t="shared" si="6"/>
        <v>12639000</v>
      </c>
      <c r="Y36" s="220">
        <f t="shared" si="6"/>
        <v>1450323</v>
      </c>
      <c r="Z36" s="221">
        <f>+IF(X36&lt;&gt;0,+(Y36/X36)*100,0)</f>
        <v>11.474982197958699</v>
      </c>
      <c r="AA36" s="239">
        <f>SUM(AA32:AA35)</f>
        <v>12639000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8257853</v>
      </c>
      <c r="D6" s="155"/>
      <c r="E6" s="59">
        <v>21068000</v>
      </c>
      <c r="F6" s="60">
        <v>21068000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21068000</v>
      </c>
      <c r="Y6" s="60">
        <v>-21068000</v>
      </c>
      <c r="Z6" s="140">
        <v>-100</v>
      </c>
      <c r="AA6" s="62">
        <v>21068000</v>
      </c>
    </row>
    <row r="7" spans="1:27" ht="13.5">
      <c r="A7" s="249" t="s">
        <v>144</v>
      </c>
      <c r="B7" s="182"/>
      <c r="C7" s="155"/>
      <c r="D7" s="155"/>
      <c r="E7" s="59">
        <v>650000</v>
      </c>
      <c r="F7" s="60">
        <v>650000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650000</v>
      </c>
      <c r="Y7" s="60">
        <v>-650000</v>
      </c>
      <c r="Z7" s="140">
        <v>-100</v>
      </c>
      <c r="AA7" s="62">
        <v>650000</v>
      </c>
    </row>
    <row r="8" spans="1:27" ht="13.5">
      <c r="A8" s="249" t="s">
        <v>145</v>
      </c>
      <c r="B8" s="182"/>
      <c r="C8" s="155">
        <v>565974</v>
      </c>
      <c r="D8" s="155"/>
      <c r="E8" s="59">
        <v>4706000</v>
      </c>
      <c r="F8" s="60">
        <v>4706000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4706000</v>
      </c>
      <c r="Y8" s="60">
        <v>-4706000</v>
      </c>
      <c r="Z8" s="140">
        <v>-100</v>
      </c>
      <c r="AA8" s="62">
        <v>4706000</v>
      </c>
    </row>
    <row r="9" spans="1:27" ht="13.5">
      <c r="A9" s="249" t="s">
        <v>146</v>
      </c>
      <c r="B9" s="182"/>
      <c r="C9" s="155">
        <v>3865521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251710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12941058</v>
      </c>
      <c r="D12" s="168">
        <f>SUM(D6:D11)</f>
        <v>0</v>
      </c>
      <c r="E12" s="72">
        <f t="shared" si="0"/>
        <v>26424000</v>
      </c>
      <c r="F12" s="73">
        <f t="shared" si="0"/>
        <v>26424000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26424000</v>
      </c>
      <c r="Y12" s="73">
        <f t="shared" si="0"/>
        <v>-26424000</v>
      </c>
      <c r="Z12" s="170">
        <f>+IF(X12&lt;&gt;0,+(Y12/X12)*100,0)</f>
        <v>-100</v>
      </c>
      <c r="AA12" s="74">
        <f>SUM(AA6:AA11)</f>
        <v>26424000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24431000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372770144</v>
      </c>
      <c r="D19" s="155"/>
      <c r="E19" s="59">
        <v>574883000</v>
      </c>
      <c r="F19" s="60">
        <v>574883000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574883000</v>
      </c>
      <c r="Y19" s="60">
        <v>-574883000</v>
      </c>
      <c r="Z19" s="140">
        <v>-100</v>
      </c>
      <c r="AA19" s="62">
        <v>574883000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397201144</v>
      </c>
      <c r="D24" s="168">
        <f>SUM(D15:D23)</f>
        <v>0</v>
      </c>
      <c r="E24" s="76">
        <f t="shared" si="1"/>
        <v>574883000</v>
      </c>
      <c r="F24" s="77">
        <f t="shared" si="1"/>
        <v>574883000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574883000</v>
      </c>
      <c r="Y24" s="77">
        <f t="shared" si="1"/>
        <v>-574883000</v>
      </c>
      <c r="Z24" s="212">
        <f>+IF(X24&lt;&gt;0,+(Y24/X24)*100,0)</f>
        <v>-100</v>
      </c>
      <c r="AA24" s="79">
        <f>SUM(AA15:AA23)</f>
        <v>574883000</v>
      </c>
    </row>
    <row r="25" spans="1:27" ht="13.5">
      <c r="A25" s="250" t="s">
        <v>159</v>
      </c>
      <c r="B25" s="251"/>
      <c r="C25" s="168">
        <f aca="true" t="shared" si="2" ref="C25:Y25">+C12+C24</f>
        <v>410142202</v>
      </c>
      <c r="D25" s="168">
        <f>+D12+D24</f>
        <v>0</v>
      </c>
      <c r="E25" s="72">
        <f t="shared" si="2"/>
        <v>601307000</v>
      </c>
      <c r="F25" s="73">
        <f t="shared" si="2"/>
        <v>601307000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601307000</v>
      </c>
      <c r="Y25" s="73">
        <f t="shared" si="2"/>
        <v>-601307000</v>
      </c>
      <c r="Z25" s="170">
        <f>+IF(X25&lt;&gt;0,+(Y25/X25)*100,0)</f>
        <v>-100</v>
      </c>
      <c r="AA25" s="74">
        <f>+AA12+AA24</f>
        <v>601307000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155336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188719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28579473</v>
      </c>
      <c r="D32" s="155"/>
      <c r="E32" s="59">
        <v>18275000</v>
      </c>
      <c r="F32" s="60">
        <v>18275000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18275000</v>
      </c>
      <c r="Y32" s="60">
        <v>-18275000</v>
      </c>
      <c r="Z32" s="140">
        <v>-100</v>
      </c>
      <c r="AA32" s="62">
        <v>18275000</v>
      </c>
    </row>
    <row r="33" spans="1:27" ht="13.5">
      <c r="A33" s="249" t="s">
        <v>165</v>
      </c>
      <c r="B33" s="182"/>
      <c r="C33" s="155">
        <v>193948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29117476</v>
      </c>
      <c r="D34" s="168">
        <f>SUM(D29:D33)</f>
        <v>0</v>
      </c>
      <c r="E34" s="72">
        <f t="shared" si="3"/>
        <v>18275000</v>
      </c>
      <c r="F34" s="73">
        <f t="shared" si="3"/>
        <v>18275000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18275000</v>
      </c>
      <c r="Y34" s="73">
        <f t="shared" si="3"/>
        <v>-18275000</v>
      </c>
      <c r="Z34" s="170">
        <f>+IF(X34&lt;&gt;0,+(Y34/X34)*100,0)</f>
        <v>-100</v>
      </c>
      <c r="AA34" s="74">
        <f>SUM(AA29:AA33)</f>
        <v>18275000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4289106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11262121</v>
      </c>
      <c r="D38" s="155"/>
      <c r="E38" s="59">
        <v>620000</v>
      </c>
      <c r="F38" s="60">
        <v>620000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620000</v>
      </c>
      <c r="Y38" s="60">
        <v>-620000</v>
      </c>
      <c r="Z38" s="140">
        <v>-100</v>
      </c>
      <c r="AA38" s="62">
        <v>620000</v>
      </c>
    </row>
    <row r="39" spans="1:27" ht="13.5">
      <c r="A39" s="250" t="s">
        <v>59</v>
      </c>
      <c r="B39" s="253"/>
      <c r="C39" s="168">
        <f aca="true" t="shared" si="4" ref="C39:Y39">SUM(C37:C38)</f>
        <v>15551227</v>
      </c>
      <c r="D39" s="168">
        <f>SUM(D37:D38)</f>
        <v>0</v>
      </c>
      <c r="E39" s="76">
        <f t="shared" si="4"/>
        <v>620000</v>
      </c>
      <c r="F39" s="77">
        <f t="shared" si="4"/>
        <v>620000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620000</v>
      </c>
      <c r="Y39" s="77">
        <f t="shared" si="4"/>
        <v>-620000</v>
      </c>
      <c r="Z39" s="212">
        <f>+IF(X39&lt;&gt;0,+(Y39/X39)*100,0)</f>
        <v>-100</v>
      </c>
      <c r="AA39" s="79">
        <f>SUM(AA37:AA38)</f>
        <v>620000</v>
      </c>
    </row>
    <row r="40" spans="1:27" ht="13.5">
      <c r="A40" s="250" t="s">
        <v>167</v>
      </c>
      <c r="B40" s="251"/>
      <c r="C40" s="168">
        <f aca="true" t="shared" si="5" ref="C40:Y40">+C34+C39</f>
        <v>44668703</v>
      </c>
      <c r="D40" s="168">
        <f>+D34+D39</f>
        <v>0</v>
      </c>
      <c r="E40" s="72">
        <f t="shared" si="5"/>
        <v>18895000</v>
      </c>
      <c r="F40" s="73">
        <f t="shared" si="5"/>
        <v>18895000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18895000</v>
      </c>
      <c r="Y40" s="73">
        <f t="shared" si="5"/>
        <v>-18895000</v>
      </c>
      <c r="Z40" s="170">
        <f>+IF(X40&lt;&gt;0,+(Y40/X40)*100,0)</f>
        <v>-100</v>
      </c>
      <c r="AA40" s="74">
        <f>+AA34+AA39</f>
        <v>18895000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365473499</v>
      </c>
      <c r="D42" s="257">
        <f>+D25-D40</f>
        <v>0</v>
      </c>
      <c r="E42" s="258">
        <f t="shared" si="6"/>
        <v>582412000</v>
      </c>
      <c r="F42" s="259">
        <f t="shared" si="6"/>
        <v>582412000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582412000</v>
      </c>
      <c r="Y42" s="259">
        <f t="shared" si="6"/>
        <v>-582412000</v>
      </c>
      <c r="Z42" s="260">
        <f>+IF(X42&lt;&gt;0,+(Y42/X42)*100,0)</f>
        <v>-100</v>
      </c>
      <c r="AA42" s="261">
        <f>+AA25-AA40</f>
        <v>582412000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365473499</v>
      </c>
      <c r="D45" s="155"/>
      <c r="E45" s="59">
        <v>582412000</v>
      </c>
      <c r="F45" s="60">
        <v>582412000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582412000</v>
      </c>
      <c r="Y45" s="60">
        <v>-582412000</v>
      </c>
      <c r="Z45" s="139">
        <v>-100</v>
      </c>
      <c r="AA45" s="62">
        <v>582412000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365473499</v>
      </c>
      <c r="D48" s="217">
        <f>SUM(D45:D47)</f>
        <v>0</v>
      </c>
      <c r="E48" s="264">
        <f t="shared" si="7"/>
        <v>582412000</v>
      </c>
      <c r="F48" s="219">
        <f t="shared" si="7"/>
        <v>582412000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582412000</v>
      </c>
      <c r="Y48" s="219">
        <f t="shared" si="7"/>
        <v>-582412000</v>
      </c>
      <c r="Z48" s="265">
        <f>+IF(X48&lt;&gt;0,+(Y48/X48)*100,0)</f>
        <v>-100</v>
      </c>
      <c r="AA48" s="232">
        <f>SUM(AA45:AA47)</f>
        <v>582412000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12528000</v>
      </c>
      <c r="F6" s="60">
        <v>12528000</v>
      </c>
      <c r="G6" s="60">
        <v>440374</v>
      </c>
      <c r="H6" s="60">
        <v>413701</v>
      </c>
      <c r="I6" s="60">
        <v>421527</v>
      </c>
      <c r="J6" s="60">
        <v>1275602</v>
      </c>
      <c r="K6" s="60">
        <v>635392</v>
      </c>
      <c r="L6" s="60">
        <v>625064</v>
      </c>
      <c r="M6" s="60">
        <v>454721</v>
      </c>
      <c r="N6" s="60">
        <v>1715177</v>
      </c>
      <c r="O6" s="60">
        <v>403829</v>
      </c>
      <c r="P6" s="60"/>
      <c r="Q6" s="60">
        <v>354415</v>
      </c>
      <c r="R6" s="60">
        <v>758244</v>
      </c>
      <c r="S6" s="60">
        <v>807529</v>
      </c>
      <c r="T6" s="60">
        <v>775359</v>
      </c>
      <c r="U6" s="60">
        <v>738121</v>
      </c>
      <c r="V6" s="60">
        <v>2321009</v>
      </c>
      <c r="W6" s="60">
        <v>6070032</v>
      </c>
      <c r="X6" s="60">
        <v>12528000</v>
      </c>
      <c r="Y6" s="60">
        <v>-6457968</v>
      </c>
      <c r="Z6" s="140">
        <v>-51.55</v>
      </c>
      <c r="AA6" s="62">
        <v>12528000</v>
      </c>
    </row>
    <row r="7" spans="1:27" ht="13.5">
      <c r="A7" s="249" t="s">
        <v>178</v>
      </c>
      <c r="B7" s="182"/>
      <c r="C7" s="155"/>
      <c r="D7" s="155"/>
      <c r="E7" s="59">
        <v>19875000</v>
      </c>
      <c r="F7" s="60">
        <v>19875000</v>
      </c>
      <c r="G7" s="60">
        <v>8139000</v>
      </c>
      <c r="H7" s="60">
        <v>890000</v>
      </c>
      <c r="I7" s="60"/>
      <c r="J7" s="60">
        <v>9029000</v>
      </c>
      <c r="K7" s="60"/>
      <c r="L7" s="60">
        <v>5191000</v>
      </c>
      <c r="M7" s="60"/>
      <c r="N7" s="60">
        <v>5191000</v>
      </c>
      <c r="O7" s="60"/>
      <c r="P7" s="60"/>
      <c r="Q7" s="60">
        <v>3894000</v>
      </c>
      <c r="R7" s="60">
        <v>3894000</v>
      </c>
      <c r="S7" s="60"/>
      <c r="T7" s="60"/>
      <c r="U7" s="60"/>
      <c r="V7" s="60"/>
      <c r="W7" s="60">
        <v>18114000</v>
      </c>
      <c r="X7" s="60">
        <v>19875000</v>
      </c>
      <c r="Y7" s="60">
        <v>-1761000</v>
      </c>
      <c r="Z7" s="140">
        <v>-8.86</v>
      </c>
      <c r="AA7" s="62">
        <v>19875000</v>
      </c>
    </row>
    <row r="8" spans="1:27" ht="13.5">
      <c r="A8" s="249" t="s">
        <v>179</v>
      </c>
      <c r="B8" s="182"/>
      <c r="C8" s="155"/>
      <c r="D8" s="155"/>
      <c r="E8" s="59">
        <v>12639000</v>
      </c>
      <c r="F8" s="60">
        <v>12639000</v>
      </c>
      <c r="G8" s="60"/>
      <c r="H8" s="60">
        <v>400000</v>
      </c>
      <c r="I8" s="60"/>
      <c r="J8" s="60">
        <v>400000</v>
      </c>
      <c r="K8" s="60">
        <v>3029000</v>
      </c>
      <c r="L8" s="60">
        <v>596547</v>
      </c>
      <c r="M8" s="60"/>
      <c r="N8" s="60">
        <v>3625547</v>
      </c>
      <c r="O8" s="60"/>
      <c r="P8" s="60">
        <v>300000</v>
      </c>
      <c r="Q8" s="60">
        <v>4504000</v>
      </c>
      <c r="R8" s="60">
        <v>4804000</v>
      </c>
      <c r="S8" s="60"/>
      <c r="T8" s="60"/>
      <c r="U8" s="60"/>
      <c r="V8" s="60"/>
      <c r="W8" s="60">
        <v>8829547</v>
      </c>
      <c r="X8" s="60">
        <v>12639000</v>
      </c>
      <c r="Y8" s="60">
        <v>-3809453</v>
      </c>
      <c r="Z8" s="140">
        <v>-30.14</v>
      </c>
      <c r="AA8" s="62">
        <v>12639000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-31450000</v>
      </c>
      <c r="F12" s="60">
        <v>-31450000</v>
      </c>
      <c r="G12" s="60">
        <v>-6263187</v>
      </c>
      <c r="H12" s="60">
        <v>-5060287</v>
      </c>
      <c r="I12" s="60">
        <v>-4077811</v>
      </c>
      <c r="J12" s="60">
        <v>-15401285</v>
      </c>
      <c r="K12" s="60">
        <v>-3048444</v>
      </c>
      <c r="L12" s="60">
        <v>-4138890</v>
      </c>
      <c r="M12" s="60">
        <v>-3878833</v>
      </c>
      <c r="N12" s="60">
        <v>-11066167</v>
      </c>
      <c r="O12" s="60">
        <v>-2684233</v>
      </c>
      <c r="P12" s="60">
        <v>-1510914</v>
      </c>
      <c r="Q12" s="60">
        <v>-2514361</v>
      </c>
      <c r="R12" s="60">
        <v>-6709508</v>
      </c>
      <c r="S12" s="60">
        <v>-6527300</v>
      </c>
      <c r="T12" s="60">
        <v>-4634756</v>
      </c>
      <c r="U12" s="60">
        <v>-4160780</v>
      </c>
      <c r="V12" s="60">
        <v>-15322836</v>
      </c>
      <c r="W12" s="60">
        <v>-48499796</v>
      </c>
      <c r="X12" s="60">
        <v>-31450000</v>
      </c>
      <c r="Y12" s="60">
        <v>-17049796</v>
      </c>
      <c r="Z12" s="140">
        <v>54.21</v>
      </c>
      <c r="AA12" s="62">
        <v>-31450000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13592000</v>
      </c>
      <c r="F15" s="73">
        <f t="shared" si="0"/>
        <v>13592000</v>
      </c>
      <c r="G15" s="73">
        <f t="shared" si="0"/>
        <v>2316187</v>
      </c>
      <c r="H15" s="73">
        <f t="shared" si="0"/>
        <v>-3356586</v>
      </c>
      <c r="I15" s="73">
        <f t="shared" si="0"/>
        <v>-3656284</v>
      </c>
      <c r="J15" s="73">
        <f t="shared" si="0"/>
        <v>-4696683</v>
      </c>
      <c r="K15" s="73">
        <f t="shared" si="0"/>
        <v>615948</v>
      </c>
      <c r="L15" s="73">
        <f t="shared" si="0"/>
        <v>2273721</v>
      </c>
      <c r="M15" s="73">
        <f t="shared" si="0"/>
        <v>-3424112</v>
      </c>
      <c r="N15" s="73">
        <f t="shared" si="0"/>
        <v>-534443</v>
      </c>
      <c r="O15" s="73">
        <f t="shared" si="0"/>
        <v>-2280404</v>
      </c>
      <c r="P15" s="73">
        <f t="shared" si="0"/>
        <v>-1210914</v>
      </c>
      <c r="Q15" s="73">
        <f t="shared" si="0"/>
        <v>6238054</v>
      </c>
      <c r="R15" s="73">
        <f t="shared" si="0"/>
        <v>2746736</v>
      </c>
      <c r="S15" s="73">
        <f t="shared" si="0"/>
        <v>-5719771</v>
      </c>
      <c r="T15" s="73">
        <f t="shared" si="0"/>
        <v>-3859397</v>
      </c>
      <c r="U15" s="73">
        <f t="shared" si="0"/>
        <v>-3422659</v>
      </c>
      <c r="V15" s="73">
        <f t="shared" si="0"/>
        <v>-13001827</v>
      </c>
      <c r="W15" s="73">
        <f t="shared" si="0"/>
        <v>-15486217</v>
      </c>
      <c r="X15" s="73">
        <f t="shared" si="0"/>
        <v>13592000</v>
      </c>
      <c r="Y15" s="73">
        <f t="shared" si="0"/>
        <v>-29078217</v>
      </c>
      <c r="Z15" s="170">
        <f>+IF(X15&lt;&gt;0,+(Y15/X15)*100,0)</f>
        <v>-213.93626397881107</v>
      </c>
      <c r="AA15" s="74">
        <f>SUM(AA6:AA14)</f>
        <v>13592000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2000000</v>
      </c>
      <c r="F19" s="60">
        <v>2000000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2000000</v>
      </c>
      <c r="Y19" s="159">
        <v>-2000000</v>
      </c>
      <c r="Z19" s="141">
        <v>-100</v>
      </c>
      <c r="AA19" s="225">
        <v>2000000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>
        <v>1002300</v>
      </c>
      <c r="N20" s="60">
        <v>1002300</v>
      </c>
      <c r="O20" s="60">
        <v>455984</v>
      </c>
      <c r="P20" s="60">
        <v>1638058</v>
      </c>
      <c r="Q20" s="60">
        <v>575685</v>
      </c>
      <c r="R20" s="60">
        <v>2669727</v>
      </c>
      <c r="S20" s="60">
        <v>454979</v>
      </c>
      <c r="T20" s="159"/>
      <c r="U20" s="60">
        <v>695302</v>
      </c>
      <c r="V20" s="60">
        <v>1150281</v>
      </c>
      <c r="W20" s="60">
        <v>4822308</v>
      </c>
      <c r="X20" s="60"/>
      <c r="Y20" s="60">
        <v>4822308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-2670597</v>
      </c>
      <c r="H21" s="159">
        <v>3145663</v>
      </c>
      <c r="I21" s="159">
        <v>3767090</v>
      </c>
      <c r="J21" s="60">
        <v>4242156</v>
      </c>
      <c r="K21" s="159">
        <v>-792832</v>
      </c>
      <c r="L21" s="159">
        <v>2873649</v>
      </c>
      <c r="M21" s="60">
        <v>-2512973</v>
      </c>
      <c r="N21" s="159">
        <v>-432156</v>
      </c>
      <c r="O21" s="159">
        <v>1610378</v>
      </c>
      <c r="P21" s="159">
        <v>1068638</v>
      </c>
      <c r="Q21" s="60">
        <v>1889281</v>
      </c>
      <c r="R21" s="159">
        <v>4568297</v>
      </c>
      <c r="S21" s="159">
        <v>3000000</v>
      </c>
      <c r="T21" s="60">
        <v>3479430</v>
      </c>
      <c r="U21" s="159">
        <v>2900378</v>
      </c>
      <c r="V21" s="159">
        <v>9379808</v>
      </c>
      <c r="W21" s="159">
        <v>17758105</v>
      </c>
      <c r="X21" s="60"/>
      <c r="Y21" s="159">
        <v>17758105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-1650000</v>
      </c>
      <c r="F24" s="60">
        <v>-1650000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-1650000</v>
      </c>
      <c r="Y24" s="60">
        <v>1650000</v>
      </c>
      <c r="Z24" s="140">
        <v>-100</v>
      </c>
      <c r="AA24" s="62">
        <v>-1650000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350000</v>
      </c>
      <c r="F25" s="73">
        <f t="shared" si="1"/>
        <v>350000</v>
      </c>
      <c r="G25" s="73">
        <f t="shared" si="1"/>
        <v>-2670597</v>
      </c>
      <c r="H25" s="73">
        <f t="shared" si="1"/>
        <v>3145663</v>
      </c>
      <c r="I25" s="73">
        <f t="shared" si="1"/>
        <v>3767090</v>
      </c>
      <c r="J25" s="73">
        <f t="shared" si="1"/>
        <v>4242156</v>
      </c>
      <c r="K25" s="73">
        <f t="shared" si="1"/>
        <v>-792832</v>
      </c>
      <c r="L25" s="73">
        <f t="shared" si="1"/>
        <v>2873649</v>
      </c>
      <c r="M25" s="73">
        <f t="shared" si="1"/>
        <v>-1510673</v>
      </c>
      <c r="N25" s="73">
        <f t="shared" si="1"/>
        <v>570144</v>
      </c>
      <c r="O25" s="73">
        <f t="shared" si="1"/>
        <v>2066362</v>
      </c>
      <c r="P25" s="73">
        <f t="shared" si="1"/>
        <v>2706696</v>
      </c>
      <c r="Q25" s="73">
        <f t="shared" si="1"/>
        <v>2464966</v>
      </c>
      <c r="R25" s="73">
        <f t="shared" si="1"/>
        <v>7238024</v>
      </c>
      <c r="S25" s="73">
        <f t="shared" si="1"/>
        <v>3454979</v>
      </c>
      <c r="T25" s="73">
        <f t="shared" si="1"/>
        <v>3479430</v>
      </c>
      <c r="U25" s="73">
        <f t="shared" si="1"/>
        <v>3595680</v>
      </c>
      <c r="V25" s="73">
        <f t="shared" si="1"/>
        <v>10530089</v>
      </c>
      <c r="W25" s="73">
        <f t="shared" si="1"/>
        <v>22580413</v>
      </c>
      <c r="X25" s="73">
        <f t="shared" si="1"/>
        <v>350000</v>
      </c>
      <c r="Y25" s="73">
        <f t="shared" si="1"/>
        <v>22230413</v>
      </c>
      <c r="Z25" s="170">
        <f>+IF(X25&lt;&gt;0,+(Y25/X25)*100,0)</f>
        <v>6351.546571428572</v>
      </c>
      <c r="AA25" s="74">
        <f>SUM(AA19:AA24)</f>
        <v>350000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5000</v>
      </c>
      <c r="F31" s="60">
        <v>5000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5000</v>
      </c>
      <c r="Y31" s="60">
        <v>-5000</v>
      </c>
      <c r="Z31" s="140">
        <v>-100</v>
      </c>
      <c r="AA31" s="62">
        <v>5000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5000</v>
      </c>
      <c r="F34" s="73">
        <f t="shared" si="2"/>
        <v>5000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5000</v>
      </c>
      <c r="Y34" s="73">
        <f t="shared" si="2"/>
        <v>-5000</v>
      </c>
      <c r="Z34" s="170">
        <f>+IF(X34&lt;&gt;0,+(Y34/X34)*100,0)</f>
        <v>-100</v>
      </c>
      <c r="AA34" s="74">
        <f>SUM(AA29:AA33)</f>
        <v>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13947000</v>
      </c>
      <c r="F36" s="100">
        <f t="shared" si="3"/>
        <v>13947000</v>
      </c>
      <c r="G36" s="100">
        <f t="shared" si="3"/>
        <v>-354410</v>
      </c>
      <c r="H36" s="100">
        <f t="shared" si="3"/>
        <v>-210923</v>
      </c>
      <c r="I36" s="100">
        <f t="shared" si="3"/>
        <v>110806</v>
      </c>
      <c r="J36" s="100">
        <f t="shared" si="3"/>
        <v>-454527</v>
      </c>
      <c r="K36" s="100">
        <f t="shared" si="3"/>
        <v>-176884</v>
      </c>
      <c r="L36" s="100">
        <f t="shared" si="3"/>
        <v>5147370</v>
      </c>
      <c r="M36" s="100">
        <f t="shared" si="3"/>
        <v>-4934785</v>
      </c>
      <c r="N36" s="100">
        <f t="shared" si="3"/>
        <v>35701</v>
      </c>
      <c r="O36" s="100">
        <f t="shared" si="3"/>
        <v>-214042</v>
      </c>
      <c r="P36" s="100">
        <f t="shared" si="3"/>
        <v>1495782</v>
      </c>
      <c r="Q36" s="100">
        <f t="shared" si="3"/>
        <v>8703020</v>
      </c>
      <c r="R36" s="100">
        <f t="shared" si="3"/>
        <v>9984760</v>
      </c>
      <c r="S36" s="100">
        <f t="shared" si="3"/>
        <v>-2264792</v>
      </c>
      <c r="T36" s="100">
        <f t="shared" si="3"/>
        <v>-379967</v>
      </c>
      <c r="U36" s="100">
        <f t="shared" si="3"/>
        <v>173021</v>
      </c>
      <c r="V36" s="100">
        <f t="shared" si="3"/>
        <v>-2471738</v>
      </c>
      <c r="W36" s="100">
        <f t="shared" si="3"/>
        <v>7094196</v>
      </c>
      <c r="X36" s="100">
        <f t="shared" si="3"/>
        <v>13947000</v>
      </c>
      <c r="Y36" s="100">
        <f t="shared" si="3"/>
        <v>-6852804</v>
      </c>
      <c r="Z36" s="137">
        <f>+IF(X36&lt;&gt;0,+(Y36/X36)*100,0)</f>
        <v>-49.13460959346096</v>
      </c>
      <c r="AA36" s="102">
        <f>+AA15+AA25+AA34</f>
        <v>13947000</v>
      </c>
    </row>
    <row r="37" spans="1:27" ht="13.5">
      <c r="A37" s="249" t="s">
        <v>199</v>
      </c>
      <c r="B37" s="182"/>
      <c r="C37" s="153"/>
      <c r="D37" s="153"/>
      <c r="E37" s="99">
        <v>7121000</v>
      </c>
      <c r="F37" s="100">
        <v>7121000</v>
      </c>
      <c r="G37" s="100">
        <v>665317</v>
      </c>
      <c r="H37" s="100">
        <v>310907</v>
      </c>
      <c r="I37" s="100">
        <v>99984</v>
      </c>
      <c r="J37" s="100">
        <v>665317</v>
      </c>
      <c r="K37" s="100">
        <v>210790</v>
      </c>
      <c r="L37" s="100">
        <v>33906</v>
      </c>
      <c r="M37" s="100">
        <v>5181276</v>
      </c>
      <c r="N37" s="100">
        <v>210790</v>
      </c>
      <c r="O37" s="100">
        <v>246491</v>
      </c>
      <c r="P37" s="100">
        <v>32449</v>
      </c>
      <c r="Q37" s="100">
        <v>1528231</v>
      </c>
      <c r="R37" s="100">
        <v>246491</v>
      </c>
      <c r="S37" s="100">
        <v>10231251</v>
      </c>
      <c r="T37" s="100">
        <v>7966459</v>
      </c>
      <c r="U37" s="100">
        <v>7586492</v>
      </c>
      <c r="V37" s="100">
        <v>10231251</v>
      </c>
      <c r="W37" s="100">
        <v>665317</v>
      </c>
      <c r="X37" s="100">
        <v>7121000</v>
      </c>
      <c r="Y37" s="100">
        <v>-6455683</v>
      </c>
      <c r="Z37" s="137">
        <v>-90.66</v>
      </c>
      <c r="AA37" s="102">
        <v>7121000</v>
      </c>
    </row>
    <row r="38" spans="1:27" ht="13.5">
      <c r="A38" s="269" t="s">
        <v>200</v>
      </c>
      <c r="B38" s="256"/>
      <c r="C38" s="257"/>
      <c r="D38" s="257"/>
      <c r="E38" s="258">
        <v>21068000</v>
      </c>
      <c r="F38" s="259">
        <v>21068000</v>
      </c>
      <c r="G38" s="259">
        <v>310907</v>
      </c>
      <c r="H38" s="259">
        <v>99984</v>
      </c>
      <c r="I38" s="259">
        <v>210790</v>
      </c>
      <c r="J38" s="259">
        <v>210790</v>
      </c>
      <c r="K38" s="259">
        <v>33906</v>
      </c>
      <c r="L38" s="259">
        <v>5181276</v>
      </c>
      <c r="M38" s="259">
        <v>246491</v>
      </c>
      <c r="N38" s="259">
        <v>246491</v>
      </c>
      <c r="O38" s="259">
        <v>32449</v>
      </c>
      <c r="P38" s="259">
        <v>1528231</v>
      </c>
      <c r="Q38" s="259">
        <v>10231251</v>
      </c>
      <c r="R38" s="259">
        <v>32449</v>
      </c>
      <c r="S38" s="259">
        <v>7966459</v>
      </c>
      <c r="T38" s="259">
        <v>7586492</v>
      </c>
      <c r="U38" s="259">
        <v>7759513</v>
      </c>
      <c r="V38" s="259">
        <v>7759513</v>
      </c>
      <c r="W38" s="259">
        <v>7759513</v>
      </c>
      <c r="X38" s="259">
        <v>21068000</v>
      </c>
      <c r="Y38" s="259">
        <v>-13308487</v>
      </c>
      <c r="Z38" s="260">
        <v>-63.17</v>
      </c>
      <c r="AA38" s="261">
        <v>21068000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19806299</v>
      </c>
      <c r="D5" s="200">
        <f t="shared" si="0"/>
        <v>0</v>
      </c>
      <c r="E5" s="106">
        <f t="shared" si="0"/>
        <v>12639000</v>
      </c>
      <c r="F5" s="106">
        <f t="shared" si="0"/>
        <v>12639000</v>
      </c>
      <c r="G5" s="106">
        <f t="shared" si="0"/>
        <v>0</v>
      </c>
      <c r="H5" s="106">
        <f t="shared" si="0"/>
        <v>2975790</v>
      </c>
      <c r="I5" s="106">
        <f t="shared" si="0"/>
        <v>1566339</v>
      </c>
      <c r="J5" s="106">
        <f t="shared" si="0"/>
        <v>4542129</v>
      </c>
      <c r="K5" s="106">
        <f t="shared" si="0"/>
        <v>163348</v>
      </c>
      <c r="L5" s="106">
        <f t="shared" si="0"/>
        <v>1387369</v>
      </c>
      <c r="M5" s="106">
        <f t="shared" si="0"/>
        <v>630263</v>
      </c>
      <c r="N5" s="106">
        <f t="shared" si="0"/>
        <v>2180980</v>
      </c>
      <c r="O5" s="106">
        <f t="shared" si="0"/>
        <v>0</v>
      </c>
      <c r="P5" s="106">
        <f t="shared" si="0"/>
        <v>2099975</v>
      </c>
      <c r="Q5" s="106">
        <f t="shared" si="0"/>
        <v>0</v>
      </c>
      <c r="R5" s="106">
        <f t="shared" si="0"/>
        <v>2099975</v>
      </c>
      <c r="S5" s="106">
        <f t="shared" si="0"/>
        <v>2006220</v>
      </c>
      <c r="T5" s="106">
        <f t="shared" si="0"/>
        <v>1797070</v>
      </c>
      <c r="U5" s="106">
        <f t="shared" si="0"/>
        <v>1462949</v>
      </c>
      <c r="V5" s="106">
        <f t="shared" si="0"/>
        <v>5266239</v>
      </c>
      <c r="W5" s="106">
        <f t="shared" si="0"/>
        <v>14089323</v>
      </c>
      <c r="X5" s="106">
        <f t="shared" si="0"/>
        <v>12639000</v>
      </c>
      <c r="Y5" s="106">
        <f t="shared" si="0"/>
        <v>1450323</v>
      </c>
      <c r="Z5" s="201">
        <f>+IF(X5&lt;&gt;0,+(Y5/X5)*100,0)</f>
        <v>11.474982197958699</v>
      </c>
      <c r="AA5" s="199">
        <f>SUM(AA11:AA18)</f>
        <v>12639000</v>
      </c>
    </row>
    <row r="6" spans="1:27" ht="13.5">
      <c r="A6" s="291" t="s">
        <v>204</v>
      </c>
      <c r="B6" s="142"/>
      <c r="C6" s="62">
        <v>17709820</v>
      </c>
      <c r="D6" s="156"/>
      <c r="E6" s="60">
        <v>9409000</v>
      </c>
      <c r="F6" s="60">
        <v>9409000</v>
      </c>
      <c r="G6" s="60"/>
      <c r="H6" s="60">
        <v>2549924</v>
      </c>
      <c r="I6" s="60">
        <v>1566339</v>
      </c>
      <c r="J6" s="60">
        <v>4116263</v>
      </c>
      <c r="K6" s="60">
        <v>163348</v>
      </c>
      <c r="L6" s="60">
        <v>1387369</v>
      </c>
      <c r="M6" s="60">
        <v>630263</v>
      </c>
      <c r="N6" s="60">
        <v>2180980</v>
      </c>
      <c r="O6" s="60"/>
      <c r="P6" s="60">
        <v>2099975</v>
      </c>
      <c r="Q6" s="60"/>
      <c r="R6" s="60">
        <v>2099975</v>
      </c>
      <c r="S6" s="60">
        <v>2006220</v>
      </c>
      <c r="T6" s="60">
        <v>1797070</v>
      </c>
      <c r="U6" s="60">
        <v>1462949</v>
      </c>
      <c r="V6" s="60">
        <v>5266239</v>
      </c>
      <c r="W6" s="60">
        <v>13663457</v>
      </c>
      <c r="X6" s="60">
        <v>9409000</v>
      </c>
      <c r="Y6" s="60">
        <v>4254457</v>
      </c>
      <c r="Z6" s="140">
        <v>45.22</v>
      </c>
      <c r="AA6" s="155">
        <v>9409000</v>
      </c>
    </row>
    <row r="7" spans="1:27" ht="13.5">
      <c r="A7" s="291" t="s">
        <v>205</v>
      </c>
      <c r="B7" s="142"/>
      <c r="C7" s="62">
        <v>404263</v>
      </c>
      <c r="D7" s="156"/>
      <c r="E7" s="60">
        <v>1230000</v>
      </c>
      <c r="F7" s="60">
        <v>1230000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1230000</v>
      </c>
      <c r="Y7" s="60">
        <v>-1230000</v>
      </c>
      <c r="Z7" s="140">
        <v>-100</v>
      </c>
      <c r="AA7" s="155">
        <v>1230000</v>
      </c>
    </row>
    <row r="8" spans="1:27" ht="13.5">
      <c r="A8" s="291" t="s">
        <v>206</v>
      </c>
      <c r="B8" s="142"/>
      <c r="C8" s="62">
        <v>1692216</v>
      </c>
      <c r="D8" s="156"/>
      <c r="E8" s="60">
        <v>2000000</v>
      </c>
      <c r="F8" s="60">
        <v>2000000</v>
      </c>
      <c r="G8" s="60"/>
      <c r="H8" s="60">
        <v>425866</v>
      </c>
      <c r="I8" s="60"/>
      <c r="J8" s="60">
        <v>425866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425866</v>
      </c>
      <c r="X8" s="60">
        <v>2000000</v>
      </c>
      <c r="Y8" s="60">
        <v>-1574134</v>
      </c>
      <c r="Z8" s="140">
        <v>-78.71</v>
      </c>
      <c r="AA8" s="155">
        <v>2000000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19806299</v>
      </c>
      <c r="D11" s="294">
        <f t="shared" si="1"/>
        <v>0</v>
      </c>
      <c r="E11" s="295">
        <f t="shared" si="1"/>
        <v>12639000</v>
      </c>
      <c r="F11" s="295">
        <f t="shared" si="1"/>
        <v>12639000</v>
      </c>
      <c r="G11" s="295">
        <f t="shared" si="1"/>
        <v>0</v>
      </c>
      <c r="H11" s="295">
        <f t="shared" si="1"/>
        <v>2975790</v>
      </c>
      <c r="I11" s="295">
        <f t="shared" si="1"/>
        <v>1566339</v>
      </c>
      <c r="J11" s="295">
        <f t="shared" si="1"/>
        <v>4542129</v>
      </c>
      <c r="K11" s="295">
        <f t="shared" si="1"/>
        <v>163348</v>
      </c>
      <c r="L11" s="295">
        <f t="shared" si="1"/>
        <v>1387369</v>
      </c>
      <c r="M11" s="295">
        <f t="shared" si="1"/>
        <v>630263</v>
      </c>
      <c r="N11" s="295">
        <f t="shared" si="1"/>
        <v>2180980</v>
      </c>
      <c r="O11" s="295">
        <f t="shared" si="1"/>
        <v>0</v>
      </c>
      <c r="P11" s="295">
        <f t="shared" si="1"/>
        <v>2099975</v>
      </c>
      <c r="Q11" s="295">
        <f t="shared" si="1"/>
        <v>0</v>
      </c>
      <c r="R11" s="295">
        <f t="shared" si="1"/>
        <v>2099975</v>
      </c>
      <c r="S11" s="295">
        <f t="shared" si="1"/>
        <v>2006220</v>
      </c>
      <c r="T11" s="295">
        <f t="shared" si="1"/>
        <v>1797070</v>
      </c>
      <c r="U11" s="295">
        <f t="shared" si="1"/>
        <v>1462949</v>
      </c>
      <c r="V11" s="295">
        <f t="shared" si="1"/>
        <v>5266239</v>
      </c>
      <c r="W11" s="295">
        <f t="shared" si="1"/>
        <v>14089323</v>
      </c>
      <c r="X11" s="295">
        <f t="shared" si="1"/>
        <v>12639000</v>
      </c>
      <c r="Y11" s="295">
        <f t="shared" si="1"/>
        <v>1450323</v>
      </c>
      <c r="Z11" s="296">
        <f>+IF(X11&lt;&gt;0,+(Y11/X11)*100,0)</f>
        <v>11.474982197958699</v>
      </c>
      <c r="AA11" s="297">
        <f>SUM(AA6:AA10)</f>
        <v>12639000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17709820</v>
      </c>
      <c r="D36" s="156">
        <f t="shared" si="4"/>
        <v>0</v>
      </c>
      <c r="E36" s="60">
        <f t="shared" si="4"/>
        <v>9409000</v>
      </c>
      <c r="F36" s="60">
        <f t="shared" si="4"/>
        <v>9409000</v>
      </c>
      <c r="G36" s="60">
        <f t="shared" si="4"/>
        <v>0</v>
      </c>
      <c r="H36" s="60">
        <f t="shared" si="4"/>
        <v>2549924</v>
      </c>
      <c r="I36" s="60">
        <f t="shared" si="4"/>
        <v>1566339</v>
      </c>
      <c r="J36" s="60">
        <f t="shared" si="4"/>
        <v>4116263</v>
      </c>
      <c r="K36" s="60">
        <f t="shared" si="4"/>
        <v>163348</v>
      </c>
      <c r="L36" s="60">
        <f t="shared" si="4"/>
        <v>1387369</v>
      </c>
      <c r="M36" s="60">
        <f t="shared" si="4"/>
        <v>630263</v>
      </c>
      <c r="N36" s="60">
        <f t="shared" si="4"/>
        <v>2180980</v>
      </c>
      <c r="O36" s="60">
        <f t="shared" si="4"/>
        <v>0</v>
      </c>
      <c r="P36" s="60">
        <f t="shared" si="4"/>
        <v>2099975</v>
      </c>
      <c r="Q36" s="60">
        <f t="shared" si="4"/>
        <v>0</v>
      </c>
      <c r="R36" s="60">
        <f t="shared" si="4"/>
        <v>2099975</v>
      </c>
      <c r="S36" s="60">
        <f t="shared" si="4"/>
        <v>2006220</v>
      </c>
      <c r="T36" s="60">
        <f t="shared" si="4"/>
        <v>1797070</v>
      </c>
      <c r="U36" s="60">
        <f t="shared" si="4"/>
        <v>1462949</v>
      </c>
      <c r="V36" s="60">
        <f t="shared" si="4"/>
        <v>5266239</v>
      </c>
      <c r="W36" s="60">
        <f t="shared" si="4"/>
        <v>13663457</v>
      </c>
      <c r="X36" s="60">
        <f t="shared" si="4"/>
        <v>9409000</v>
      </c>
      <c r="Y36" s="60">
        <f t="shared" si="4"/>
        <v>4254457</v>
      </c>
      <c r="Z36" s="140">
        <f aca="true" t="shared" si="5" ref="Z36:Z49">+IF(X36&lt;&gt;0,+(Y36/X36)*100,0)</f>
        <v>45.216888085875226</v>
      </c>
      <c r="AA36" s="155">
        <f>AA6+AA21</f>
        <v>9409000</v>
      </c>
    </row>
    <row r="37" spans="1:27" ht="13.5">
      <c r="A37" s="291" t="s">
        <v>205</v>
      </c>
      <c r="B37" s="142"/>
      <c r="C37" s="62">
        <f t="shared" si="4"/>
        <v>404263</v>
      </c>
      <c r="D37" s="156">
        <f t="shared" si="4"/>
        <v>0</v>
      </c>
      <c r="E37" s="60">
        <f t="shared" si="4"/>
        <v>1230000</v>
      </c>
      <c r="F37" s="60">
        <f t="shared" si="4"/>
        <v>1230000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1230000</v>
      </c>
      <c r="Y37" s="60">
        <f t="shared" si="4"/>
        <v>-1230000</v>
      </c>
      <c r="Z37" s="140">
        <f t="shared" si="5"/>
        <v>-100</v>
      </c>
      <c r="AA37" s="155">
        <f>AA7+AA22</f>
        <v>1230000</v>
      </c>
    </row>
    <row r="38" spans="1:27" ht="13.5">
      <c r="A38" s="291" t="s">
        <v>206</v>
      </c>
      <c r="B38" s="142"/>
      <c r="C38" s="62">
        <f t="shared" si="4"/>
        <v>1692216</v>
      </c>
      <c r="D38" s="156">
        <f t="shared" si="4"/>
        <v>0</v>
      </c>
      <c r="E38" s="60">
        <f t="shared" si="4"/>
        <v>2000000</v>
      </c>
      <c r="F38" s="60">
        <f t="shared" si="4"/>
        <v>2000000</v>
      </c>
      <c r="G38" s="60">
        <f t="shared" si="4"/>
        <v>0</v>
      </c>
      <c r="H38" s="60">
        <f t="shared" si="4"/>
        <v>425866</v>
      </c>
      <c r="I38" s="60">
        <f t="shared" si="4"/>
        <v>0</v>
      </c>
      <c r="J38" s="60">
        <f t="shared" si="4"/>
        <v>425866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425866</v>
      </c>
      <c r="X38" s="60">
        <f t="shared" si="4"/>
        <v>2000000</v>
      </c>
      <c r="Y38" s="60">
        <f t="shared" si="4"/>
        <v>-1574134</v>
      </c>
      <c r="Z38" s="140">
        <f t="shared" si="5"/>
        <v>-78.7067</v>
      </c>
      <c r="AA38" s="155">
        <f>AA8+AA23</f>
        <v>2000000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19806299</v>
      </c>
      <c r="D41" s="294">
        <f t="shared" si="6"/>
        <v>0</v>
      </c>
      <c r="E41" s="295">
        <f t="shared" si="6"/>
        <v>12639000</v>
      </c>
      <c r="F41" s="295">
        <f t="shared" si="6"/>
        <v>12639000</v>
      </c>
      <c r="G41" s="295">
        <f t="shared" si="6"/>
        <v>0</v>
      </c>
      <c r="H41" s="295">
        <f t="shared" si="6"/>
        <v>2975790</v>
      </c>
      <c r="I41" s="295">
        <f t="shared" si="6"/>
        <v>1566339</v>
      </c>
      <c r="J41" s="295">
        <f t="shared" si="6"/>
        <v>4542129</v>
      </c>
      <c r="K41" s="295">
        <f t="shared" si="6"/>
        <v>163348</v>
      </c>
      <c r="L41" s="295">
        <f t="shared" si="6"/>
        <v>1387369</v>
      </c>
      <c r="M41" s="295">
        <f t="shared" si="6"/>
        <v>630263</v>
      </c>
      <c r="N41" s="295">
        <f t="shared" si="6"/>
        <v>2180980</v>
      </c>
      <c r="O41" s="295">
        <f t="shared" si="6"/>
        <v>0</v>
      </c>
      <c r="P41" s="295">
        <f t="shared" si="6"/>
        <v>2099975</v>
      </c>
      <c r="Q41" s="295">
        <f t="shared" si="6"/>
        <v>0</v>
      </c>
      <c r="R41" s="295">
        <f t="shared" si="6"/>
        <v>2099975</v>
      </c>
      <c r="S41" s="295">
        <f t="shared" si="6"/>
        <v>2006220</v>
      </c>
      <c r="T41" s="295">
        <f t="shared" si="6"/>
        <v>1797070</v>
      </c>
      <c r="U41" s="295">
        <f t="shared" si="6"/>
        <v>1462949</v>
      </c>
      <c r="V41" s="295">
        <f t="shared" si="6"/>
        <v>5266239</v>
      </c>
      <c r="W41" s="295">
        <f t="shared" si="6"/>
        <v>14089323</v>
      </c>
      <c r="X41" s="295">
        <f t="shared" si="6"/>
        <v>12639000</v>
      </c>
      <c r="Y41" s="295">
        <f t="shared" si="6"/>
        <v>1450323</v>
      </c>
      <c r="Z41" s="296">
        <f t="shared" si="5"/>
        <v>11.474982197958699</v>
      </c>
      <c r="AA41" s="297">
        <f>SUM(AA36:AA40)</f>
        <v>12639000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19806299</v>
      </c>
      <c r="D49" s="218">
        <f t="shared" si="9"/>
        <v>0</v>
      </c>
      <c r="E49" s="220">
        <f t="shared" si="9"/>
        <v>12639000</v>
      </c>
      <c r="F49" s="220">
        <f t="shared" si="9"/>
        <v>12639000</v>
      </c>
      <c r="G49" s="220">
        <f t="shared" si="9"/>
        <v>0</v>
      </c>
      <c r="H49" s="220">
        <f t="shared" si="9"/>
        <v>2975790</v>
      </c>
      <c r="I49" s="220">
        <f t="shared" si="9"/>
        <v>1566339</v>
      </c>
      <c r="J49" s="220">
        <f t="shared" si="9"/>
        <v>4542129</v>
      </c>
      <c r="K49" s="220">
        <f t="shared" si="9"/>
        <v>163348</v>
      </c>
      <c r="L49" s="220">
        <f t="shared" si="9"/>
        <v>1387369</v>
      </c>
      <c r="M49" s="220">
        <f t="shared" si="9"/>
        <v>630263</v>
      </c>
      <c r="N49" s="220">
        <f t="shared" si="9"/>
        <v>2180980</v>
      </c>
      <c r="O49" s="220">
        <f t="shared" si="9"/>
        <v>0</v>
      </c>
      <c r="P49" s="220">
        <f t="shared" si="9"/>
        <v>2099975</v>
      </c>
      <c r="Q49" s="220">
        <f t="shared" si="9"/>
        <v>0</v>
      </c>
      <c r="R49" s="220">
        <f t="shared" si="9"/>
        <v>2099975</v>
      </c>
      <c r="S49" s="220">
        <f t="shared" si="9"/>
        <v>2006220</v>
      </c>
      <c r="T49" s="220">
        <f t="shared" si="9"/>
        <v>1797070</v>
      </c>
      <c r="U49" s="220">
        <f t="shared" si="9"/>
        <v>1462949</v>
      </c>
      <c r="V49" s="220">
        <f t="shared" si="9"/>
        <v>5266239</v>
      </c>
      <c r="W49" s="220">
        <f t="shared" si="9"/>
        <v>14089323</v>
      </c>
      <c r="X49" s="220">
        <f t="shared" si="9"/>
        <v>12639000</v>
      </c>
      <c r="Y49" s="220">
        <f t="shared" si="9"/>
        <v>1450323</v>
      </c>
      <c r="Z49" s="221">
        <f t="shared" si="5"/>
        <v>11.474982197958699</v>
      </c>
      <c r="AA49" s="222">
        <f>SUM(AA41:AA48)</f>
        <v>12639000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1509000</v>
      </c>
      <c r="F51" s="54">
        <f t="shared" si="10"/>
        <v>1509000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1509000</v>
      </c>
      <c r="Y51" s="54">
        <f t="shared" si="10"/>
        <v>-1509000</v>
      </c>
      <c r="Z51" s="184">
        <f>+IF(X51&lt;&gt;0,+(Y51/X51)*100,0)</f>
        <v>-100</v>
      </c>
      <c r="AA51" s="130">
        <f>SUM(AA57:AA61)</f>
        <v>1509000</v>
      </c>
    </row>
    <row r="52" spans="1:27" ht="13.5">
      <c r="A52" s="310" t="s">
        <v>204</v>
      </c>
      <c r="B52" s="142"/>
      <c r="C52" s="62"/>
      <c r="D52" s="156"/>
      <c r="E52" s="60">
        <v>121000</v>
      </c>
      <c r="F52" s="60">
        <v>121000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121000</v>
      </c>
      <c r="Y52" s="60">
        <v>-121000</v>
      </c>
      <c r="Z52" s="140">
        <v>-100</v>
      </c>
      <c r="AA52" s="155">
        <v>121000</v>
      </c>
    </row>
    <row r="53" spans="1:27" ht="13.5">
      <c r="A53" s="310" t="s">
        <v>205</v>
      </c>
      <c r="B53" s="142"/>
      <c r="C53" s="62"/>
      <c r="D53" s="156"/>
      <c r="E53" s="60">
        <v>315000</v>
      </c>
      <c r="F53" s="60">
        <v>315000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315000</v>
      </c>
      <c r="Y53" s="60">
        <v>-315000</v>
      </c>
      <c r="Z53" s="140">
        <v>-100</v>
      </c>
      <c r="AA53" s="155">
        <v>315000</v>
      </c>
    </row>
    <row r="54" spans="1:27" ht="13.5">
      <c r="A54" s="310" t="s">
        <v>206</v>
      </c>
      <c r="B54" s="142"/>
      <c r="C54" s="62"/>
      <c r="D54" s="156"/>
      <c r="E54" s="60">
        <v>195000</v>
      </c>
      <c r="F54" s="60">
        <v>195000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195000</v>
      </c>
      <c r="Y54" s="60">
        <v>-195000</v>
      </c>
      <c r="Z54" s="140">
        <v>-100</v>
      </c>
      <c r="AA54" s="155">
        <v>195000</v>
      </c>
    </row>
    <row r="55" spans="1:27" ht="13.5">
      <c r="A55" s="310" t="s">
        <v>207</v>
      </c>
      <c r="B55" s="142"/>
      <c r="C55" s="62"/>
      <c r="D55" s="156"/>
      <c r="E55" s="60">
        <v>523000</v>
      </c>
      <c r="F55" s="60">
        <v>523000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523000</v>
      </c>
      <c r="Y55" s="60">
        <v>-523000</v>
      </c>
      <c r="Z55" s="140">
        <v>-100</v>
      </c>
      <c r="AA55" s="155">
        <v>523000</v>
      </c>
    </row>
    <row r="56" spans="1:27" ht="13.5">
      <c r="A56" s="310" t="s">
        <v>208</v>
      </c>
      <c r="B56" s="142"/>
      <c r="C56" s="62"/>
      <c r="D56" s="156"/>
      <c r="E56" s="60">
        <v>131000</v>
      </c>
      <c r="F56" s="60">
        <v>131000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131000</v>
      </c>
      <c r="Y56" s="60">
        <v>-131000</v>
      </c>
      <c r="Z56" s="140">
        <v>-100</v>
      </c>
      <c r="AA56" s="155">
        <v>131000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1285000</v>
      </c>
      <c r="F57" s="295">
        <f t="shared" si="11"/>
        <v>1285000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1285000</v>
      </c>
      <c r="Y57" s="295">
        <f t="shared" si="11"/>
        <v>-1285000</v>
      </c>
      <c r="Z57" s="296">
        <f>+IF(X57&lt;&gt;0,+(Y57/X57)*100,0)</f>
        <v>-100</v>
      </c>
      <c r="AA57" s="297">
        <f>SUM(AA52:AA56)</f>
        <v>1285000</v>
      </c>
    </row>
    <row r="58" spans="1:27" ht="13.5">
      <c r="A58" s="311" t="s">
        <v>210</v>
      </c>
      <c r="B58" s="136"/>
      <c r="C58" s="62"/>
      <c r="D58" s="156"/>
      <c r="E58" s="60">
        <v>184000</v>
      </c>
      <c r="F58" s="60">
        <v>184000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184000</v>
      </c>
      <c r="Y58" s="60">
        <v>-184000</v>
      </c>
      <c r="Z58" s="140">
        <v>-100</v>
      </c>
      <c r="AA58" s="155">
        <v>184000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40000</v>
      </c>
      <c r="F61" s="60">
        <v>40000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40000</v>
      </c>
      <c r="Y61" s="60">
        <v>-40000</v>
      </c>
      <c r="Z61" s="140">
        <v>-100</v>
      </c>
      <c r="AA61" s="155">
        <v>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1509000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2620</v>
      </c>
      <c r="H68" s="60">
        <v>2462</v>
      </c>
      <c r="I68" s="60">
        <v>41078</v>
      </c>
      <c r="J68" s="60">
        <v>46160</v>
      </c>
      <c r="K68" s="60">
        <v>1443</v>
      </c>
      <c r="L68" s="60">
        <v>21706</v>
      </c>
      <c r="M68" s="60">
        <v>8694</v>
      </c>
      <c r="N68" s="60">
        <v>31843</v>
      </c>
      <c r="O68" s="60">
        <v>13176</v>
      </c>
      <c r="P68" s="60">
        <v>10865</v>
      </c>
      <c r="Q68" s="60"/>
      <c r="R68" s="60">
        <v>24041</v>
      </c>
      <c r="S68" s="60">
        <v>5040</v>
      </c>
      <c r="T68" s="60">
        <v>15136</v>
      </c>
      <c r="U68" s="60">
        <v>309</v>
      </c>
      <c r="V68" s="60">
        <v>20485</v>
      </c>
      <c r="W68" s="60">
        <v>122529</v>
      </c>
      <c r="X68" s="60"/>
      <c r="Y68" s="60">
        <v>122529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1509000</v>
      </c>
      <c r="F69" s="220">
        <f t="shared" si="12"/>
        <v>0</v>
      </c>
      <c r="G69" s="220">
        <f t="shared" si="12"/>
        <v>2620</v>
      </c>
      <c r="H69" s="220">
        <f t="shared" si="12"/>
        <v>2462</v>
      </c>
      <c r="I69" s="220">
        <f t="shared" si="12"/>
        <v>41078</v>
      </c>
      <c r="J69" s="220">
        <f t="shared" si="12"/>
        <v>46160</v>
      </c>
      <c r="K69" s="220">
        <f t="shared" si="12"/>
        <v>1443</v>
      </c>
      <c r="L69" s="220">
        <f t="shared" si="12"/>
        <v>21706</v>
      </c>
      <c r="M69" s="220">
        <f t="shared" si="12"/>
        <v>8694</v>
      </c>
      <c r="N69" s="220">
        <f t="shared" si="12"/>
        <v>31843</v>
      </c>
      <c r="O69" s="220">
        <f t="shared" si="12"/>
        <v>13176</v>
      </c>
      <c r="P69" s="220">
        <f t="shared" si="12"/>
        <v>10865</v>
      </c>
      <c r="Q69" s="220">
        <f t="shared" si="12"/>
        <v>0</v>
      </c>
      <c r="R69" s="220">
        <f t="shared" si="12"/>
        <v>24041</v>
      </c>
      <c r="S69" s="220">
        <f t="shared" si="12"/>
        <v>5040</v>
      </c>
      <c r="T69" s="220">
        <f t="shared" si="12"/>
        <v>15136</v>
      </c>
      <c r="U69" s="220">
        <f t="shared" si="12"/>
        <v>309</v>
      </c>
      <c r="V69" s="220">
        <f t="shared" si="12"/>
        <v>20485</v>
      </c>
      <c r="W69" s="220">
        <f t="shared" si="12"/>
        <v>122529</v>
      </c>
      <c r="X69" s="220">
        <f t="shared" si="12"/>
        <v>0</v>
      </c>
      <c r="Y69" s="220">
        <f t="shared" si="12"/>
        <v>122529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19806299</v>
      </c>
      <c r="D5" s="357">
        <f t="shared" si="0"/>
        <v>0</v>
      </c>
      <c r="E5" s="356">
        <f t="shared" si="0"/>
        <v>12639000</v>
      </c>
      <c r="F5" s="358">
        <f t="shared" si="0"/>
        <v>12639000</v>
      </c>
      <c r="G5" s="358">
        <f t="shared" si="0"/>
        <v>0</v>
      </c>
      <c r="H5" s="356">
        <f t="shared" si="0"/>
        <v>2975790</v>
      </c>
      <c r="I5" s="356">
        <f t="shared" si="0"/>
        <v>1566339</v>
      </c>
      <c r="J5" s="358">
        <f t="shared" si="0"/>
        <v>4542129</v>
      </c>
      <c r="K5" s="358">
        <f t="shared" si="0"/>
        <v>163348</v>
      </c>
      <c r="L5" s="356">
        <f t="shared" si="0"/>
        <v>1387369</v>
      </c>
      <c r="M5" s="356">
        <f t="shared" si="0"/>
        <v>630263</v>
      </c>
      <c r="N5" s="358">
        <f t="shared" si="0"/>
        <v>2180980</v>
      </c>
      <c r="O5" s="358">
        <f t="shared" si="0"/>
        <v>0</v>
      </c>
      <c r="P5" s="356">
        <f t="shared" si="0"/>
        <v>2099975</v>
      </c>
      <c r="Q5" s="356">
        <f t="shared" si="0"/>
        <v>0</v>
      </c>
      <c r="R5" s="358">
        <f t="shared" si="0"/>
        <v>2099975</v>
      </c>
      <c r="S5" s="358">
        <f t="shared" si="0"/>
        <v>2006220</v>
      </c>
      <c r="T5" s="356">
        <f t="shared" si="0"/>
        <v>1797070</v>
      </c>
      <c r="U5" s="356">
        <f t="shared" si="0"/>
        <v>1462949</v>
      </c>
      <c r="V5" s="358">
        <f t="shared" si="0"/>
        <v>5266239</v>
      </c>
      <c r="W5" s="358">
        <f t="shared" si="0"/>
        <v>14089323</v>
      </c>
      <c r="X5" s="356">
        <f t="shared" si="0"/>
        <v>12639000</v>
      </c>
      <c r="Y5" s="358">
        <f t="shared" si="0"/>
        <v>1450323</v>
      </c>
      <c r="Z5" s="359">
        <f>+IF(X5&lt;&gt;0,+(Y5/X5)*100,0)</f>
        <v>11.474982197958699</v>
      </c>
      <c r="AA5" s="360">
        <f>+AA6+AA8+AA11+AA13+AA15</f>
        <v>12639000</v>
      </c>
    </row>
    <row r="6" spans="1:27" ht="13.5">
      <c r="A6" s="361" t="s">
        <v>204</v>
      </c>
      <c r="B6" s="142"/>
      <c r="C6" s="60">
        <f>+C7</f>
        <v>17709820</v>
      </c>
      <c r="D6" s="340">
        <f aca="true" t="shared" si="1" ref="D6:AA6">+D7</f>
        <v>0</v>
      </c>
      <c r="E6" s="60">
        <f t="shared" si="1"/>
        <v>9409000</v>
      </c>
      <c r="F6" s="59">
        <f t="shared" si="1"/>
        <v>9409000</v>
      </c>
      <c r="G6" s="59">
        <f t="shared" si="1"/>
        <v>0</v>
      </c>
      <c r="H6" s="60">
        <f t="shared" si="1"/>
        <v>2549924</v>
      </c>
      <c r="I6" s="60">
        <f t="shared" si="1"/>
        <v>1566339</v>
      </c>
      <c r="J6" s="59">
        <f t="shared" si="1"/>
        <v>4116263</v>
      </c>
      <c r="K6" s="59">
        <f t="shared" si="1"/>
        <v>163348</v>
      </c>
      <c r="L6" s="60">
        <f t="shared" si="1"/>
        <v>1387369</v>
      </c>
      <c r="M6" s="60">
        <f t="shared" si="1"/>
        <v>630263</v>
      </c>
      <c r="N6" s="59">
        <f t="shared" si="1"/>
        <v>2180980</v>
      </c>
      <c r="O6" s="59">
        <f t="shared" si="1"/>
        <v>0</v>
      </c>
      <c r="P6" s="60">
        <f t="shared" si="1"/>
        <v>2099975</v>
      </c>
      <c r="Q6" s="60">
        <f t="shared" si="1"/>
        <v>0</v>
      </c>
      <c r="R6" s="59">
        <f t="shared" si="1"/>
        <v>2099975</v>
      </c>
      <c r="S6" s="59">
        <f t="shared" si="1"/>
        <v>2006220</v>
      </c>
      <c r="T6" s="60">
        <f t="shared" si="1"/>
        <v>1797070</v>
      </c>
      <c r="U6" s="60">
        <f t="shared" si="1"/>
        <v>1462949</v>
      </c>
      <c r="V6" s="59">
        <f t="shared" si="1"/>
        <v>5266239</v>
      </c>
      <c r="W6" s="59">
        <f t="shared" si="1"/>
        <v>13663457</v>
      </c>
      <c r="X6" s="60">
        <f t="shared" si="1"/>
        <v>9409000</v>
      </c>
      <c r="Y6" s="59">
        <f t="shared" si="1"/>
        <v>4254457</v>
      </c>
      <c r="Z6" s="61">
        <f>+IF(X6&lt;&gt;0,+(Y6/X6)*100,0)</f>
        <v>45.216888085875226</v>
      </c>
      <c r="AA6" s="62">
        <f t="shared" si="1"/>
        <v>9409000</v>
      </c>
    </row>
    <row r="7" spans="1:27" ht="13.5">
      <c r="A7" s="291" t="s">
        <v>228</v>
      </c>
      <c r="B7" s="142"/>
      <c r="C7" s="60">
        <v>17709820</v>
      </c>
      <c r="D7" s="340"/>
      <c r="E7" s="60">
        <v>9409000</v>
      </c>
      <c r="F7" s="59">
        <v>9409000</v>
      </c>
      <c r="G7" s="59"/>
      <c r="H7" s="60">
        <v>2549924</v>
      </c>
      <c r="I7" s="60">
        <v>1566339</v>
      </c>
      <c r="J7" s="59">
        <v>4116263</v>
      </c>
      <c r="K7" s="59">
        <v>163348</v>
      </c>
      <c r="L7" s="60">
        <v>1387369</v>
      </c>
      <c r="M7" s="60">
        <v>630263</v>
      </c>
      <c r="N7" s="59">
        <v>2180980</v>
      </c>
      <c r="O7" s="59"/>
      <c r="P7" s="60">
        <v>2099975</v>
      </c>
      <c r="Q7" s="60"/>
      <c r="R7" s="59">
        <v>2099975</v>
      </c>
      <c r="S7" s="59">
        <v>2006220</v>
      </c>
      <c r="T7" s="60">
        <v>1797070</v>
      </c>
      <c r="U7" s="60">
        <v>1462949</v>
      </c>
      <c r="V7" s="59">
        <v>5266239</v>
      </c>
      <c r="W7" s="59">
        <v>13663457</v>
      </c>
      <c r="X7" s="60">
        <v>9409000</v>
      </c>
      <c r="Y7" s="59">
        <v>4254457</v>
      </c>
      <c r="Z7" s="61">
        <v>45.22</v>
      </c>
      <c r="AA7" s="62">
        <v>9409000</v>
      </c>
    </row>
    <row r="8" spans="1:27" ht="13.5">
      <c r="A8" s="361" t="s">
        <v>205</v>
      </c>
      <c r="B8" s="142"/>
      <c r="C8" s="60">
        <f aca="true" t="shared" si="2" ref="C8:Y8">SUM(C9:C10)</f>
        <v>404263</v>
      </c>
      <c r="D8" s="340">
        <f t="shared" si="2"/>
        <v>0</v>
      </c>
      <c r="E8" s="60">
        <f t="shared" si="2"/>
        <v>1230000</v>
      </c>
      <c r="F8" s="59">
        <f t="shared" si="2"/>
        <v>1230000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1230000</v>
      </c>
      <c r="Y8" s="59">
        <f t="shared" si="2"/>
        <v>-1230000</v>
      </c>
      <c r="Z8" s="61">
        <f>+IF(X8&lt;&gt;0,+(Y8/X8)*100,0)</f>
        <v>-100</v>
      </c>
      <c r="AA8" s="62">
        <f>SUM(AA9:AA10)</f>
        <v>1230000</v>
      </c>
    </row>
    <row r="9" spans="1:27" ht="13.5">
      <c r="A9" s="291" t="s">
        <v>229</v>
      </c>
      <c r="B9" s="142"/>
      <c r="C9" s="60">
        <v>404263</v>
      </c>
      <c r="D9" s="340"/>
      <c r="E9" s="60">
        <v>1230000</v>
      </c>
      <c r="F9" s="59">
        <v>1230000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1230000</v>
      </c>
      <c r="Y9" s="59">
        <v>-1230000</v>
      </c>
      <c r="Z9" s="61">
        <v>-100</v>
      </c>
      <c r="AA9" s="62">
        <v>1230000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1692216</v>
      </c>
      <c r="D11" s="363">
        <f aca="true" t="shared" si="3" ref="D11:AA11">+D12</f>
        <v>0</v>
      </c>
      <c r="E11" s="362">
        <f t="shared" si="3"/>
        <v>2000000</v>
      </c>
      <c r="F11" s="364">
        <f t="shared" si="3"/>
        <v>2000000</v>
      </c>
      <c r="G11" s="364">
        <f t="shared" si="3"/>
        <v>0</v>
      </c>
      <c r="H11" s="362">
        <f t="shared" si="3"/>
        <v>425866</v>
      </c>
      <c r="I11" s="362">
        <f t="shared" si="3"/>
        <v>0</v>
      </c>
      <c r="J11" s="364">
        <f t="shared" si="3"/>
        <v>425866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425866</v>
      </c>
      <c r="X11" s="362">
        <f t="shared" si="3"/>
        <v>2000000</v>
      </c>
      <c r="Y11" s="364">
        <f t="shared" si="3"/>
        <v>-1574134</v>
      </c>
      <c r="Z11" s="365">
        <f>+IF(X11&lt;&gt;0,+(Y11/X11)*100,0)</f>
        <v>-78.7067</v>
      </c>
      <c r="AA11" s="366">
        <f t="shared" si="3"/>
        <v>2000000</v>
      </c>
    </row>
    <row r="12" spans="1:27" ht="13.5">
      <c r="A12" s="291" t="s">
        <v>231</v>
      </c>
      <c r="B12" s="136"/>
      <c r="C12" s="60">
        <v>1692216</v>
      </c>
      <c r="D12" s="340"/>
      <c r="E12" s="60">
        <v>2000000</v>
      </c>
      <c r="F12" s="59">
        <v>2000000</v>
      </c>
      <c r="G12" s="59"/>
      <c r="H12" s="60">
        <v>425866</v>
      </c>
      <c r="I12" s="60"/>
      <c r="J12" s="59">
        <v>425866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425866</v>
      </c>
      <c r="X12" s="60">
        <v>2000000</v>
      </c>
      <c r="Y12" s="59">
        <v>-1574134</v>
      </c>
      <c r="Z12" s="61">
        <v>-78.71</v>
      </c>
      <c r="AA12" s="62">
        <v>2000000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19806299</v>
      </c>
      <c r="D60" s="346">
        <f t="shared" si="14"/>
        <v>0</v>
      </c>
      <c r="E60" s="219">
        <f t="shared" si="14"/>
        <v>12639000</v>
      </c>
      <c r="F60" s="264">
        <f t="shared" si="14"/>
        <v>12639000</v>
      </c>
      <c r="G60" s="264">
        <f t="shared" si="14"/>
        <v>0</v>
      </c>
      <c r="H60" s="219">
        <f t="shared" si="14"/>
        <v>2975790</v>
      </c>
      <c r="I60" s="219">
        <f t="shared" si="14"/>
        <v>1566339</v>
      </c>
      <c r="J60" s="264">
        <f t="shared" si="14"/>
        <v>4542129</v>
      </c>
      <c r="K60" s="264">
        <f t="shared" si="14"/>
        <v>163348</v>
      </c>
      <c r="L60" s="219">
        <f t="shared" si="14"/>
        <v>1387369</v>
      </c>
      <c r="M60" s="219">
        <f t="shared" si="14"/>
        <v>630263</v>
      </c>
      <c r="N60" s="264">
        <f t="shared" si="14"/>
        <v>2180980</v>
      </c>
      <c r="O60" s="264">
        <f t="shared" si="14"/>
        <v>0</v>
      </c>
      <c r="P60" s="219">
        <f t="shared" si="14"/>
        <v>2099975</v>
      </c>
      <c r="Q60" s="219">
        <f t="shared" si="14"/>
        <v>0</v>
      </c>
      <c r="R60" s="264">
        <f t="shared" si="14"/>
        <v>2099975</v>
      </c>
      <c r="S60" s="264">
        <f t="shared" si="14"/>
        <v>2006220</v>
      </c>
      <c r="T60" s="219">
        <f t="shared" si="14"/>
        <v>1797070</v>
      </c>
      <c r="U60" s="219">
        <f t="shared" si="14"/>
        <v>1462949</v>
      </c>
      <c r="V60" s="264">
        <f t="shared" si="14"/>
        <v>5266239</v>
      </c>
      <c r="W60" s="264">
        <f t="shared" si="14"/>
        <v>14089323</v>
      </c>
      <c r="X60" s="219">
        <f t="shared" si="14"/>
        <v>12639000</v>
      </c>
      <c r="Y60" s="264">
        <f t="shared" si="14"/>
        <v>1450323</v>
      </c>
      <c r="Z60" s="337">
        <f>+IF(X60&lt;&gt;0,+(Y60/X60)*100,0)</f>
        <v>11.474982197958699</v>
      </c>
      <c r="AA60" s="232">
        <f>+AA57+AA54+AA51+AA40+AA37+AA34+AA22+AA5</f>
        <v>12639000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2014-08-06T10:21:17Z</dcterms:created>
  <dcterms:modified xsi:type="dcterms:W3CDTF">2014-08-06T10:21:21Z</dcterms:modified>
  <cp:category/>
  <cp:version/>
  <cp:contentType/>
  <cp:contentStatus/>
</cp:coreProperties>
</file>