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<sst xmlns="http://schemas.openxmlformats.org/spreadsheetml/2006/main" count="855" uniqueCount="302">
  <si>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Siyathemba(NC077)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</si>
  <si>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</si>
  <si>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</si>
  <si>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</si>
  <si>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</si>
  <si>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</si>
  <si>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</si>
  <si>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</si>
  <si>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</si>
  <si>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</si>
  <si>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</si>
  <si>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</si>
  <si>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</si>
  <si>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</si>
  <si>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</si>
  <si>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</si>
  <si>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</si>
  <si>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</si>
  <si>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</si>
  <si>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</si>
  <si>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</si>
  <si>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</si>
  <si>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</si>
  <si>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</si>
  <si>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</si>
  <si>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</si>
  <si>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</si>
  <si>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</si>
  <si>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</si>
  <si>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</si>
  <si>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</si>
  <si>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</si>
  <si>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</si>
  <si>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</si>
  <si>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</si>
  <si>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</si>
  <si>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</si>
  <si>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</si>
  <si>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</si>
  <si>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</si>
  <si>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</si>
  <si>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</si>
  <si>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</si>
  <si>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</si>
  <si>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</si>
  <si>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</si>
  <si>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</si>
  <si>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</si>
  <si>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</si>
  <si>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</si>
  <si>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</si>
  <si>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</si>
  <si>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</si>
  <si>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</si>
  <si>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</si>
  <si>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</si>
  <si>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</si>
  <si>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</si>
  <si>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</si>
  <si>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</si>
  <si>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</si>
  <si>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</si>
  <si>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</si>
  <si>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</si>
  <si>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</si>
  <si>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</si>
  <si>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</si>
  <si>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</si>
  <si>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</si>
  <si>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</si>
  <si>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Siyathemba(NC077)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</si>
  <si>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</si>
  <si>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</si>
  <si>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</si>
  <si>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</si>
  <si>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</si>
  <si>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</si>
  <si>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</si>
  <si>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</si>
  <si>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</si>
  <si>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</si>
  <si>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</si>
  <si>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</si>
  <si>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</si>
  <si>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</si>
  <si>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</si>
  <si>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</si>
  <si>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</si>
  <si>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</si>
  <si>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</si>
  <si>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</si>
  <si>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</si>
  <si>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</si>
  <si>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</si>
  <si>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</si>
  <si>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</si>
  <si>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</si>
  <si>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</si>
  <si>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</si>
  <si>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</si>
  <si>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Siyathemba(NC077)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</si>
  <si>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</si>
  <si>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</si>
  <si>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</si>
  <si>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</si>
  <si>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</si>
  <si>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</si>
  <si>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</si>
  <si>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</si>
  <si>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</si>
  <si>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</si>
  <si>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</si>
  <si>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</si>
  <si>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</si>
  <si>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</si>
  <si>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</si>
  <si>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</si>
  <si>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</si>
  <si>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</si>
  <si>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</si>
  <si>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</si>
  <si>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</si>
  <si>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</si>
  <si>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</si>
  <si>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</si>
  <si>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</si>
  <si>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</si>
  <si>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</si>
  <si>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</si>
  <si>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Siyathemba(NC077)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</si>
  <si>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</si>
  <si>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</si>
  <si>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</si>
  <si>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</si>
  <si>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</si>
  <si>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</si>
  <si>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</si>
  <si>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</si>
  <si>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</si>
  <si>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</si>
  <si>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Siyathemba(NC077)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</si>
  <si>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</si>
  <si>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</si>
  <si>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</si>
  <si>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</si>
  <si>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</si>
  <si>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</si>
  <si>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</si>
  <si>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</si>
  <si>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</si>
  <si>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</si>
  <si>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</si>
  <si>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</si>
  <si>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</si>
  <si>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</si>
  <si>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</si>
  <si>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</si>
  <si>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</si>
  <si>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</si>
  <si>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</si>
  <si>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</si>
  <si>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</si>
  <si>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</si>
  <si>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</si>
  <si>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</si>
  <si>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</si>
  <si>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</si>
  <si>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</si>
  <si>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</si>
  <si>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</si>
  <si>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</si>
  <si>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</si>
  <si>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</si>
  <si>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</si>
  <si>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Siyathemba(NC077)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</si>
  <si>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</si>
  <si>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</si>
  <si>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</si>
  <si>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</si>
  <si>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</si>
  <si>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</si>
  <si>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</si>
  <si>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</si>
  <si>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</si>
  <si>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</si>
  <si>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</si>
  <si>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</si>
  <si>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</si>
  <si>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</si>
  <si>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</si>
  <si>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</si>
  <si>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</si>
  <si>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</si>
  <si>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</si>
  <si>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</si>
  <si>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</si>
  <si>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</si>
  <si>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</si>
  <si>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</si>
  <si>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</si>
  <si>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</si>
  <si>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Siyathemba(NC077)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</si>
  <si>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</si>
  <si>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</si>
  <si>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</si>
  <si>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</si>
  <si>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</si>
  <si>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</si>
  <si>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</si>
  <si>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</si>
  <si>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</si>
  <si>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</si>
  <si>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</si>
  <si>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</si>
  <si>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</si>
  <si>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</si>
  <si>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</si>
  <si>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</si>
  <si>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</si>
  <si>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</si>
  <si>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</si>
  <si>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</si>
  <si>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</si>
  <si>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</si>
  <si>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</si>
  <si>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</si>
  <si>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Siyathemba(NC077)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</si>
  <si>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</si>
  <si>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</si>
  <si>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</si>
  <si>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</si>
  <si>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</si>
  <si>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</si>
  <si>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</si>
  <si>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</si>
  <si>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</si>
  <si>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</si>
  <si>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</si>
  <si>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</si>
  <si>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</si>
  <si>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</si>
  <si>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</si>
  <si>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</si>
  <si>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</si>
  <si>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</si>
  <si>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</si>
  <si>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</si>
  <si>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</si>
  <si>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</si>
  <si>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</si>
  <si>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</si>
  <si>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</si>
  <si>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</si>
  <si>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</si>
  <si>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</si>
  <si>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</si>
  <si>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</si>
  <si>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</si>
  <si>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</si>
  <si>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</si>
  <si>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</si>
  <si>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</si>
  <si>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Siyathemba(NC077)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</si>
  <si>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</si>
  <si>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</si>
  <si>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Siyathemba(NC077)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</si>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</sst>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5129933</v>
      </c>
      <c r="C5" s="19">
        <v>0</v>
      </c>
      <c r="D5" s="59">
        <v>8025000</v>
      </c>
      <c r="E5" s="60">
        <v>7946607</v>
      </c>
      <c r="F5" s="60">
        <v>1664</v>
      </c>
      <c r="G5" s="60">
        <v>6642215</v>
      </c>
      <c r="H5" s="60">
        <v>1786224</v>
      </c>
      <c r="I5" s="60">
        <v>8430103</v>
      </c>
      <c r="J5" s="60">
        <v>171886</v>
      </c>
      <c r="K5" s="60">
        <v>-57820</v>
      </c>
      <c r="L5" s="60">
        <v>0</v>
      </c>
      <c r="M5" s="60">
        <v>114066</v>
      </c>
      <c r="N5" s="60">
        <v>6182</v>
      </c>
      <c r="O5" s="60">
        <v>285</v>
      </c>
      <c r="P5" s="60">
        <v>1517</v>
      </c>
      <c r="Q5" s="60">
        <v>7984</v>
      </c>
      <c r="R5" s="60">
        <v>6463</v>
      </c>
      <c r="S5" s="60">
        <v>909</v>
      </c>
      <c r="T5" s="60">
        <v>39001</v>
      </c>
      <c r="U5" s="60">
        <v>46373</v>
      </c>
      <c r="V5" s="60">
        <v>8598526</v>
      </c>
      <c r="W5" s="60">
        <v>7946607</v>
      </c>
      <c r="X5" s="60">
        <v>651919</v>
      </c>
      <c r="Y5" s="61">
        <v>8.2</v>
      </c>
      <c r="Z5" s="62">
        <v>7946607</v>
      </c>
    </row>
    <row r="6" spans="1:26" ht="13.5">
      <c r="A6" s="58" t="s">
        <v>32</v>
      </c>
      <c r="B6" s="19">
        <v>20875081</v>
      </c>
      <c r="C6" s="19">
        <v>0</v>
      </c>
      <c r="D6" s="59">
        <v>31483000</v>
      </c>
      <c r="E6" s="60">
        <v>27636173</v>
      </c>
      <c r="F6" s="60">
        <v>2941733</v>
      </c>
      <c r="G6" s="60">
        <v>2061389</v>
      </c>
      <c r="H6" s="60">
        <v>10244818</v>
      </c>
      <c r="I6" s="60">
        <v>15247940</v>
      </c>
      <c r="J6" s="60">
        <v>2570688</v>
      </c>
      <c r="K6" s="60">
        <v>2736088</v>
      </c>
      <c r="L6" s="60">
        <v>0</v>
      </c>
      <c r="M6" s="60">
        <v>5306776</v>
      </c>
      <c r="N6" s="60">
        <v>5684826</v>
      </c>
      <c r="O6" s="60">
        <v>2947653</v>
      </c>
      <c r="P6" s="60">
        <v>2638379</v>
      </c>
      <c r="Q6" s="60">
        <v>11270858</v>
      </c>
      <c r="R6" s="60">
        <v>2512452</v>
      </c>
      <c r="S6" s="60">
        <v>2561549</v>
      </c>
      <c r="T6" s="60">
        <v>2736459</v>
      </c>
      <c r="U6" s="60">
        <v>7810460</v>
      </c>
      <c r="V6" s="60">
        <v>39636034</v>
      </c>
      <c r="W6" s="60">
        <v>27636173</v>
      </c>
      <c r="X6" s="60">
        <v>11999861</v>
      </c>
      <c r="Y6" s="61">
        <v>43.42</v>
      </c>
      <c r="Z6" s="62">
        <v>27636173</v>
      </c>
    </row>
    <row r="7" spans="1:26" ht="13.5">
      <c r="A7" s="58" t="s">
        <v>33</v>
      </c>
      <c r="B7" s="19">
        <v>313906</v>
      </c>
      <c r="C7" s="19">
        <v>0</v>
      </c>
      <c r="D7" s="59">
        <v>350000</v>
      </c>
      <c r="E7" s="60">
        <v>350000</v>
      </c>
      <c r="F7" s="60">
        <v>1180</v>
      </c>
      <c r="G7" s="60">
        <v>12565</v>
      </c>
      <c r="H7" s="60">
        <v>32727</v>
      </c>
      <c r="I7" s="60">
        <v>46472</v>
      </c>
      <c r="J7" s="60">
        <v>25039</v>
      </c>
      <c r="K7" s="60">
        <v>3</v>
      </c>
      <c r="L7" s="60">
        <v>394</v>
      </c>
      <c r="M7" s="60">
        <v>25436</v>
      </c>
      <c r="N7" s="60">
        <v>0</v>
      </c>
      <c r="O7" s="60">
        <v>3537</v>
      </c>
      <c r="P7" s="60">
        <v>5233</v>
      </c>
      <c r="Q7" s="60">
        <v>8770</v>
      </c>
      <c r="R7" s="60">
        <v>4430</v>
      </c>
      <c r="S7" s="60">
        <v>2840</v>
      </c>
      <c r="T7" s="60">
        <v>3669</v>
      </c>
      <c r="U7" s="60">
        <v>10939</v>
      </c>
      <c r="V7" s="60">
        <v>91617</v>
      </c>
      <c r="W7" s="60">
        <v>350000</v>
      </c>
      <c r="X7" s="60">
        <v>-258383</v>
      </c>
      <c r="Y7" s="61">
        <v>-73.82</v>
      </c>
      <c r="Z7" s="62">
        <v>350000</v>
      </c>
    </row>
    <row r="8" spans="1:26" ht="13.5">
      <c r="A8" s="58" t="s">
        <v>34</v>
      </c>
      <c r="B8" s="19">
        <v>46979030</v>
      </c>
      <c r="C8" s="19">
        <v>0</v>
      </c>
      <c r="D8" s="59">
        <v>25406000</v>
      </c>
      <c r="E8" s="60">
        <v>21190518</v>
      </c>
      <c r="F8" s="60">
        <v>8276040</v>
      </c>
      <c r="G8" s="60">
        <v>9575</v>
      </c>
      <c r="H8" s="60">
        <v>56256</v>
      </c>
      <c r="I8" s="60">
        <v>8341871</v>
      </c>
      <c r="J8" s="60">
        <v>7389</v>
      </c>
      <c r="K8" s="60">
        <v>6901000</v>
      </c>
      <c r="L8" s="60">
        <v>24266</v>
      </c>
      <c r="M8" s="60">
        <v>6932655</v>
      </c>
      <c r="N8" s="60">
        <v>0</v>
      </c>
      <c r="O8" s="60">
        <v>0</v>
      </c>
      <c r="P8" s="60">
        <v>6107067</v>
      </c>
      <c r="Q8" s="60">
        <v>6107067</v>
      </c>
      <c r="R8" s="60">
        <v>0</v>
      </c>
      <c r="S8" s="60">
        <v>4128</v>
      </c>
      <c r="T8" s="60">
        <v>0</v>
      </c>
      <c r="U8" s="60">
        <v>4128</v>
      </c>
      <c r="V8" s="60">
        <v>21385721</v>
      </c>
      <c r="W8" s="60">
        <v>21190518</v>
      </c>
      <c r="X8" s="60">
        <v>195203</v>
      </c>
      <c r="Y8" s="61">
        <v>0.92</v>
      </c>
      <c r="Z8" s="62">
        <v>21190518</v>
      </c>
    </row>
    <row r="9" spans="1:26" ht="13.5">
      <c r="A9" s="58" t="s">
        <v>35</v>
      </c>
      <c r="B9" s="19">
        <v>4410949</v>
      </c>
      <c r="C9" s="19">
        <v>0</v>
      </c>
      <c r="D9" s="59">
        <v>3398000</v>
      </c>
      <c r="E9" s="60">
        <v>5449900</v>
      </c>
      <c r="F9" s="60">
        <v>192227</v>
      </c>
      <c r="G9" s="60">
        <v>392398</v>
      </c>
      <c r="H9" s="60">
        <v>996618</v>
      </c>
      <c r="I9" s="60">
        <v>1581243</v>
      </c>
      <c r="J9" s="60">
        <v>326945</v>
      </c>
      <c r="K9" s="60">
        <v>366548</v>
      </c>
      <c r="L9" s="60">
        <v>75824</v>
      </c>
      <c r="M9" s="60">
        <v>769317</v>
      </c>
      <c r="N9" s="60">
        <v>469862</v>
      </c>
      <c r="O9" s="60">
        <v>402938</v>
      </c>
      <c r="P9" s="60">
        <v>500439</v>
      </c>
      <c r="Q9" s="60">
        <v>1373239</v>
      </c>
      <c r="R9" s="60">
        <v>496073</v>
      </c>
      <c r="S9" s="60">
        <v>284632</v>
      </c>
      <c r="T9" s="60">
        <v>316346</v>
      </c>
      <c r="U9" s="60">
        <v>1097051</v>
      </c>
      <c r="V9" s="60">
        <v>4820850</v>
      </c>
      <c r="W9" s="60">
        <v>5449900</v>
      </c>
      <c r="X9" s="60">
        <v>-629050</v>
      </c>
      <c r="Y9" s="61">
        <v>-11.54</v>
      </c>
      <c r="Z9" s="62">
        <v>5449900</v>
      </c>
    </row>
    <row r="10" spans="1:26" ht="25.5">
      <c r="A10" s="63" t="s">
        <v>277</v>
      </c>
      <c r="B10" s="64">
        <f>SUM(B5:B9)</f>
        <v>77708899</v>
      </c>
      <c r="C10" s="64">
        <f>SUM(C5:C9)</f>
        <v>0</v>
      </c>
      <c r="D10" s="65">
        <f aca="true" t="shared" si="0" ref="D10:Z10">SUM(D5:D9)</f>
        <v>68662000</v>
      </c>
      <c r="E10" s="66">
        <f t="shared" si="0"/>
        <v>62573198</v>
      </c>
      <c r="F10" s="66">
        <f t="shared" si="0"/>
        <v>11412844</v>
      </c>
      <c r="G10" s="66">
        <f t="shared" si="0"/>
        <v>9118142</v>
      </c>
      <c r="H10" s="66">
        <f t="shared" si="0"/>
        <v>13116643</v>
      </c>
      <c r="I10" s="66">
        <f t="shared" si="0"/>
        <v>33647629</v>
      </c>
      <c r="J10" s="66">
        <f t="shared" si="0"/>
        <v>3101947</v>
      </c>
      <c r="K10" s="66">
        <f t="shared" si="0"/>
        <v>9945819</v>
      </c>
      <c r="L10" s="66">
        <f t="shared" si="0"/>
        <v>100484</v>
      </c>
      <c r="M10" s="66">
        <f t="shared" si="0"/>
        <v>13148250</v>
      </c>
      <c r="N10" s="66">
        <f t="shared" si="0"/>
        <v>6160870</v>
      </c>
      <c r="O10" s="66">
        <f t="shared" si="0"/>
        <v>3354413</v>
      </c>
      <c r="P10" s="66">
        <f t="shared" si="0"/>
        <v>9252635</v>
      </c>
      <c r="Q10" s="66">
        <f t="shared" si="0"/>
        <v>18767918</v>
      </c>
      <c r="R10" s="66">
        <f t="shared" si="0"/>
        <v>3019418</v>
      </c>
      <c r="S10" s="66">
        <f t="shared" si="0"/>
        <v>2854058</v>
      </c>
      <c r="T10" s="66">
        <f t="shared" si="0"/>
        <v>3095475</v>
      </c>
      <c r="U10" s="66">
        <f t="shared" si="0"/>
        <v>8968951</v>
      </c>
      <c r="V10" s="66">
        <f t="shared" si="0"/>
        <v>74532748</v>
      </c>
      <c r="W10" s="66">
        <f t="shared" si="0"/>
        <v>62573198</v>
      </c>
      <c r="X10" s="66">
        <f t="shared" si="0"/>
        <v>11959550</v>
      </c>
      <c r="Y10" s="67">
        <f>+IF(W10&lt;&gt;0,(X10/W10)*100,0)</f>
        <v>19.11289558829964</v>
      </c>
      <c r="Z10" s="68">
        <f t="shared" si="0"/>
        <v>62573198</v>
      </c>
    </row>
    <row r="11" spans="1:26" ht="13.5">
      <c r="A11" s="58" t="s">
        <v>37</v>
      </c>
      <c r="B11" s="19">
        <v>29386042</v>
      </c>
      <c r="C11" s="19">
        <v>0</v>
      </c>
      <c r="D11" s="59">
        <v>33934000</v>
      </c>
      <c r="E11" s="60">
        <v>35848420</v>
      </c>
      <c r="F11" s="60">
        <v>2532258</v>
      </c>
      <c r="G11" s="60">
        <v>2374981</v>
      </c>
      <c r="H11" s="60">
        <v>2263656</v>
      </c>
      <c r="I11" s="60">
        <v>7170895</v>
      </c>
      <c r="J11" s="60">
        <v>2547441</v>
      </c>
      <c r="K11" s="60">
        <v>2305567</v>
      </c>
      <c r="L11" s="60">
        <v>2559575</v>
      </c>
      <c r="M11" s="60">
        <v>7412583</v>
      </c>
      <c r="N11" s="60">
        <v>2535350</v>
      </c>
      <c r="O11" s="60">
        <v>2382238</v>
      </c>
      <c r="P11" s="60">
        <v>2462910</v>
      </c>
      <c r="Q11" s="60">
        <v>7380498</v>
      </c>
      <c r="R11" s="60">
        <v>2541095</v>
      </c>
      <c r="S11" s="60">
        <v>2366660</v>
      </c>
      <c r="T11" s="60">
        <v>2260946</v>
      </c>
      <c r="U11" s="60">
        <v>7168701</v>
      </c>
      <c r="V11" s="60">
        <v>29132677</v>
      </c>
      <c r="W11" s="60">
        <v>35848420</v>
      </c>
      <c r="X11" s="60">
        <v>-6715743</v>
      </c>
      <c r="Y11" s="61">
        <v>-18.73</v>
      </c>
      <c r="Z11" s="62">
        <v>35848420</v>
      </c>
    </row>
    <row r="12" spans="1:26" ht="13.5">
      <c r="A12" s="58" t="s">
        <v>38</v>
      </c>
      <c r="B12" s="19">
        <v>1949332</v>
      </c>
      <c r="C12" s="19">
        <v>0</v>
      </c>
      <c r="D12" s="59">
        <v>2494000</v>
      </c>
      <c r="E12" s="60">
        <v>2380840</v>
      </c>
      <c r="F12" s="60">
        <v>154968</v>
      </c>
      <c r="G12" s="60">
        <v>154968</v>
      </c>
      <c r="H12" s="60">
        <v>155269</v>
      </c>
      <c r="I12" s="60">
        <v>465205</v>
      </c>
      <c r="J12" s="60">
        <v>160768</v>
      </c>
      <c r="K12" s="60">
        <v>155037</v>
      </c>
      <c r="L12" s="60">
        <v>154968</v>
      </c>
      <c r="M12" s="60">
        <v>470773</v>
      </c>
      <c r="N12" s="60">
        <v>154968</v>
      </c>
      <c r="O12" s="60">
        <v>154968</v>
      </c>
      <c r="P12" s="60">
        <v>154968</v>
      </c>
      <c r="Q12" s="60">
        <v>464904</v>
      </c>
      <c r="R12" s="60">
        <v>184225</v>
      </c>
      <c r="S12" s="60">
        <v>171071</v>
      </c>
      <c r="T12" s="60">
        <v>171071</v>
      </c>
      <c r="U12" s="60">
        <v>526367</v>
      </c>
      <c r="V12" s="60">
        <v>1927249</v>
      </c>
      <c r="W12" s="60">
        <v>2380840</v>
      </c>
      <c r="X12" s="60">
        <v>-453591</v>
      </c>
      <c r="Y12" s="61">
        <v>-19.05</v>
      </c>
      <c r="Z12" s="62">
        <v>2380840</v>
      </c>
    </row>
    <row r="13" spans="1:26" ht="13.5">
      <c r="A13" s="58" t="s">
        <v>278</v>
      </c>
      <c r="B13" s="19">
        <v>0</v>
      </c>
      <c r="C13" s="19">
        <v>0</v>
      </c>
      <c r="D13" s="59">
        <v>10588000</v>
      </c>
      <c r="E13" s="60">
        <v>10587910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10587910</v>
      </c>
      <c r="X13" s="60">
        <v>-10587910</v>
      </c>
      <c r="Y13" s="61">
        <v>-100</v>
      </c>
      <c r="Z13" s="62">
        <v>10587910</v>
      </c>
    </row>
    <row r="14" spans="1:26" ht="13.5">
      <c r="A14" s="58" t="s">
        <v>40</v>
      </c>
      <c r="B14" s="19">
        <v>1033635</v>
      </c>
      <c r="C14" s="19">
        <v>0</v>
      </c>
      <c r="D14" s="59">
        <v>1376000</v>
      </c>
      <c r="E14" s="60">
        <v>766751</v>
      </c>
      <c r="F14" s="60">
        <v>12</v>
      </c>
      <c r="G14" s="60">
        <v>757</v>
      </c>
      <c r="H14" s="60">
        <v>435</v>
      </c>
      <c r="I14" s="60">
        <v>1204</v>
      </c>
      <c r="J14" s="60">
        <v>169</v>
      </c>
      <c r="K14" s="60">
        <v>1160</v>
      </c>
      <c r="L14" s="60">
        <v>1551</v>
      </c>
      <c r="M14" s="60">
        <v>2880</v>
      </c>
      <c r="N14" s="60">
        <v>1493</v>
      </c>
      <c r="O14" s="60">
        <v>18</v>
      </c>
      <c r="P14" s="60">
        <v>21142</v>
      </c>
      <c r="Q14" s="60">
        <v>22653</v>
      </c>
      <c r="R14" s="60">
        <v>2042</v>
      </c>
      <c r="S14" s="60">
        <v>10719</v>
      </c>
      <c r="T14" s="60">
        <v>0</v>
      </c>
      <c r="U14" s="60">
        <v>12761</v>
      </c>
      <c r="V14" s="60">
        <v>39498</v>
      </c>
      <c r="W14" s="60">
        <v>766751</v>
      </c>
      <c r="X14" s="60">
        <v>-727253</v>
      </c>
      <c r="Y14" s="61">
        <v>-94.85</v>
      </c>
      <c r="Z14" s="62">
        <v>766751</v>
      </c>
    </row>
    <row r="15" spans="1:26" ht="13.5">
      <c r="A15" s="58" t="s">
        <v>41</v>
      </c>
      <c r="B15" s="19">
        <v>14356374</v>
      </c>
      <c r="C15" s="19">
        <v>0</v>
      </c>
      <c r="D15" s="59">
        <v>17684000</v>
      </c>
      <c r="E15" s="60">
        <v>17683950</v>
      </c>
      <c r="F15" s="60">
        <v>1324294</v>
      </c>
      <c r="G15" s="60">
        <v>1478545</v>
      </c>
      <c r="H15" s="60">
        <v>183761</v>
      </c>
      <c r="I15" s="60">
        <v>2986600</v>
      </c>
      <c r="J15" s="60">
        <v>2675508</v>
      </c>
      <c r="K15" s="60">
        <v>1280058</v>
      </c>
      <c r="L15" s="60">
        <v>1390047</v>
      </c>
      <c r="M15" s="60">
        <v>5345613</v>
      </c>
      <c r="N15" s="60">
        <v>365186</v>
      </c>
      <c r="O15" s="60">
        <v>448988</v>
      </c>
      <c r="P15" s="60">
        <v>2497518</v>
      </c>
      <c r="Q15" s="60">
        <v>3311692</v>
      </c>
      <c r="R15" s="60">
        <v>1880995</v>
      </c>
      <c r="S15" s="60">
        <v>1214603</v>
      </c>
      <c r="T15" s="60">
        <v>236470</v>
      </c>
      <c r="U15" s="60">
        <v>3332068</v>
      </c>
      <c r="V15" s="60">
        <v>14975973</v>
      </c>
      <c r="W15" s="60">
        <v>17683950</v>
      </c>
      <c r="X15" s="60">
        <v>-2707977</v>
      </c>
      <c r="Y15" s="61">
        <v>-15.31</v>
      </c>
      <c r="Z15" s="62">
        <v>17683950</v>
      </c>
    </row>
    <row r="16" spans="1:26" ht="13.5">
      <c r="A16" s="69" t="s">
        <v>42</v>
      </c>
      <c r="B16" s="19">
        <v>438256</v>
      </c>
      <c r="C16" s="19">
        <v>0</v>
      </c>
      <c r="D16" s="59">
        <v>813000</v>
      </c>
      <c r="E16" s="60">
        <v>0</v>
      </c>
      <c r="F16" s="60">
        <v>844890</v>
      </c>
      <c r="G16" s="60">
        <v>1438246</v>
      </c>
      <c r="H16" s="60">
        <v>1345832</v>
      </c>
      <c r="I16" s="60">
        <v>3628968</v>
      </c>
      <c r="J16" s="60">
        <v>943943</v>
      </c>
      <c r="K16" s="60">
        <v>916787</v>
      </c>
      <c r="L16" s="60">
        <v>398738</v>
      </c>
      <c r="M16" s="60">
        <v>2259468</v>
      </c>
      <c r="N16" s="60">
        <v>1500446</v>
      </c>
      <c r="O16" s="60">
        <v>929553</v>
      </c>
      <c r="P16" s="60">
        <v>1325881</v>
      </c>
      <c r="Q16" s="60">
        <v>3755880</v>
      </c>
      <c r="R16" s="60">
        <v>956149</v>
      </c>
      <c r="S16" s="60">
        <v>486337</v>
      </c>
      <c r="T16" s="60">
        <v>707697</v>
      </c>
      <c r="U16" s="60">
        <v>2150183</v>
      </c>
      <c r="V16" s="60">
        <v>11794499</v>
      </c>
      <c r="W16" s="60">
        <v>0</v>
      </c>
      <c r="X16" s="60">
        <v>11794499</v>
      </c>
      <c r="Y16" s="61">
        <v>0</v>
      </c>
      <c r="Z16" s="62">
        <v>0</v>
      </c>
    </row>
    <row r="17" spans="1:26" ht="13.5">
      <c r="A17" s="58" t="s">
        <v>43</v>
      </c>
      <c r="B17" s="19">
        <v>18114048</v>
      </c>
      <c r="C17" s="19">
        <v>0</v>
      </c>
      <c r="D17" s="59">
        <v>29418000</v>
      </c>
      <c r="E17" s="60">
        <v>20066740</v>
      </c>
      <c r="F17" s="60">
        <v>458638</v>
      </c>
      <c r="G17" s="60">
        <v>743845</v>
      </c>
      <c r="H17" s="60">
        <v>729860</v>
      </c>
      <c r="I17" s="60">
        <v>1932343</v>
      </c>
      <c r="J17" s="60">
        <v>652557</v>
      </c>
      <c r="K17" s="60">
        <v>730017</v>
      </c>
      <c r="L17" s="60">
        <v>877965</v>
      </c>
      <c r="M17" s="60">
        <v>2260539</v>
      </c>
      <c r="N17" s="60">
        <v>1170297</v>
      </c>
      <c r="O17" s="60">
        <v>1063872</v>
      </c>
      <c r="P17" s="60">
        <v>1234519</v>
      </c>
      <c r="Q17" s="60">
        <v>3468688</v>
      </c>
      <c r="R17" s="60">
        <v>914299</v>
      </c>
      <c r="S17" s="60">
        <v>627040</v>
      </c>
      <c r="T17" s="60">
        <v>500002</v>
      </c>
      <c r="U17" s="60">
        <v>2041341</v>
      </c>
      <c r="V17" s="60">
        <v>9702911</v>
      </c>
      <c r="W17" s="60">
        <v>20066740</v>
      </c>
      <c r="X17" s="60">
        <v>-10363829</v>
      </c>
      <c r="Y17" s="61">
        <v>-51.65</v>
      </c>
      <c r="Z17" s="62">
        <v>20066740</v>
      </c>
    </row>
    <row r="18" spans="1:26" ht="13.5">
      <c r="A18" s="70" t="s">
        <v>44</v>
      </c>
      <c r="B18" s="71">
        <f>SUM(B11:B17)</f>
        <v>65277687</v>
      </c>
      <c r="C18" s="71">
        <f>SUM(C11:C17)</f>
        <v>0</v>
      </c>
      <c r="D18" s="72">
        <f aca="true" t="shared" si="1" ref="D18:Z18">SUM(D11:D17)</f>
        <v>96307000</v>
      </c>
      <c r="E18" s="73">
        <f t="shared" si="1"/>
        <v>87334611</v>
      </c>
      <c r="F18" s="73">
        <f t="shared" si="1"/>
        <v>5315060</v>
      </c>
      <c r="G18" s="73">
        <f t="shared" si="1"/>
        <v>6191342</v>
      </c>
      <c r="H18" s="73">
        <f t="shared" si="1"/>
        <v>4678813</v>
      </c>
      <c r="I18" s="73">
        <f t="shared" si="1"/>
        <v>16185215</v>
      </c>
      <c r="J18" s="73">
        <f t="shared" si="1"/>
        <v>6980386</v>
      </c>
      <c r="K18" s="73">
        <f t="shared" si="1"/>
        <v>5388626</v>
      </c>
      <c r="L18" s="73">
        <f t="shared" si="1"/>
        <v>5382844</v>
      </c>
      <c r="M18" s="73">
        <f t="shared" si="1"/>
        <v>17751856</v>
      </c>
      <c r="N18" s="73">
        <f t="shared" si="1"/>
        <v>5727740</v>
      </c>
      <c r="O18" s="73">
        <f t="shared" si="1"/>
        <v>4979637</v>
      </c>
      <c r="P18" s="73">
        <f t="shared" si="1"/>
        <v>7696938</v>
      </c>
      <c r="Q18" s="73">
        <f t="shared" si="1"/>
        <v>18404315</v>
      </c>
      <c r="R18" s="73">
        <f t="shared" si="1"/>
        <v>6478805</v>
      </c>
      <c r="S18" s="73">
        <f t="shared" si="1"/>
        <v>4876430</v>
      </c>
      <c r="T18" s="73">
        <f t="shared" si="1"/>
        <v>3876186</v>
      </c>
      <c r="U18" s="73">
        <f t="shared" si="1"/>
        <v>15231421</v>
      </c>
      <c r="V18" s="73">
        <f t="shared" si="1"/>
        <v>67572807</v>
      </c>
      <c r="W18" s="73">
        <f t="shared" si="1"/>
        <v>87334611</v>
      </c>
      <c r="X18" s="73">
        <f t="shared" si="1"/>
        <v>-19761804</v>
      </c>
      <c r="Y18" s="67">
        <f>+IF(W18&lt;&gt;0,(X18/W18)*100,0)</f>
        <v>-22.627688809422875</v>
      </c>
      <c r="Z18" s="74">
        <f t="shared" si="1"/>
        <v>87334611</v>
      </c>
    </row>
    <row r="19" spans="1:26" ht="13.5">
      <c r="A19" s="70" t="s">
        <v>45</v>
      </c>
      <c r="B19" s="75">
        <f>+B10-B18</f>
        <v>12431212</v>
      </c>
      <c r="C19" s="75">
        <f>+C10-C18</f>
        <v>0</v>
      </c>
      <c r="D19" s="76">
        <f aca="true" t="shared" si="2" ref="D19:Z19">+D10-D18</f>
        <v>-27645000</v>
      </c>
      <c r="E19" s="77">
        <f t="shared" si="2"/>
        <v>-24761413</v>
      </c>
      <c r="F19" s="77">
        <f t="shared" si="2"/>
        <v>6097784</v>
      </c>
      <c r="G19" s="77">
        <f t="shared" si="2"/>
        <v>2926800</v>
      </c>
      <c r="H19" s="77">
        <f t="shared" si="2"/>
        <v>8437830</v>
      </c>
      <c r="I19" s="77">
        <f t="shared" si="2"/>
        <v>17462414</v>
      </c>
      <c r="J19" s="77">
        <f t="shared" si="2"/>
        <v>-3878439</v>
      </c>
      <c r="K19" s="77">
        <f t="shared" si="2"/>
        <v>4557193</v>
      </c>
      <c r="L19" s="77">
        <f t="shared" si="2"/>
        <v>-5282360</v>
      </c>
      <c r="M19" s="77">
        <f t="shared" si="2"/>
        <v>-4603606</v>
      </c>
      <c r="N19" s="77">
        <f t="shared" si="2"/>
        <v>433130</v>
      </c>
      <c r="O19" s="77">
        <f t="shared" si="2"/>
        <v>-1625224</v>
      </c>
      <c r="P19" s="77">
        <f t="shared" si="2"/>
        <v>1555697</v>
      </c>
      <c r="Q19" s="77">
        <f t="shared" si="2"/>
        <v>363603</v>
      </c>
      <c r="R19" s="77">
        <f t="shared" si="2"/>
        <v>-3459387</v>
      </c>
      <c r="S19" s="77">
        <f t="shared" si="2"/>
        <v>-2022372</v>
      </c>
      <c r="T19" s="77">
        <f t="shared" si="2"/>
        <v>-780711</v>
      </c>
      <c r="U19" s="77">
        <f t="shared" si="2"/>
        <v>-6262470</v>
      </c>
      <c r="V19" s="77">
        <f t="shared" si="2"/>
        <v>6959941</v>
      </c>
      <c r="W19" s="77">
        <f>IF(E10=E18,0,W10-W18)</f>
        <v>-24761413</v>
      </c>
      <c r="X19" s="77">
        <f t="shared" si="2"/>
        <v>31721354</v>
      </c>
      <c r="Y19" s="78">
        <f>+IF(W19&lt;&gt;0,(X19/W19)*100,0)</f>
        <v>-128.1080122527741</v>
      </c>
      <c r="Z19" s="79">
        <f t="shared" si="2"/>
        <v>-24761413</v>
      </c>
    </row>
    <row r="20" spans="1:26" ht="13.5">
      <c r="A20" s="58" t="s">
        <v>46</v>
      </c>
      <c r="B20" s="19">
        <v>0</v>
      </c>
      <c r="C20" s="19">
        <v>0</v>
      </c>
      <c r="D20" s="59">
        <v>23035000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12431212</v>
      </c>
      <c r="C22" s="86">
        <f>SUM(C19:C21)</f>
        <v>0</v>
      </c>
      <c r="D22" s="87">
        <f aca="true" t="shared" si="3" ref="D22:Z22">SUM(D19:D21)</f>
        <v>-4610000</v>
      </c>
      <c r="E22" s="88">
        <f t="shared" si="3"/>
        <v>-24761413</v>
      </c>
      <c r="F22" s="88">
        <f t="shared" si="3"/>
        <v>6097784</v>
      </c>
      <c r="G22" s="88">
        <f t="shared" si="3"/>
        <v>2926800</v>
      </c>
      <c r="H22" s="88">
        <f t="shared" si="3"/>
        <v>8437830</v>
      </c>
      <c r="I22" s="88">
        <f t="shared" si="3"/>
        <v>17462414</v>
      </c>
      <c r="J22" s="88">
        <f t="shared" si="3"/>
        <v>-3878439</v>
      </c>
      <c r="K22" s="88">
        <f t="shared" si="3"/>
        <v>4557193</v>
      </c>
      <c r="L22" s="88">
        <f t="shared" si="3"/>
        <v>-5282360</v>
      </c>
      <c r="M22" s="88">
        <f t="shared" si="3"/>
        <v>-4603606</v>
      </c>
      <c r="N22" s="88">
        <f t="shared" si="3"/>
        <v>433130</v>
      </c>
      <c r="O22" s="88">
        <f t="shared" si="3"/>
        <v>-1625224</v>
      </c>
      <c r="P22" s="88">
        <f t="shared" si="3"/>
        <v>1555697</v>
      </c>
      <c r="Q22" s="88">
        <f t="shared" si="3"/>
        <v>363603</v>
      </c>
      <c r="R22" s="88">
        <f t="shared" si="3"/>
        <v>-3459387</v>
      </c>
      <c r="S22" s="88">
        <f t="shared" si="3"/>
        <v>-2022372</v>
      </c>
      <c r="T22" s="88">
        <f t="shared" si="3"/>
        <v>-780711</v>
      </c>
      <c r="U22" s="88">
        <f t="shared" si="3"/>
        <v>-6262470</v>
      </c>
      <c r="V22" s="88">
        <f t="shared" si="3"/>
        <v>6959941</v>
      </c>
      <c r="W22" s="88">
        <f t="shared" si="3"/>
        <v>-24761413</v>
      </c>
      <c r="X22" s="88">
        <f t="shared" si="3"/>
        <v>31721354</v>
      </c>
      <c r="Y22" s="89">
        <f>+IF(W22&lt;&gt;0,(X22/W22)*100,0)</f>
        <v>-128.1080122527741</v>
      </c>
      <c r="Z22" s="90">
        <f t="shared" si="3"/>
        <v>-24761413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12431212</v>
      </c>
      <c r="C24" s="75">
        <f>SUM(C22:C23)</f>
        <v>0</v>
      </c>
      <c r="D24" s="76">
        <f aca="true" t="shared" si="4" ref="D24:Z24">SUM(D22:D23)</f>
        <v>-4610000</v>
      </c>
      <c r="E24" s="77">
        <f t="shared" si="4"/>
        <v>-24761413</v>
      </c>
      <c r="F24" s="77">
        <f t="shared" si="4"/>
        <v>6097784</v>
      </c>
      <c r="G24" s="77">
        <f t="shared" si="4"/>
        <v>2926800</v>
      </c>
      <c r="H24" s="77">
        <f t="shared" si="4"/>
        <v>8437830</v>
      </c>
      <c r="I24" s="77">
        <f t="shared" si="4"/>
        <v>17462414</v>
      </c>
      <c r="J24" s="77">
        <f t="shared" si="4"/>
        <v>-3878439</v>
      </c>
      <c r="K24" s="77">
        <f t="shared" si="4"/>
        <v>4557193</v>
      </c>
      <c r="L24" s="77">
        <f t="shared" si="4"/>
        <v>-5282360</v>
      </c>
      <c r="M24" s="77">
        <f t="shared" si="4"/>
        <v>-4603606</v>
      </c>
      <c r="N24" s="77">
        <f t="shared" si="4"/>
        <v>433130</v>
      </c>
      <c r="O24" s="77">
        <f t="shared" si="4"/>
        <v>-1625224</v>
      </c>
      <c r="P24" s="77">
        <f t="shared" si="4"/>
        <v>1555697</v>
      </c>
      <c r="Q24" s="77">
        <f t="shared" si="4"/>
        <v>363603</v>
      </c>
      <c r="R24" s="77">
        <f t="shared" si="4"/>
        <v>-3459387</v>
      </c>
      <c r="S24" s="77">
        <f t="shared" si="4"/>
        <v>-2022372</v>
      </c>
      <c r="T24" s="77">
        <f t="shared" si="4"/>
        <v>-780711</v>
      </c>
      <c r="U24" s="77">
        <f t="shared" si="4"/>
        <v>-6262470</v>
      </c>
      <c r="V24" s="77">
        <f t="shared" si="4"/>
        <v>6959941</v>
      </c>
      <c r="W24" s="77">
        <f t="shared" si="4"/>
        <v>-24761413</v>
      </c>
      <c r="X24" s="77">
        <f t="shared" si="4"/>
        <v>31721354</v>
      </c>
      <c r="Y24" s="78">
        <f>+IF(W24&lt;&gt;0,(X24/W24)*100,0)</f>
        <v>-128.1080122527741</v>
      </c>
      <c r="Z24" s="79">
        <f t="shared" si="4"/>
        <v>-24761413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17838289</v>
      </c>
      <c r="C27" s="22">
        <v>0</v>
      </c>
      <c r="D27" s="99">
        <v>23035000</v>
      </c>
      <c r="E27" s="100">
        <v>34200000</v>
      </c>
      <c r="F27" s="100">
        <v>219857</v>
      </c>
      <c r="G27" s="100">
        <v>1148500</v>
      </c>
      <c r="H27" s="100">
        <v>175159</v>
      </c>
      <c r="I27" s="100">
        <v>1543516</v>
      </c>
      <c r="J27" s="100">
        <v>1835244</v>
      </c>
      <c r="K27" s="100">
        <v>1694141</v>
      </c>
      <c r="L27" s="100">
        <v>1027940</v>
      </c>
      <c r="M27" s="100">
        <v>4557325</v>
      </c>
      <c r="N27" s="100">
        <v>570051</v>
      </c>
      <c r="O27" s="100">
        <v>1302333</v>
      </c>
      <c r="P27" s="100">
        <v>659066</v>
      </c>
      <c r="Q27" s="100">
        <v>2531450</v>
      </c>
      <c r="R27" s="100">
        <v>0</v>
      </c>
      <c r="S27" s="100">
        <v>0</v>
      </c>
      <c r="T27" s="100">
        <v>0</v>
      </c>
      <c r="U27" s="100">
        <v>0</v>
      </c>
      <c r="V27" s="100">
        <v>8632291</v>
      </c>
      <c r="W27" s="100">
        <v>34200000</v>
      </c>
      <c r="X27" s="100">
        <v>-25567709</v>
      </c>
      <c r="Y27" s="101">
        <v>-74.76</v>
      </c>
      <c r="Z27" s="102">
        <v>34200000</v>
      </c>
    </row>
    <row r="28" spans="1:26" ht="13.5">
      <c r="A28" s="103" t="s">
        <v>46</v>
      </c>
      <c r="B28" s="19">
        <v>17838289</v>
      </c>
      <c r="C28" s="19">
        <v>0</v>
      </c>
      <c r="D28" s="59">
        <v>20635000</v>
      </c>
      <c r="E28" s="60">
        <v>34200000</v>
      </c>
      <c r="F28" s="60">
        <v>219857</v>
      </c>
      <c r="G28" s="60">
        <v>1148500</v>
      </c>
      <c r="H28" s="60">
        <v>175159</v>
      </c>
      <c r="I28" s="60">
        <v>1543516</v>
      </c>
      <c r="J28" s="60">
        <v>1835244</v>
      </c>
      <c r="K28" s="60">
        <v>1694141</v>
      </c>
      <c r="L28" s="60">
        <v>1027940</v>
      </c>
      <c r="M28" s="60">
        <v>4557325</v>
      </c>
      <c r="N28" s="60">
        <v>570051</v>
      </c>
      <c r="O28" s="60">
        <v>1302333</v>
      </c>
      <c r="P28" s="60">
        <v>659066</v>
      </c>
      <c r="Q28" s="60">
        <v>2531450</v>
      </c>
      <c r="R28" s="60">
        <v>0</v>
      </c>
      <c r="S28" s="60">
        <v>0</v>
      </c>
      <c r="T28" s="60">
        <v>0</v>
      </c>
      <c r="U28" s="60">
        <v>0</v>
      </c>
      <c r="V28" s="60">
        <v>8632291</v>
      </c>
      <c r="W28" s="60">
        <v>34200000</v>
      </c>
      <c r="X28" s="60">
        <v>-25567709</v>
      </c>
      <c r="Y28" s="61">
        <v>-74.76</v>
      </c>
      <c r="Z28" s="62">
        <v>34200000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2400000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17838289</v>
      </c>
      <c r="C32" s="22">
        <f>SUM(C28:C31)</f>
        <v>0</v>
      </c>
      <c r="D32" s="99">
        <f aca="true" t="shared" si="5" ref="D32:Z32">SUM(D28:D31)</f>
        <v>23035000</v>
      </c>
      <c r="E32" s="100">
        <f t="shared" si="5"/>
        <v>34200000</v>
      </c>
      <c r="F32" s="100">
        <f t="shared" si="5"/>
        <v>219857</v>
      </c>
      <c r="G32" s="100">
        <f t="shared" si="5"/>
        <v>1148500</v>
      </c>
      <c r="H32" s="100">
        <f t="shared" si="5"/>
        <v>175159</v>
      </c>
      <c r="I32" s="100">
        <f t="shared" si="5"/>
        <v>1543516</v>
      </c>
      <c r="J32" s="100">
        <f t="shared" si="5"/>
        <v>1835244</v>
      </c>
      <c r="K32" s="100">
        <f t="shared" si="5"/>
        <v>1694141</v>
      </c>
      <c r="L32" s="100">
        <f t="shared" si="5"/>
        <v>1027940</v>
      </c>
      <c r="M32" s="100">
        <f t="shared" si="5"/>
        <v>4557325</v>
      </c>
      <c r="N32" s="100">
        <f t="shared" si="5"/>
        <v>570051</v>
      </c>
      <c r="O32" s="100">
        <f t="shared" si="5"/>
        <v>1302333</v>
      </c>
      <c r="P32" s="100">
        <f t="shared" si="5"/>
        <v>659066</v>
      </c>
      <c r="Q32" s="100">
        <f t="shared" si="5"/>
        <v>2531450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8632291</v>
      </c>
      <c r="W32" s="100">
        <f t="shared" si="5"/>
        <v>34200000</v>
      </c>
      <c r="X32" s="100">
        <f t="shared" si="5"/>
        <v>-25567709</v>
      </c>
      <c r="Y32" s="101">
        <f>+IF(W32&lt;&gt;0,(X32/W32)*100,0)</f>
        <v>-74.75938304093567</v>
      </c>
      <c r="Z32" s="102">
        <f t="shared" si="5"/>
        <v>34200000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10651578</v>
      </c>
      <c r="C35" s="19">
        <v>0</v>
      </c>
      <c r="D35" s="59">
        <v>62938000</v>
      </c>
      <c r="E35" s="60">
        <v>7205</v>
      </c>
      <c r="F35" s="60">
        <v>2058421</v>
      </c>
      <c r="G35" s="60">
        <v>2969145</v>
      </c>
      <c r="H35" s="60">
        <v>8093248</v>
      </c>
      <c r="I35" s="60">
        <v>8093248</v>
      </c>
      <c r="J35" s="60">
        <v>-5739537</v>
      </c>
      <c r="K35" s="60">
        <v>1021019</v>
      </c>
      <c r="L35" s="60">
        <v>2159544</v>
      </c>
      <c r="M35" s="60">
        <v>2159544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7205</v>
      </c>
      <c r="X35" s="60">
        <v>-7205</v>
      </c>
      <c r="Y35" s="61">
        <v>-100</v>
      </c>
      <c r="Z35" s="62">
        <v>7205</v>
      </c>
    </row>
    <row r="36" spans="1:26" ht="13.5">
      <c r="A36" s="58" t="s">
        <v>57</v>
      </c>
      <c r="B36" s="19">
        <v>283930883</v>
      </c>
      <c r="C36" s="19">
        <v>0</v>
      </c>
      <c r="D36" s="59">
        <v>276313000</v>
      </c>
      <c r="E36" s="60">
        <v>276253</v>
      </c>
      <c r="F36" s="60">
        <v>12201684</v>
      </c>
      <c r="G36" s="60">
        <v>2609112</v>
      </c>
      <c r="H36" s="60">
        <v>-9937924</v>
      </c>
      <c r="I36" s="60">
        <v>-9937924</v>
      </c>
      <c r="J36" s="60">
        <v>2359124</v>
      </c>
      <c r="K36" s="60">
        <v>2655508</v>
      </c>
      <c r="L36" s="60">
        <v>1300770</v>
      </c>
      <c r="M36" s="60">
        <v>1300770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276253</v>
      </c>
      <c r="X36" s="60">
        <v>-276253</v>
      </c>
      <c r="Y36" s="61">
        <v>-100</v>
      </c>
      <c r="Z36" s="62">
        <v>276253</v>
      </c>
    </row>
    <row r="37" spans="1:26" ht="13.5">
      <c r="A37" s="58" t="s">
        <v>58</v>
      </c>
      <c r="B37" s="19">
        <v>21793295</v>
      </c>
      <c r="C37" s="19">
        <v>0</v>
      </c>
      <c r="D37" s="59">
        <v>48583000</v>
      </c>
      <c r="E37" s="60">
        <v>13991</v>
      </c>
      <c r="F37" s="60">
        <v>8283953</v>
      </c>
      <c r="G37" s="60">
        <v>3131077</v>
      </c>
      <c r="H37" s="60">
        <v>-1492765</v>
      </c>
      <c r="I37" s="60">
        <v>-1492765</v>
      </c>
      <c r="J37" s="60">
        <v>559050</v>
      </c>
      <c r="K37" s="60">
        <v>-909346</v>
      </c>
      <c r="L37" s="60">
        <v>8789627</v>
      </c>
      <c r="M37" s="60">
        <v>8789627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13991</v>
      </c>
      <c r="X37" s="60">
        <v>-13991</v>
      </c>
      <c r="Y37" s="61">
        <v>-100</v>
      </c>
      <c r="Z37" s="62">
        <v>13991</v>
      </c>
    </row>
    <row r="38" spans="1:26" ht="13.5">
      <c r="A38" s="58" t="s">
        <v>59</v>
      </c>
      <c r="B38" s="19">
        <v>17190258</v>
      </c>
      <c r="C38" s="19">
        <v>0</v>
      </c>
      <c r="D38" s="59">
        <v>15695000</v>
      </c>
      <c r="E38" s="60">
        <v>24163</v>
      </c>
      <c r="F38" s="60">
        <v>-36948</v>
      </c>
      <c r="G38" s="60">
        <v>-165454</v>
      </c>
      <c r="H38" s="60">
        <v>-66948</v>
      </c>
      <c r="I38" s="60">
        <v>-66948</v>
      </c>
      <c r="J38" s="60">
        <v>-66948</v>
      </c>
      <c r="K38" s="60">
        <v>-56948</v>
      </c>
      <c r="L38" s="60">
        <v>-46948</v>
      </c>
      <c r="M38" s="60">
        <v>-46948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24163</v>
      </c>
      <c r="X38" s="60">
        <v>-24163</v>
      </c>
      <c r="Y38" s="61">
        <v>-100</v>
      </c>
      <c r="Z38" s="62">
        <v>24163</v>
      </c>
    </row>
    <row r="39" spans="1:26" ht="13.5">
      <c r="A39" s="58" t="s">
        <v>60</v>
      </c>
      <c r="B39" s="19">
        <v>255598908</v>
      </c>
      <c r="C39" s="19">
        <v>0</v>
      </c>
      <c r="D39" s="59">
        <v>274973000</v>
      </c>
      <c r="E39" s="60">
        <v>245304</v>
      </c>
      <c r="F39" s="60">
        <v>6013100</v>
      </c>
      <c r="G39" s="60">
        <v>2612634</v>
      </c>
      <c r="H39" s="60">
        <v>-284963</v>
      </c>
      <c r="I39" s="60">
        <v>-284963</v>
      </c>
      <c r="J39" s="60">
        <v>-3872515</v>
      </c>
      <c r="K39" s="60">
        <v>4642821</v>
      </c>
      <c r="L39" s="60">
        <v>-5282365</v>
      </c>
      <c r="M39" s="60">
        <v>-5282365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245304</v>
      </c>
      <c r="X39" s="60">
        <v>-245304</v>
      </c>
      <c r="Y39" s="61">
        <v>-100</v>
      </c>
      <c r="Z39" s="62">
        <v>245304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18498139</v>
      </c>
      <c r="C42" s="19">
        <v>0</v>
      </c>
      <c r="D42" s="59">
        <v>3947564</v>
      </c>
      <c r="E42" s="60">
        <v>33579124</v>
      </c>
      <c r="F42" s="60">
        <v>15107702</v>
      </c>
      <c r="G42" s="60">
        <v>2613069</v>
      </c>
      <c r="H42" s="60">
        <v>8371306</v>
      </c>
      <c r="I42" s="60">
        <v>26092077</v>
      </c>
      <c r="J42" s="60">
        <v>-3807116</v>
      </c>
      <c r="K42" s="60">
        <v>4717187</v>
      </c>
      <c r="L42" s="60">
        <v>-5282364</v>
      </c>
      <c r="M42" s="60">
        <v>-4372293</v>
      </c>
      <c r="N42" s="60">
        <v>473514</v>
      </c>
      <c r="O42" s="60">
        <v>-1588484</v>
      </c>
      <c r="P42" s="60">
        <v>2089477</v>
      </c>
      <c r="Q42" s="60">
        <v>974507</v>
      </c>
      <c r="R42" s="60">
        <v>-3699650</v>
      </c>
      <c r="S42" s="60">
        <v>-2023388</v>
      </c>
      <c r="T42" s="60">
        <v>0</v>
      </c>
      <c r="U42" s="60">
        <v>-5723038</v>
      </c>
      <c r="V42" s="60">
        <v>16971253</v>
      </c>
      <c r="W42" s="60">
        <v>33579124</v>
      </c>
      <c r="X42" s="60">
        <v>-16607871</v>
      </c>
      <c r="Y42" s="61">
        <v>-49.46</v>
      </c>
      <c r="Z42" s="62">
        <v>33579124</v>
      </c>
    </row>
    <row r="43" spans="1:26" ht="13.5">
      <c r="A43" s="58" t="s">
        <v>63</v>
      </c>
      <c r="B43" s="19">
        <v>-17794986</v>
      </c>
      <c r="C43" s="19">
        <v>0</v>
      </c>
      <c r="D43" s="59">
        <v>-23031996</v>
      </c>
      <c r="E43" s="60">
        <v>-34200000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-34200000</v>
      </c>
      <c r="X43" s="60">
        <v>34200000</v>
      </c>
      <c r="Y43" s="61">
        <v>-100</v>
      </c>
      <c r="Z43" s="62">
        <v>-34200000</v>
      </c>
    </row>
    <row r="44" spans="1:26" ht="13.5">
      <c r="A44" s="58" t="s">
        <v>64</v>
      </c>
      <c r="B44" s="19">
        <v>-406272</v>
      </c>
      <c r="C44" s="19">
        <v>0</v>
      </c>
      <c r="D44" s="59">
        <v>-361000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1620942</v>
      </c>
      <c r="C45" s="22">
        <v>0</v>
      </c>
      <c r="D45" s="99">
        <v>-23729432</v>
      </c>
      <c r="E45" s="100">
        <v>-4904938</v>
      </c>
      <c r="F45" s="100">
        <v>15436106</v>
      </c>
      <c r="G45" s="100">
        <v>18049175</v>
      </c>
      <c r="H45" s="100">
        <v>26420481</v>
      </c>
      <c r="I45" s="100">
        <v>26420481</v>
      </c>
      <c r="J45" s="100">
        <v>22613365</v>
      </c>
      <c r="K45" s="100">
        <v>27330552</v>
      </c>
      <c r="L45" s="100">
        <v>22048188</v>
      </c>
      <c r="M45" s="100">
        <v>22048188</v>
      </c>
      <c r="N45" s="100">
        <v>22521702</v>
      </c>
      <c r="O45" s="100">
        <v>20933218</v>
      </c>
      <c r="P45" s="100">
        <v>23022695</v>
      </c>
      <c r="Q45" s="100">
        <v>22521702</v>
      </c>
      <c r="R45" s="100">
        <v>19323045</v>
      </c>
      <c r="S45" s="100">
        <v>17299657</v>
      </c>
      <c r="T45" s="100">
        <v>0</v>
      </c>
      <c r="U45" s="100">
        <v>17299657</v>
      </c>
      <c r="V45" s="100">
        <v>17299657</v>
      </c>
      <c r="W45" s="100">
        <v>-4904938</v>
      </c>
      <c r="X45" s="100">
        <v>22204595</v>
      </c>
      <c r="Y45" s="101">
        <v>-452.7</v>
      </c>
      <c r="Z45" s="102">
        <v>-4904938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2747932</v>
      </c>
      <c r="E49" s="54">
        <v>1170930</v>
      </c>
      <c r="F49" s="54">
        <v>0</v>
      </c>
      <c r="G49" s="54">
        <v>0</v>
      </c>
      <c r="H49" s="54">
        <v>0</v>
      </c>
      <c r="I49" s="54">
        <v>1059109</v>
      </c>
      <c r="J49" s="54">
        <v>0</v>
      </c>
      <c r="K49" s="54">
        <v>0</v>
      </c>
      <c r="L49" s="54">
        <v>0</v>
      </c>
      <c r="M49" s="54">
        <v>970809</v>
      </c>
      <c r="N49" s="54">
        <v>0</v>
      </c>
      <c r="O49" s="54">
        <v>0</v>
      </c>
      <c r="P49" s="54">
        <v>0</v>
      </c>
      <c r="Q49" s="54">
        <v>1077390</v>
      </c>
      <c r="R49" s="54">
        <v>0</v>
      </c>
      <c r="S49" s="54">
        <v>0</v>
      </c>
      <c r="T49" s="54">
        <v>0</v>
      </c>
      <c r="U49" s="54">
        <v>38418503</v>
      </c>
      <c r="V49" s="54">
        <v>0</v>
      </c>
      <c r="W49" s="54">
        <v>45444673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5127420</v>
      </c>
      <c r="C51" s="52">
        <v>0</v>
      </c>
      <c r="D51" s="129">
        <v>754927</v>
      </c>
      <c r="E51" s="54">
        <v>1028385</v>
      </c>
      <c r="F51" s="54">
        <v>0</v>
      </c>
      <c r="G51" s="54">
        <v>0</v>
      </c>
      <c r="H51" s="54">
        <v>0</v>
      </c>
      <c r="I51" s="54">
        <v>118448</v>
      </c>
      <c r="J51" s="54">
        <v>0</v>
      </c>
      <c r="K51" s="54">
        <v>0</v>
      </c>
      <c r="L51" s="54">
        <v>0</v>
      </c>
      <c r="M51" s="54">
        <v>607978</v>
      </c>
      <c r="N51" s="54">
        <v>0</v>
      </c>
      <c r="O51" s="54">
        <v>0</v>
      </c>
      <c r="P51" s="54">
        <v>0</v>
      </c>
      <c r="Q51" s="54">
        <v>175237</v>
      </c>
      <c r="R51" s="54">
        <v>0</v>
      </c>
      <c r="S51" s="54">
        <v>0</v>
      </c>
      <c r="T51" s="54">
        <v>0</v>
      </c>
      <c r="U51" s="54">
        <v>940</v>
      </c>
      <c r="V51" s="54">
        <v>4845296</v>
      </c>
      <c r="W51" s="54">
        <v>12658631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72.81503740698814</v>
      </c>
      <c r="C58" s="5">
        <f>IF(C67=0,0,+(C76/C67)*100)</f>
        <v>0</v>
      </c>
      <c r="D58" s="6">
        <f aca="true" t="shared" si="6" ref="D58:Z58">IF(D67=0,0,+(D76/D67)*100)</f>
        <v>91.89953801345787</v>
      </c>
      <c r="E58" s="7">
        <f t="shared" si="6"/>
        <v>99.99998614297458</v>
      </c>
      <c r="F58" s="7">
        <f t="shared" si="6"/>
        <v>99.97446160728295</v>
      </c>
      <c r="G58" s="7">
        <f t="shared" si="6"/>
        <v>96.6094725281378</v>
      </c>
      <c r="H58" s="7">
        <f t="shared" si="6"/>
        <v>99.99176889873902</v>
      </c>
      <c r="I58" s="7">
        <f t="shared" si="6"/>
        <v>98.75626021536736</v>
      </c>
      <c r="J58" s="7">
        <f t="shared" si="6"/>
        <v>99.96372247335758</v>
      </c>
      <c r="K58" s="7">
        <f t="shared" si="6"/>
        <v>102.67302387671006</v>
      </c>
      <c r="L58" s="7">
        <f t="shared" si="6"/>
        <v>0</v>
      </c>
      <c r="M58" s="7">
        <f t="shared" si="6"/>
        <v>101.30319798721324</v>
      </c>
      <c r="N58" s="7">
        <f t="shared" si="6"/>
        <v>100.01155357741322</v>
      </c>
      <c r="O58" s="7">
        <f t="shared" si="6"/>
        <v>99.94786131840837</v>
      </c>
      <c r="P58" s="7">
        <f t="shared" si="6"/>
        <v>99.85083449504981</v>
      </c>
      <c r="Q58" s="7">
        <f t="shared" si="6"/>
        <v>99.95693727361783</v>
      </c>
      <c r="R58" s="7">
        <f t="shared" si="6"/>
        <v>99.46060885748028</v>
      </c>
      <c r="S58" s="7">
        <f t="shared" si="6"/>
        <v>99.96113024689166</v>
      </c>
      <c r="T58" s="7">
        <f t="shared" si="6"/>
        <v>0</v>
      </c>
      <c r="U58" s="7">
        <f t="shared" si="6"/>
        <v>64.55111149369681</v>
      </c>
      <c r="V58" s="7">
        <f t="shared" si="6"/>
        <v>93.72160037000702</v>
      </c>
      <c r="W58" s="7">
        <f t="shared" si="6"/>
        <v>99.99998614297458</v>
      </c>
      <c r="X58" s="7">
        <f t="shared" si="6"/>
        <v>0</v>
      </c>
      <c r="Y58" s="7">
        <f t="shared" si="6"/>
        <v>0</v>
      </c>
      <c r="Z58" s="8">
        <f t="shared" si="6"/>
        <v>99.99998614297458</v>
      </c>
    </row>
    <row r="59" spans="1:26" ht="13.5">
      <c r="A59" s="37" t="s">
        <v>31</v>
      </c>
      <c r="B59" s="9">
        <f aca="true" t="shared" si="7" ref="B59:Z66">IF(B68=0,0,+(B77/B68)*100)</f>
        <v>92.86283076211717</v>
      </c>
      <c r="C59" s="9">
        <f t="shared" si="7"/>
        <v>0</v>
      </c>
      <c r="D59" s="2">
        <f t="shared" si="7"/>
        <v>100</v>
      </c>
      <c r="E59" s="10">
        <f t="shared" si="7"/>
        <v>99.99998741601289</v>
      </c>
      <c r="F59" s="10">
        <f t="shared" si="7"/>
        <v>54.026442307692314</v>
      </c>
      <c r="G59" s="10">
        <f t="shared" si="7"/>
        <v>95.53115940992576</v>
      </c>
      <c r="H59" s="10">
        <f t="shared" si="7"/>
        <v>99.94351212389935</v>
      </c>
      <c r="I59" s="10">
        <f t="shared" si="7"/>
        <v>96.45788432240983</v>
      </c>
      <c r="J59" s="10">
        <f t="shared" si="7"/>
        <v>99.4077469951014</v>
      </c>
      <c r="K59" s="10">
        <f t="shared" si="7"/>
        <v>-26.85402974749222</v>
      </c>
      <c r="L59" s="10">
        <f t="shared" si="7"/>
        <v>0</v>
      </c>
      <c r="M59" s="10">
        <f t="shared" si="7"/>
        <v>163.40978030263182</v>
      </c>
      <c r="N59" s="10">
        <f t="shared" si="7"/>
        <v>110.75703655774831</v>
      </c>
      <c r="O59" s="10">
        <f t="shared" si="7"/>
        <v>-451.2280701754386</v>
      </c>
      <c r="P59" s="10">
        <f t="shared" si="7"/>
        <v>-165.98549769281476</v>
      </c>
      <c r="Q59" s="10">
        <f t="shared" si="7"/>
        <v>38.11372745490982</v>
      </c>
      <c r="R59" s="10">
        <f t="shared" si="7"/>
        <v>-115.75119913352931</v>
      </c>
      <c r="S59" s="10">
        <f t="shared" si="7"/>
        <v>-11.991199119911991</v>
      </c>
      <c r="T59" s="10">
        <f t="shared" si="7"/>
        <v>0</v>
      </c>
      <c r="U59" s="10">
        <f t="shared" si="7"/>
        <v>-16.36728268604576</v>
      </c>
      <c r="V59" s="10">
        <f t="shared" si="7"/>
        <v>96.68339666589367</v>
      </c>
      <c r="W59" s="10">
        <f t="shared" si="7"/>
        <v>99.99998741601289</v>
      </c>
      <c r="X59" s="10">
        <f t="shared" si="7"/>
        <v>0</v>
      </c>
      <c r="Y59" s="10">
        <f t="shared" si="7"/>
        <v>0</v>
      </c>
      <c r="Z59" s="11">
        <f t="shared" si="7"/>
        <v>99.99998741601289</v>
      </c>
    </row>
    <row r="60" spans="1:26" ht="13.5">
      <c r="A60" s="38" t="s">
        <v>32</v>
      </c>
      <c r="B60" s="12">
        <f t="shared" si="7"/>
        <v>69.96977400949966</v>
      </c>
      <c r="C60" s="12">
        <f t="shared" si="7"/>
        <v>0</v>
      </c>
      <c r="D60" s="3">
        <f t="shared" si="7"/>
        <v>89.65711018644983</v>
      </c>
      <c r="E60" s="13">
        <f t="shared" si="7"/>
        <v>99.99999276310797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64.96417624570128</v>
      </c>
      <c r="V60" s="13">
        <f t="shared" si="7"/>
        <v>93.09603226195638</v>
      </c>
      <c r="W60" s="13">
        <f t="shared" si="7"/>
        <v>99.99999276310797</v>
      </c>
      <c r="X60" s="13">
        <f t="shared" si="7"/>
        <v>0</v>
      </c>
      <c r="Y60" s="13">
        <f t="shared" si="7"/>
        <v>0</v>
      </c>
      <c r="Z60" s="14">
        <f t="shared" si="7"/>
        <v>99.99999276310797</v>
      </c>
    </row>
    <row r="61" spans="1:26" ht="13.5">
      <c r="A61" s="39" t="s">
        <v>103</v>
      </c>
      <c r="B61" s="12">
        <f t="shared" si="7"/>
        <v>69.8678843302823</v>
      </c>
      <c r="C61" s="12">
        <f t="shared" si="7"/>
        <v>0</v>
      </c>
      <c r="D61" s="3">
        <f t="shared" si="7"/>
        <v>85.16741834085008</v>
      </c>
      <c r="E61" s="13">
        <f t="shared" si="7"/>
        <v>112.16175204135652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0</v>
      </c>
      <c r="U61" s="13">
        <f t="shared" si="7"/>
        <v>61.45539023931945</v>
      </c>
      <c r="V61" s="13">
        <f t="shared" si="7"/>
        <v>92.64905999407918</v>
      </c>
      <c r="W61" s="13">
        <f t="shared" si="7"/>
        <v>112.16175204135652</v>
      </c>
      <c r="X61" s="13">
        <f t="shared" si="7"/>
        <v>0</v>
      </c>
      <c r="Y61" s="13">
        <f t="shared" si="7"/>
        <v>0</v>
      </c>
      <c r="Z61" s="14">
        <f t="shared" si="7"/>
        <v>112.16175204135652</v>
      </c>
    </row>
    <row r="62" spans="1:26" ht="13.5">
      <c r="A62" s="39" t="s">
        <v>104</v>
      </c>
      <c r="B62" s="12">
        <f t="shared" si="7"/>
        <v>75.15316212482143</v>
      </c>
      <c r="C62" s="12">
        <f t="shared" si="7"/>
        <v>0</v>
      </c>
      <c r="D62" s="3">
        <f t="shared" si="7"/>
        <v>100.00034107866126</v>
      </c>
      <c r="E62" s="13">
        <f t="shared" si="7"/>
        <v>129.10057369822428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0</v>
      </c>
      <c r="U62" s="13">
        <f t="shared" si="7"/>
        <v>68.02969867508865</v>
      </c>
      <c r="V62" s="13">
        <f t="shared" si="7"/>
        <v>93.80700759093013</v>
      </c>
      <c r="W62" s="13">
        <f t="shared" si="7"/>
        <v>129.10057369822428</v>
      </c>
      <c r="X62" s="13">
        <f t="shared" si="7"/>
        <v>0</v>
      </c>
      <c r="Y62" s="13">
        <f t="shared" si="7"/>
        <v>0</v>
      </c>
      <c r="Z62" s="14">
        <f t="shared" si="7"/>
        <v>129.10057369822428</v>
      </c>
    </row>
    <row r="63" spans="1:26" ht="13.5">
      <c r="A63" s="39" t="s">
        <v>105</v>
      </c>
      <c r="B63" s="12">
        <f t="shared" si="7"/>
        <v>57.920478379862395</v>
      </c>
      <c r="C63" s="12">
        <f t="shared" si="7"/>
        <v>0</v>
      </c>
      <c r="D63" s="3">
        <f t="shared" si="7"/>
        <v>99.98771186440678</v>
      </c>
      <c r="E63" s="13">
        <f t="shared" si="7"/>
        <v>200.96270351512584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0</v>
      </c>
      <c r="U63" s="13">
        <f t="shared" si="7"/>
        <v>66.79108570497331</v>
      </c>
      <c r="V63" s="13">
        <f t="shared" si="7"/>
        <v>92.71809465927178</v>
      </c>
      <c r="W63" s="13">
        <f t="shared" si="7"/>
        <v>200.96270351512584</v>
      </c>
      <c r="X63" s="13">
        <f t="shared" si="7"/>
        <v>0</v>
      </c>
      <c r="Y63" s="13">
        <f t="shared" si="7"/>
        <v>0</v>
      </c>
      <c r="Z63" s="14">
        <f t="shared" si="7"/>
        <v>200.96270351512584</v>
      </c>
    </row>
    <row r="64" spans="1:26" ht="13.5">
      <c r="A64" s="39" t="s">
        <v>106</v>
      </c>
      <c r="B64" s="12">
        <f t="shared" si="7"/>
        <v>73.533340801919</v>
      </c>
      <c r="C64" s="12">
        <f t="shared" si="7"/>
        <v>0</v>
      </c>
      <c r="D64" s="3">
        <f t="shared" si="7"/>
        <v>100.00901408450704</v>
      </c>
      <c r="E64" s="13">
        <f t="shared" si="7"/>
        <v>381.9499614994439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0</v>
      </c>
      <c r="U64" s="13">
        <f t="shared" si="7"/>
        <v>66.75196844100752</v>
      </c>
      <c r="V64" s="13">
        <f t="shared" si="7"/>
        <v>93.58874739744267</v>
      </c>
      <c r="W64" s="13">
        <f t="shared" si="7"/>
        <v>381.9499614994439</v>
      </c>
      <c r="X64" s="13">
        <f t="shared" si="7"/>
        <v>0</v>
      </c>
      <c r="Y64" s="13">
        <f t="shared" si="7"/>
        <v>0</v>
      </c>
      <c r="Z64" s="14">
        <f t="shared" si="7"/>
        <v>381.9499614994439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109.375</v>
      </c>
      <c r="E66" s="16">
        <f t="shared" si="7"/>
        <v>99.9996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67.4417965874507</v>
      </c>
      <c r="V66" s="16">
        <f t="shared" si="7"/>
        <v>92.91862518549672</v>
      </c>
      <c r="W66" s="16">
        <f t="shared" si="7"/>
        <v>99.9996</v>
      </c>
      <c r="X66" s="16">
        <f t="shared" si="7"/>
        <v>0</v>
      </c>
      <c r="Y66" s="16">
        <f t="shared" si="7"/>
        <v>0</v>
      </c>
      <c r="Z66" s="17">
        <f t="shared" si="7"/>
        <v>99.9996</v>
      </c>
    </row>
    <row r="67" spans="1:26" ht="13.5" hidden="1">
      <c r="A67" s="41" t="s">
        <v>285</v>
      </c>
      <c r="B67" s="24">
        <v>26601714</v>
      </c>
      <c r="C67" s="24"/>
      <c r="D67" s="25">
        <v>39828000</v>
      </c>
      <c r="E67" s="26">
        <v>36082780</v>
      </c>
      <c r="F67" s="26">
        <v>2995490</v>
      </c>
      <c r="G67" s="26">
        <v>8754685</v>
      </c>
      <c r="H67" s="26">
        <v>12258384</v>
      </c>
      <c r="I67" s="26">
        <v>24008559</v>
      </c>
      <c r="J67" s="26">
        <v>2806145</v>
      </c>
      <c r="K67" s="26">
        <v>2743971</v>
      </c>
      <c r="L67" s="26"/>
      <c r="M67" s="26">
        <v>5550116</v>
      </c>
      <c r="N67" s="26">
        <v>5755793</v>
      </c>
      <c r="O67" s="26">
        <v>3013118</v>
      </c>
      <c r="P67" s="26">
        <v>2705049</v>
      </c>
      <c r="Q67" s="26">
        <v>11473960</v>
      </c>
      <c r="R67" s="26">
        <v>2585137</v>
      </c>
      <c r="S67" s="26">
        <v>2619003</v>
      </c>
      <c r="T67" s="26">
        <v>2834727</v>
      </c>
      <c r="U67" s="26">
        <v>8038867</v>
      </c>
      <c r="V67" s="26">
        <v>49071502</v>
      </c>
      <c r="W67" s="26">
        <v>36082780</v>
      </c>
      <c r="X67" s="26"/>
      <c r="Y67" s="25"/>
      <c r="Z67" s="27">
        <v>36082780</v>
      </c>
    </row>
    <row r="68" spans="1:26" ht="13.5" hidden="1">
      <c r="A68" s="37" t="s">
        <v>31</v>
      </c>
      <c r="B68" s="19">
        <v>5129933</v>
      </c>
      <c r="C68" s="19"/>
      <c r="D68" s="20">
        <v>8025000</v>
      </c>
      <c r="E68" s="21">
        <v>7946607</v>
      </c>
      <c r="F68" s="21">
        <v>1664</v>
      </c>
      <c r="G68" s="21">
        <v>6642215</v>
      </c>
      <c r="H68" s="21">
        <v>1786224</v>
      </c>
      <c r="I68" s="21">
        <v>8430103</v>
      </c>
      <c r="J68" s="21">
        <v>171886</v>
      </c>
      <c r="K68" s="21">
        <v>-57820</v>
      </c>
      <c r="L68" s="21"/>
      <c r="M68" s="21">
        <v>114066</v>
      </c>
      <c r="N68" s="21">
        <v>6182</v>
      </c>
      <c r="O68" s="21">
        <v>285</v>
      </c>
      <c r="P68" s="21">
        <v>1517</v>
      </c>
      <c r="Q68" s="21">
        <v>7984</v>
      </c>
      <c r="R68" s="21">
        <v>6463</v>
      </c>
      <c r="S68" s="21">
        <v>909</v>
      </c>
      <c r="T68" s="21">
        <v>39001</v>
      </c>
      <c r="U68" s="21">
        <v>46373</v>
      </c>
      <c r="V68" s="21">
        <v>8598526</v>
      </c>
      <c r="W68" s="21">
        <v>7946607</v>
      </c>
      <c r="X68" s="21"/>
      <c r="Y68" s="20"/>
      <c r="Z68" s="23">
        <v>7946607</v>
      </c>
    </row>
    <row r="69" spans="1:26" ht="13.5" hidden="1">
      <c r="A69" s="38" t="s">
        <v>32</v>
      </c>
      <c r="B69" s="19">
        <v>20875081</v>
      </c>
      <c r="C69" s="19"/>
      <c r="D69" s="20">
        <v>31483000</v>
      </c>
      <c r="E69" s="21">
        <v>27636173</v>
      </c>
      <c r="F69" s="21">
        <v>2941733</v>
      </c>
      <c r="G69" s="21">
        <v>2061389</v>
      </c>
      <c r="H69" s="21">
        <v>10244818</v>
      </c>
      <c r="I69" s="21">
        <v>15247940</v>
      </c>
      <c r="J69" s="21">
        <v>2570688</v>
      </c>
      <c r="K69" s="21">
        <v>2736088</v>
      </c>
      <c r="L69" s="21"/>
      <c r="M69" s="21">
        <v>5306776</v>
      </c>
      <c r="N69" s="21">
        <v>5684826</v>
      </c>
      <c r="O69" s="21">
        <v>2947653</v>
      </c>
      <c r="P69" s="21">
        <v>2638379</v>
      </c>
      <c r="Q69" s="21">
        <v>11270858</v>
      </c>
      <c r="R69" s="21">
        <v>2512452</v>
      </c>
      <c r="S69" s="21">
        <v>2561549</v>
      </c>
      <c r="T69" s="21">
        <v>2736459</v>
      </c>
      <c r="U69" s="21">
        <v>7810460</v>
      </c>
      <c r="V69" s="21">
        <v>39636034</v>
      </c>
      <c r="W69" s="21">
        <v>27636173</v>
      </c>
      <c r="X69" s="21"/>
      <c r="Y69" s="20"/>
      <c r="Z69" s="23">
        <v>27636173</v>
      </c>
    </row>
    <row r="70" spans="1:26" ht="13.5" hidden="1">
      <c r="A70" s="39" t="s">
        <v>103</v>
      </c>
      <c r="B70" s="19">
        <v>11050014</v>
      </c>
      <c r="C70" s="19"/>
      <c r="D70" s="20">
        <v>21951000</v>
      </c>
      <c r="E70" s="21">
        <v>16395960</v>
      </c>
      <c r="F70" s="21">
        <v>1479553</v>
      </c>
      <c r="G70" s="21">
        <v>644863</v>
      </c>
      <c r="H70" s="21">
        <v>5128643</v>
      </c>
      <c r="I70" s="21">
        <v>7253059</v>
      </c>
      <c r="J70" s="21">
        <v>1003066</v>
      </c>
      <c r="K70" s="21">
        <v>1003126</v>
      </c>
      <c r="L70" s="21"/>
      <c r="M70" s="21">
        <v>2006192</v>
      </c>
      <c r="N70" s="21">
        <v>2163233</v>
      </c>
      <c r="O70" s="21">
        <v>1155493</v>
      </c>
      <c r="P70" s="21">
        <v>1085034</v>
      </c>
      <c r="Q70" s="21">
        <v>4403760</v>
      </c>
      <c r="R70" s="21">
        <v>953245</v>
      </c>
      <c r="S70" s="21">
        <v>1025468</v>
      </c>
      <c r="T70" s="21">
        <v>1241042</v>
      </c>
      <c r="U70" s="21">
        <v>3219755</v>
      </c>
      <c r="V70" s="21">
        <v>16882766</v>
      </c>
      <c r="W70" s="21">
        <v>16395960</v>
      </c>
      <c r="X70" s="21"/>
      <c r="Y70" s="20"/>
      <c r="Z70" s="23">
        <v>16395960</v>
      </c>
    </row>
    <row r="71" spans="1:26" ht="13.5" hidden="1">
      <c r="A71" s="39" t="s">
        <v>104</v>
      </c>
      <c r="B71" s="19">
        <v>5972756</v>
      </c>
      <c r="C71" s="19"/>
      <c r="D71" s="20">
        <v>4691000</v>
      </c>
      <c r="E71" s="21">
        <v>6809852</v>
      </c>
      <c r="F71" s="21">
        <v>735314</v>
      </c>
      <c r="G71" s="21">
        <v>684997</v>
      </c>
      <c r="H71" s="21">
        <v>2922645</v>
      </c>
      <c r="I71" s="21">
        <v>4342956</v>
      </c>
      <c r="J71" s="21">
        <v>825569</v>
      </c>
      <c r="K71" s="21">
        <v>997626</v>
      </c>
      <c r="L71" s="21"/>
      <c r="M71" s="21">
        <v>1823195</v>
      </c>
      <c r="N71" s="21">
        <v>1837445</v>
      </c>
      <c r="O71" s="21">
        <v>1043310</v>
      </c>
      <c r="P71" s="21">
        <v>816446</v>
      </c>
      <c r="Q71" s="21">
        <v>3697201</v>
      </c>
      <c r="R71" s="21">
        <v>822683</v>
      </c>
      <c r="S71" s="21">
        <v>789395</v>
      </c>
      <c r="T71" s="21">
        <v>757590</v>
      </c>
      <c r="U71" s="21">
        <v>2369668</v>
      </c>
      <c r="V71" s="21">
        <v>12233020</v>
      </c>
      <c r="W71" s="21">
        <v>6809852</v>
      </c>
      <c r="X71" s="21"/>
      <c r="Y71" s="20"/>
      <c r="Z71" s="23">
        <v>6809852</v>
      </c>
    </row>
    <row r="72" spans="1:26" ht="13.5" hidden="1">
      <c r="A72" s="39" t="s">
        <v>105</v>
      </c>
      <c r="B72" s="19">
        <v>2790084</v>
      </c>
      <c r="C72" s="19"/>
      <c r="D72" s="20">
        <v>3776000</v>
      </c>
      <c r="E72" s="21">
        <v>3775825</v>
      </c>
      <c r="F72" s="21">
        <v>526046</v>
      </c>
      <c r="G72" s="21">
        <v>525584</v>
      </c>
      <c r="H72" s="21">
        <v>1438524</v>
      </c>
      <c r="I72" s="21">
        <v>2490154</v>
      </c>
      <c r="J72" s="21">
        <v>534110</v>
      </c>
      <c r="K72" s="21">
        <v>527106</v>
      </c>
      <c r="L72" s="21"/>
      <c r="M72" s="21">
        <v>1061216</v>
      </c>
      <c r="N72" s="21">
        <v>1060088</v>
      </c>
      <c r="O72" s="21">
        <v>540021</v>
      </c>
      <c r="P72" s="21">
        <v>528949</v>
      </c>
      <c r="Q72" s="21">
        <v>2129058</v>
      </c>
      <c r="R72" s="21">
        <v>527689</v>
      </c>
      <c r="S72" s="21">
        <v>537906</v>
      </c>
      <c r="T72" s="21">
        <v>529820</v>
      </c>
      <c r="U72" s="21">
        <v>1595415</v>
      </c>
      <c r="V72" s="21">
        <v>7275843</v>
      </c>
      <c r="W72" s="21">
        <v>3775825</v>
      </c>
      <c r="X72" s="21"/>
      <c r="Y72" s="20"/>
      <c r="Z72" s="23">
        <v>3775825</v>
      </c>
    </row>
    <row r="73" spans="1:26" ht="13.5" hidden="1">
      <c r="A73" s="39" t="s">
        <v>106</v>
      </c>
      <c r="B73" s="19">
        <v>1062227</v>
      </c>
      <c r="C73" s="19"/>
      <c r="D73" s="20">
        <v>1065000</v>
      </c>
      <c r="E73" s="21">
        <v>654536</v>
      </c>
      <c r="F73" s="21">
        <v>200820</v>
      </c>
      <c r="G73" s="21">
        <v>205945</v>
      </c>
      <c r="H73" s="21">
        <v>755006</v>
      </c>
      <c r="I73" s="21">
        <v>1161771</v>
      </c>
      <c r="J73" s="21">
        <v>207943</v>
      </c>
      <c r="K73" s="21">
        <v>208230</v>
      </c>
      <c r="L73" s="21"/>
      <c r="M73" s="21">
        <v>416173</v>
      </c>
      <c r="N73" s="21">
        <v>624060</v>
      </c>
      <c r="O73" s="21">
        <v>208829</v>
      </c>
      <c r="P73" s="21">
        <v>207950</v>
      </c>
      <c r="Q73" s="21">
        <v>1040839</v>
      </c>
      <c r="R73" s="21">
        <v>208835</v>
      </c>
      <c r="S73" s="21">
        <v>208780</v>
      </c>
      <c r="T73" s="21">
        <v>208007</v>
      </c>
      <c r="U73" s="21">
        <v>625622</v>
      </c>
      <c r="V73" s="21">
        <v>3244405</v>
      </c>
      <c r="W73" s="21">
        <v>654536</v>
      </c>
      <c r="X73" s="21"/>
      <c r="Y73" s="20"/>
      <c r="Z73" s="23">
        <v>654536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596700</v>
      </c>
      <c r="C75" s="28"/>
      <c r="D75" s="29">
        <v>320000</v>
      </c>
      <c r="E75" s="30">
        <v>500000</v>
      </c>
      <c r="F75" s="30">
        <v>52093</v>
      </c>
      <c r="G75" s="30">
        <v>51081</v>
      </c>
      <c r="H75" s="30">
        <v>227342</v>
      </c>
      <c r="I75" s="30">
        <v>330516</v>
      </c>
      <c r="J75" s="30">
        <v>63571</v>
      </c>
      <c r="K75" s="30">
        <v>65703</v>
      </c>
      <c r="L75" s="30"/>
      <c r="M75" s="30">
        <v>129274</v>
      </c>
      <c r="N75" s="30">
        <v>64785</v>
      </c>
      <c r="O75" s="30">
        <v>65180</v>
      </c>
      <c r="P75" s="30">
        <v>65153</v>
      </c>
      <c r="Q75" s="30">
        <v>195118</v>
      </c>
      <c r="R75" s="30">
        <v>66222</v>
      </c>
      <c r="S75" s="30">
        <v>56545</v>
      </c>
      <c r="T75" s="30">
        <v>59267</v>
      </c>
      <c r="U75" s="30">
        <v>182034</v>
      </c>
      <c r="V75" s="30">
        <v>836942</v>
      </c>
      <c r="W75" s="30">
        <v>500000</v>
      </c>
      <c r="X75" s="30"/>
      <c r="Y75" s="29"/>
      <c r="Z75" s="31">
        <v>500000</v>
      </c>
    </row>
    <row r="76" spans="1:26" ht="13.5" hidden="1">
      <c r="A76" s="42" t="s">
        <v>286</v>
      </c>
      <c r="B76" s="32">
        <v>19370048</v>
      </c>
      <c r="C76" s="32"/>
      <c r="D76" s="33">
        <v>36601748</v>
      </c>
      <c r="E76" s="34">
        <v>36082775</v>
      </c>
      <c r="F76" s="34">
        <v>2994725</v>
      </c>
      <c r="G76" s="34">
        <v>8457855</v>
      </c>
      <c r="H76" s="34">
        <v>12257375</v>
      </c>
      <c r="I76" s="34">
        <v>23709955</v>
      </c>
      <c r="J76" s="34">
        <v>2805127</v>
      </c>
      <c r="K76" s="34">
        <v>2817318</v>
      </c>
      <c r="L76" s="34"/>
      <c r="M76" s="34">
        <v>5622445</v>
      </c>
      <c r="N76" s="34">
        <v>5756458</v>
      </c>
      <c r="O76" s="34">
        <v>3011547</v>
      </c>
      <c r="P76" s="34">
        <v>2701014</v>
      </c>
      <c r="Q76" s="34">
        <v>11469019</v>
      </c>
      <c r="R76" s="34">
        <v>2571193</v>
      </c>
      <c r="S76" s="34">
        <v>2617985</v>
      </c>
      <c r="T76" s="34"/>
      <c r="U76" s="34">
        <v>5189178</v>
      </c>
      <c r="V76" s="34">
        <v>45990597</v>
      </c>
      <c r="W76" s="34">
        <v>36082775</v>
      </c>
      <c r="X76" s="34"/>
      <c r="Y76" s="33"/>
      <c r="Z76" s="35">
        <v>36082775</v>
      </c>
    </row>
    <row r="77" spans="1:26" ht="13.5" hidden="1">
      <c r="A77" s="37" t="s">
        <v>31</v>
      </c>
      <c r="B77" s="19">
        <v>4763801</v>
      </c>
      <c r="C77" s="19"/>
      <c r="D77" s="20">
        <v>8025000</v>
      </c>
      <c r="E77" s="21">
        <v>7946606</v>
      </c>
      <c r="F77" s="21">
        <v>899</v>
      </c>
      <c r="G77" s="21">
        <v>6345385</v>
      </c>
      <c r="H77" s="21">
        <v>1785215</v>
      </c>
      <c r="I77" s="21">
        <v>8131499</v>
      </c>
      <c r="J77" s="21">
        <v>170868</v>
      </c>
      <c r="K77" s="21">
        <v>15527</v>
      </c>
      <c r="L77" s="21"/>
      <c r="M77" s="21">
        <v>186395</v>
      </c>
      <c r="N77" s="21">
        <v>6847</v>
      </c>
      <c r="O77" s="21">
        <v>-1286</v>
      </c>
      <c r="P77" s="21">
        <v>-2518</v>
      </c>
      <c r="Q77" s="21">
        <v>3043</v>
      </c>
      <c r="R77" s="21">
        <v>-7481</v>
      </c>
      <c r="S77" s="21">
        <v>-109</v>
      </c>
      <c r="T77" s="21"/>
      <c r="U77" s="21">
        <v>-7590</v>
      </c>
      <c r="V77" s="21">
        <v>8313347</v>
      </c>
      <c r="W77" s="21">
        <v>7946606</v>
      </c>
      <c r="X77" s="21"/>
      <c r="Y77" s="20"/>
      <c r="Z77" s="23">
        <v>7946606</v>
      </c>
    </row>
    <row r="78" spans="1:26" ht="13.5" hidden="1">
      <c r="A78" s="38" t="s">
        <v>32</v>
      </c>
      <c r="B78" s="19">
        <v>14606247</v>
      </c>
      <c r="C78" s="19"/>
      <c r="D78" s="20">
        <v>28226748</v>
      </c>
      <c r="E78" s="21">
        <v>27636171</v>
      </c>
      <c r="F78" s="21">
        <v>2941733</v>
      </c>
      <c r="G78" s="21">
        <v>2061389</v>
      </c>
      <c r="H78" s="21">
        <v>10244818</v>
      </c>
      <c r="I78" s="21">
        <v>15247940</v>
      </c>
      <c r="J78" s="21">
        <v>2570688</v>
      </c>
      <c r="K78" s="21">
        <v>2736088</v>
      </c>
      <c r="L78" s="21"/>
      <c r="M78" s="21">
        <v>5306776</v>
      </c>
      <c r="N78" s="21">
        <v>5684826</v>
      </c>
      <c r="O78" s="21">
        <v>2947653</v>
      </c>
      <c r="P78" s="21">
        <v>2638379</v>
      </c>
      <c r="Q78" s="21">
        <v>11270858</v>
      </c>
      <c r="R78" s="21">
        <v>2512452</v>
      </c>
      <c r="S78" s="21">
        <v>2561549</v>
      </c>
      <c r="T78" s="21"/>
      <c r="U78" s="21">
        <v>5074001</v>
      </c>
      <c r="V78" s="21">
        <v>36899575</v>
      </c>
      <c r="W78" s="21">
        <v>27636171</v>
      </c>
      <c r="X78" s="21"/>
      <c r="Y78" s="20"/>
      <c r="Z78" s="23">
        <v>27636171</v>
      </c>
    </row>
    <row r="79" spans="1:26" ht="13.5" hidden="1">
      <c r="A79" s="39" t="s">
        <v>103</v>
      </c>
      <c r="B79" s="19">
        <v>7720411</v>
      </c>
      <c r="C79" s="19"/>
      <c r="D79" s="20">
        <v>18695100</v>
      </c>
      <c r="E79" s="21">
        <v>18389996</v>
      </c>
      <c r="F79" s="21">
        <v>1479553</v>
      </c>
      <c r="G79" s="21">
        <v>644863</v>
      </c>
      <c r="H79" s="21">
        <v>5128643</v>
      </c>
      <c r="I79" s="21">
        <v>7253059</v>
      </c>
      <c r="J79" s="21">
        <v>1003066</v>
      </c>
      <c r="K79" s="21">
        <v>1003126</v>
      </c>
      <c r="L79" s="21"/>
      <c r="M79" s="21">
        <v>2006192</v>
      </c>
      <c r="N79" s="21">
        <v>2163233</v>
      </c>
      <c r="O79" s="21">
        <v>1155493</v>
      </c>
      <c r="P79" s="21">
        <v>1085034</v>
      </c>
      <c r="Q79" s="21">
        <v>4403760</v>
      </c>
      <c r="R79" s="21">
        <v>953245</v>
      </c>
      <c r="S79" s="21">
        <v>1025468</v>
      </c>
      <c r="T79" s="21"/>
      <c r="U79" s="21">
        <v>1978713</v>
      </c>
      <c r="V79" s="21">
        <v>15641724</v>
      </c>
      <c r="W79" s="21">
        <v>18389996</v>
      </c>
      <c r="X79" s="21"/>
      <c r="Y79" s="20"/>
      <c r="Z79" s="23">
        <v>18389996</v>
      </c>
    </row>
    <row r="80" spans="1:26" ht="13.5" hidden="1">
      <c r="A80" s="39" t="s">
        <v>104</v>
      </c>
      <c r="B80" s="19">
        <v>4488715</v>
      </c>
      <c r="C80" s="19"/>
      <c r="D80" s="20">
        <v>4691016</v>
      </c>
      <c r="E80" s="21">
        <v>8791558</v>
      </c>
      <c r="F80" s="21">
        <v>735314</v>
      </c>
      <c r="G80" s="21">
        <v>684997</v>
      </c>
      <c r="H80" s="21">
        <v>2922645</v>
      </c>
      <c r="I80" s="21">
        <v>4342956</v>
      </c>
      <c r="J80" s="21">
        <v>825569</v>
      </c>
      <c r="K80" s="21">
        <v>997626</v>
      </c>
      <c r="L80" s="21"/>
      <c r="M80" s="21">
        <v>1823195</v>
      </c>
      <c r="N80" s="21">
        <v>1837445</v>
      </c>
      <c r="O80" s="21">
        <v>1043310</v>
      </c>
      <c r="P80" s="21">
        <v>816446</v>
      </c>
      <c r="Q80" s="21">
        <v>3697201</v>
      </c>
      <c r="R80" s="21">
        <v>822683</v>
      </c>
      <c r="S80" s="21">
        <v>789395</v>
      </c>
      <c r="T80" s="21"/>
      <c r="U80" s="21">
        <v>1612078</v>
      </c>
      <c r="V80" s="21">
        <v>11475430</v>
      </c>
      <c r="W80" s="21">
        <v>8791558</v>
      </c>
      <c r="X80" s="21"/>
      <c r="Y80" s="20"/>
      <c r="Z80" s="23">
        <v>8791558</v>
      </c>
    </row>
    <row r="81" spans="1:26" ht="13.5" hidden="1">
      <c r="A81" s="39" t="s">
        <v>105</v>
      </c>
      <c r="B81" s="19">
        <v>1616030</v>
      </c>
      <c r="C81" s="19"/>
      <c r="D81" s="20">
        <v>3775536</v>
      </c>
      <c r="E81" s="21">
        <v>7588000</v>
      </c>
      <c r="F81" s="21">
        <v>526046</v>
      </c>
      <c r="G81" s="21">
        <v>525584</v>
      </c>
      <c r="H81" s="21">
        <v>1438524</v>
      </c>
      <c r="I81" s="21">
        <v>2490154</v>
      </c>
      <c r="J81" s="21">
        <v>534110</v>
      </c>
      <c r="K81" s="21">
        <v>527106</v>
      </c>
      <c r="L81" s="21"/>
      <c r="M81" s="21">
        <v>1061216</v>
      </c>
      <c r="N81" s="21">
        <v>1060088</v>
      </c>
      <c r="O81" s="21">
        <v>540021</v>
      </c>
      <c r="P81" s="21">
        <v>528949</v>
      </c>
      <c r="Q81" s="21">
        <v>2129058</v>
      </c>
      <c r="R81" s="21">
        <v>527689</v>
      </c>
      <c r="S81" s="21">
        <v>537906</v>
      </c>
      <c r="T81" s="21"/>
      <c r="U81" s="21">
        <v>1065595</v>
      </c>
      <c r="V81" s="21">
        <v>6746023</v>
      </c>
      <c r="W81" s="21">
        <v>7588000</v>
      </c>
      <c r="X81" s="21"/>
      <c r="Y81" s="20"/>
      <c r="Z81" s="23">
        <v>7588000</v>
      </c>
    </row>
    <row r="82" spans="1:26" ht="13.5" hidden="1">
      <c r="A82" s="39" t="s">
        <v>106</v>
      </c>
      <c r="B82" s="19">
        <v>781091</v>
      </c>
      <c r="C82" s="19"/>
      <c r="D82" s="20">
        <v>1065096</v>
      </c>
      <c r="E82" s="21">
        <v>2500000</v>
      </c>
      <c r="F82" s="21">
        <v>200820</v>
      </c>
      <c r="G82" s="21">
        <v>205945</v>
      </c>
      <c r="H82" s="21">
        <v>755006</v>
      </c>
      <c r="I82" s="21">
        <v>1161771</v>
      </c>
      <c r="J82" s="21">
        <v>207943</v>
      </c>
      <c r="K82" s="21">
        <v>208230</v>
      </c>
      <c r="L82" s="21"/>
      <c r="M82" s="21">
        <v>416173</v>
      </c>
      <c r="N82" s="21">
        <v>624060</v>
      </c>
      <c r="O82" s="21">
        <v>208829</v>
      </c>
      <c r="P82" s="21">
        <v>207950</v>
      </c>
      <c r="Q82" s="21">
        <v>1040839</v>
      </c>
      <c r="R82" s="21">
        <v>208835</v>
      </c>
      <c r="S82" s="21">
        <v>208780</v>
      </c>
      <c r="T82" s="21"/>
      <c r="U82" s="21">
        <v>417615</v>
      </c>
      <c r="V82" s="21">
        <v>3036398</v>
      </c>
      <c r="W82" s="21">
        <v>2500000</v>
      </c>
      <c r="X82" s="21"/>
      <c r="Y82" s="20"/>
      <c r="Z82" s="23">
        <v>2500000</v>
      </c>
    </row>
    <row r="83" spans="1:26" ht="13.5" hidden="1">
      <c r="A83" s="39" t="s">
        <v>107</v>
      </c>
      <c r="B83" s="19"/>
      <c r="C83" s="19"/>
      <c r="D83" s="20"/>
      <c r="E83" s="21">
        <v>-9633383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-9633383</v>
      </c>
      <c r="X83" s="21"/>
      <c r="Y83" s="20"/>
      <c r="Z83" s="23">
        <v>-9633383</v>
      </c>
    </row>
    <row r="84" spans="1:26" ht="13.5" hidden="1">
      <c r="A84" s="40" t="s">
        <v>110</v>
      </c>
      <c r="B84" s="28"/>
      <c r="C84" s="28"/>
      <c r="D84" s="29">
        <v>350000</v>
      </c>
      <c r="E84" s="30">
        <v>499998</v>
      </c>
      <c r="F84" s="30">
        <v>52093</v>
      </c>
      <c r="G84" s="30">
        <v>51081</v>
      </c>
      <c r="H84" s="30">
        <v>227342</v>
      </c>
      <c r="I84" s="30">
        <v>330516</v>
      </c>
      <c r="J84" s="30">
        <v>63571</v>
      </c>
      <c r="K84" s="30">
        <v>65703</v>
      </c>
      <c r="L84" s="30"/>
      <c r="M84" s="30">
        <v>129274</v>
      </c>
      <c r="N84" s="30">
        <v>64785</v>
      </c>
      <c r="O84" s="30">
        <v>65180</v>
      </c>
      <c r="P84" s="30">
        <v>65153</v>
      </c>
      <c r="Q84" s="30">
        <v>195118</v>
      </c>
      <c r="R84" s="30">
        <v>66222</v>
      </c>
      <c r="S84" s="30">
        <v>56545</v>
      </c>
      <c r="T84" s="30"/>
      <c r="U84" s="30">
        <v>122767</v>
      </c>
      <c r="V84" s="30">
        <v>777675</v>
      </c>
      <c r="W84" s="30">
        <v>499998</v>
      </c>
      <c r="X84" s="30"/>
      <c r="Y84" s="29"/>
      <c r="Z84" s="31">
        <v>499998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21638710</v>
      </c>
      <c r="D5" s="153">
        <f>SUM(D6:D8)</f>
        <v>0</v>
      </c>
      <c r="E5" s="154">
        <f t="shared" si="0"/>
        <v>45970817</v>
      </c>
      <c r="F5" s="100">
        <f t="shared" si="0"/>
        <v>15567429</v>
      </c>
      <c r="G5" s="100">
        <f t="shared" si="0"/>
        <v>4758101</v>
      </c>
      <c r="H5" s="100">
        <f t="shared" si="0"/>
        <v>6909251</v>
      </c>
      <c r="I5" s="100">
        <f t="shared" si="0"/>
        <v>2221420</v>
      </c>
      <c r="J5" s="100">
        <f t="shared" si="0"/>
        <v>13888772</v>
      </c>
      <c r="K5" s="100">
        <f t="shared" si="0"/>
        <v>336014</v>
      </c>
      <c r="L5" s="100">
        <f t="shared" si="0"/>
        <v>3929484</v>
      </c>
      <c r="M5" s="100">
        <f t="shared" si="0"/>
        <v>86371</v>
      </c>
      <c r="N5" s="100">
        <f t="shared" si="0"/>
        <v>4351869</v>
      </c>
      <c r="O5" s="100">
        <f t="shared" si="0"/>
        <v>210734</v>
      </c>
      <c r="P5" s="100">
        <f t="shared" si="0"/>
        <v>245282</v>
      </c>
      <c r="Q5" s="100">
        <f t="shared" si="0"/>
        <v>3868330</v>
      </c>
      <c r="R5" s="100">
        <f t="shared" si="0"/>
        <v>4324346</v>
      </c>
      <c r="S5" s="100">
        <f t="shared" si="0"/>
        <v>333129</v>
      </c>
      <c r="T5" s="100">
        <f t="shared" si="0"/>
        <v>139833</v>
      </c>
      <c r="U5" s="100">
        <f t="shared" si="0"/>
        <v>185928</v>
      </c>
      <c r="V5" s="100">
        <f t="shared" si="0"/>
        <v>658890</v>
      </c>
      <c r="W5" s="100">
        <f t="shared" si="0"/>
        <v>23223877</v>
      </c>
      <c r="X5" s="100">
        <f t="shared" si="0"/>
        <v>15567429</v>
      </c>
      <c r="Y5" s="100">
        <f t="shared" si="0"/>
        <v>7656448</v>
      </c>
      <c r="Z5" s="137">
        <f>+IF(X5&lt;&gt;0,+(Y5/X5)*100,0)</f>
        <v>49.182482219767955</v>
      </c>
      <c r="AA5" s="153">
        <f>SUM(AA6:AA8)</f>
        <v>15567429</v>
      </c>
    </row>
    <row r="6" spans="1:27" ht="13.5">
      <c r="A6" s="138" t="s">
        <v>75</v>
      </c>
      <c r="B6" s="136"/>
      <c r="C6" s="155">
        <v>721256</v>
      </c>
      <c r="D6" s="155"/>
      <c r="E6" s="156">
        <v>52716</v>
      </c>
      <c r="F6" s="60">
        <v>705130</v>
      </c>
      <c r="G6" s="60"/>
      <c r="H6" s="60">
        <v>120220</v>
      </c>
      <c r="I6" s="60"/>
      <c r="J6" s="60">
        <v>120220</v>
      </c>
      <c r="K6" s="60">
        <v>15284</v>
      </c>
      <c r="L6" s="60">
        <v>205048</v>
      </c>
      <c r="M6" s="60">
        <v>24266</v>
      </c>
      <c r="N6" s="60">
        <v>244598</v>
      </c>
      <c r="O6" s="60"/>
      <c r="P6" s="60"/>
      <c r="Q6" s="60">
        <v>193951</v>
      </c>
      <c r="R6" s="60">
        <v>193951</v>
      </c>
      <c r="S6" s="60">
        <v>108731</v>
      </c>
      <c r="T6" s="60">
        <v>4128</v>
      </c>
      <c r="U6" s="60"/>
      <c r="V6" s="60">
        <v>112859</v>
      </c>
      <c r="W6" s="60">
        <v>671628</v>
      </c>
      <c r="X6" s="60">
        <v>705130</v>
      </c>
      <c r="Y6" s="60">
        <v>-33502</v>
      </c>
      <c r="Z6" s="140">
        <v>-4.75</v>
      </c>
      <c r="AA6" s="155">
        <v>705130</v>
      </c>
    </row>
    <row r="7" spans="1:27" ht="13.5">
      <c r="A7" s="138" t="s">
        <v>76</v>
      </c>
      <c r="B7" s="136"/>
      <c r="C7" s="157">
        <v>19657590</v>
      </c>
      <c r="D7" s="157"/>
      <c r="E7" s="158">
        <v>45918101</v>
      </c>
      <c r="F7" s="159">
        <v>14056299</v>
      </c>
      <c r="G7" s="159">
        <v>4758101</v>
      </c>
      <c r="H7" s="159">
        <v>6737318</v>
      </c>
      <c r="I7" s="159">
        <v>2074305</v>
      </c>
      <c r="J7" s="159">
        <v>13569724</v>
      </c>
      <c r="K7" s="159">
        <v>272991</v>
      </c>
      <c r="L7" s="159">
        <v>3654133</v>
      </c>
      <c r="M7" s="159">
        <v>5547</v>
      </c>
      <c r="N7" s="159">
        <v>3932671</v>
      </c>
      <c r="O7" s="159">
        <v>97004</v>
      </c>
      <c r="P7" s="159">
        <v>235017</v>
      </c>
      <c r="Q7" s="159">
        <v>3620073</v>
      </c>
      <c r="R7" s="159">
        <v>3952094</v>
      </c>
      <c r="S7" s="159">
        <v>150117</v>
      </c>
      <c r="T7" s="159">
        <v>79826</v>
      </c>
      <c r="U7" s="159">
        <v>132135</v>
      </c>
      <c r="V7" s="159">
        <v>362078</v>
      </c>
      <c r="W7" s="159">
        <v>21816567</v>
      </c>
      <c r="X7" s="159">
        <v>14056299</v>
      </c>
      <c r="Y7" s="159">
        <v>7760268</v>
      </c>
      <c r="Z7" s="141">
        <v>55.21</v>
      </c>
      <c r="AA7" s="157">
        <v>14056299</v>
      </c>
    </row>
    <row r="8" spans="1:27" ht="13.5">
      <c r="A8" s="138" t="s">
        <v>77</v>
      </c>
      <c r="B8" s="136"/>
      <c r="C8" s="155">
        <v>1259864</v>
      </c>
      <c r="D8" s="155"/>
      <c r="E8" s="156"/>
      <c r="F8" s="60">
        <v>806000</v>
      </c>
      <c r="G8" s="60"/>
      <c r="H8" s="60">
        <v>51713</v>
      </c>
      <c r="I8" s="60">
        <v>147115</v>
      </c>
      <c r="J8" s="60">
        <v>198828</v>
      </c>
      <c r="K8" s="60">
        <v>47739</v>
      </c>
      <c r="L8" s="60">
        <v>70303</v>
      </c>
      <c r="M8" s="60">
        <v>56558</v>
      </c>
      <c r="N8" s="60">
        <v>174600</v>
      </c>
      <c r="O8" s="60">
        <v>113730</v>
      </c>
      <c r="P8" s="60">
        <v>10265</v>
      </c>
      <c r="Q8" s="60">
        <v>54306</v>
      </c>
      <c r="R8" s="60">
        <v>178301</v>
      </c>
      <c r="S8" s="60">
        <v>74281</v>
      </c>
      <c r="T8" s="60">
        <v>55879</v>
      </c>
      <c r="U8" s="60">
        <v>53793</v>
      </c>
      <c r="V8" s="60">
        <v>183953</v>
      </c>
      <c r="W8" s="60">
        <v>735682</v>
      </c>
      <c r="X8" s="60">
        <v>806000</v>
      </c>
      <c r="Y8" s="60">
        <v>-70318</v>
      </c>
      <c r="Z8" s="140">
        <v>-8.72</v>
      </c>
      <c r="AA8" s="155">
        <v>806000</v>
      </c>
    </row>
    <row r="9" spans="1:27" ht="13.5">
      <c r="A9" s="135" t="s">
        <v>78</v>
      </c>
      <c r="B9" s="136"/>
      <c r="C9" s="153">
        <f aca="true" t="shared" si="1" ref="C9:Y9">SUM(C10:C14)</f>
        <v>519729</v>
      </c>
      <c r="D9" s="153">
        <f>SUM(D10:D14)</f>
        <v>0</v>
      </c>
      <c r="E9" s="154">
        <f t="shared" si="1"/>
        <v>901820</v>
      </c>
      <c r="F9" s="100">
        <f t="shared" si="1"/>
        <v>890518</v>
      </c>
      <c r="G9" s="100">
        <f t="shared" si="1"/>
        <v>2150</v>
      </c>
      <c r="H9" s="100">
        <f t="shared" si="1"/>
        <v>8883</v>
      </c>
      <c r="I9" s="100">
        <f t="shared" si="1"/>
        <v>312050</v>
      </c>
      <c r="J9" s="100">
        <f t="shared" si="1"/>
        <v>323083</v>
      </c>
      <c r="K9" s="100">
        <f t="shared" si="1"/>
        <v>52280</v>
      </c>
      <c r="L9" s="100">
        <f t="shared" si="1"/>
        <v>51723</v>
      </c>
      <c r="M9" s="100">
        <f t="shared" si="1"/>
        <v>4736</v>
      </c>
      <c r="N9" s="100">
        <f t="shared" si="1"/>
        <v>108739</v>
      </c>
      <c r="O9" s="100">
        <f t="shared" si="1"/>
        <v>9741</v>
      </c>
      <c r="P9" s="100">
        <f t="shared" si="1"/>
        <v>9912</v>
      </c>
      <c r="Q9" s="100">
        <f t="shared" si="1"/>
        <v>15780</v>
      </c>
      <c r="R9" s="100">
        <f t="shared" si="1"/>
        <v>35433</v>
      </c>
      <c r="S9" s="100">
        <f t="shared" si="1"/>
        <v>7119</v>
      </c>
      <c r="T9" s="100">
        <f t="shared" si="1"/>
        <v>10325</v>
      </c>
      <c r="U9" s="100">
        <f t="shared" si="1"/>
        <v>17721</v>
      </c>
      <c r="V9" s="100">
        <f t="shared" si="1"/>
        <v>35165</v>
      </c>
      <c r="W9" s="100">
        <f t="shared" si="1"/>
        <v>502420</v>
      </c>
      <c r="X9" s="100">
        <f t="shared" si="1"/>
        <v>890518</v>
      </c>
      <c r="Y9" s="100">
        <f t="shared" si="1"/>
        <v>-388098</v>
      </c>
      <c r="Z9" s="137">
        <f>+IF(X9&lt;&gt;0,+(Y9/X9)*100,0)</f>
        <v>-43.58115164432387</v>
      </c>
      <c r="AA9" s="153">
        <f>SUM(AA10:AA14)</f>
        <v>890518</v>
      </c>
    </row>
    <row r="10" spans="1:27" ht="13.5">
      <c r="A10" s="138" t="s">
        <v>79</v>
      </c>
      <c r="B10" s="136"/>
      <c r="C10" s="155">
        <v>478483</v>
      </c>
      <c r="D10" s="155"/>
      <c r="E10" s="156">
        <v>869892</v>
      </c>
      <c r="F10" s="60">
        <v>830518</v>
      </c>
      <c r="G10" s="60"/>
      <c r="H10" s="60">
        <v>4933</v>
      </c>
      <c r="I10" s="60">
        <v>116781</v>
      </c>
      <c r="J10" s="60">
        <v>121714</v>
      </c>
      <c r="K10" s="60">
        <v>48480</v>
      </c>
      <c r="L10" s="60">
        <v>49398</v>
      </c>
      <c r="M10" s="60">
        <v>4411</v>
      </c>
      <c r="N10" s="60">
        <v>102289</v>
      </c>
      <c r="O10" s="60">
        <v>9641</v>
      </c>
      <c r="P10" s="60">
        <v>9612</v>
      </c>
      <c r="Q10" s="60">
        <v>8930</v>
      </c>
      <c r="R10" s="60">
        <v>28183</v>
      </c>
      <c r="S10" s="60">
        <v>5669</v>
      </c>
      <c r="T10" s="60">
        <v>9175</v>
      </c>
      <c r="U10" s="60">
        <v>15021</v>
      </c>
      <c r="V10" s="60">
        <v>29865</v>
      </c>
      <c r="W10" s="60">
        <v>282051</v>
      </c>
      <c r="X10" s="60">
        <v>830518</v>
      </c>
      <c r="Y10" s="60">
        <v>-548467</v>
      </c>
      <c r="Z10" s="140">
        <v>-66.04</v>
      </c>
      <c r="AA10" s="155">
        <v>830518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26948</v>
      </c>
      <c r="F12" s="60"/>
      <c r="G12" s="60">
        <v>2150</v>
      </c>
      <c r="H12" s="60">
        <v>3950</v>
      </c>
      <c r="I12" s="60">
        <v>195269</v>
      </c>
      <c r="J12" s="60">
        <v>201369</v>
      </c>
      <c r="K12" s="60">
        <v>3800</v>
      </c>
      <c r="L12" s="60">
        <v>2325</v>
      </c>
      <c r="M12" s="60">
        <v>325</v>
      </c>
      <c r="N12" s="60">
        <v>6450</v>
      </c>
      <c r="O12" s="60">
        <v>100</v>
      </c>
      <c r="P12" s="60">
        <v>300</v>
      </c>
      <c r="Q12" s="60">
        <v>6850</v>
      </c>
      <c r="R12" s="60">
        <v>7250</v>
      </c>
      <c r="S12" s="60">
        <v>1450</v>
      </c>
      <c r="T12" s="60">
        <v>1150</v>
      </c>
      <c r="U12" s="60">
        <v>2700</v>
      </c>
      <c r="V12" s="60">
        <v>5300</v>
      </c>
      <c r="W12" s="60">
        <v>220369</v>
      </c>
      <c r="X12" s="60"/>
      <c r="Y12" s="60">
        <v>220369</v>
      </c>
      <c r="Z12" s="140">
        <v>0</v>
      </c>
      <c r="AA12" s="155"/>
    </row>
    <row r="13" spans="1:27" ht="13.5">
      <c r="A13" s="138" t="s">
        <v>82</v>
      </c>
      <c r="B13" s="136"/>
      <c r="C13" s="155">
        <v>41246</v>
      </c>
      <c r="D13" s="155"/>
      <c r="E13" s="156">
        <v>4980</v>
      </c>
      <c r="F13" s="60">
        <v>60000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60000</v>
      </c>
      <c r="Y13" s="60">
        <v>-60000</v>
      </c>
      <c r="Z13" s="140">
        <v>-100</v>
      </c>
      <c r="AA13" s="155">
        <v>60000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14404282</v>
      </c>
      <c r="D15" s="153">
        <f>SUM(D16:D18)</f>
        <v>0</v>
      </c>
      <c r="E15" s="154">
        <f t="shared" si="2"/>
        <v>6469971</v>
      </c>
      <c r="F15" s="100">
        <f t="shared" si="2"/>
        <v>6693000</v>
      </c>
      <c r="G15" s="100">
        <f t="shared" si="2"/>
        <v>0</v>
      </c>
      <c r="H15" s="100">
        <f t="shared" si="2"/>
        <v>0</v>
      </c>
      <c r="I15" s="100">
        <f t="shared" si="2"/>
        <v>63987</v>
      </c>
      <c r="J15" s="100">
        <f t="shared" si="2"/>
        <v>63987</v>
      </c>
      <c r="K15" s="100">
        <f t="shared" si="2"/>
        <v>0</v>
      </c>
      <c r="L15" s="100">
        <f t="shared" si="2"/>
        <v>300000</v>
      </c>
      <c r="M15" s="100">
        <f t="shared" si="2"/>
        <v>0</v>
      </c>
      <c r="N15" s="100">
        <f t="shared" si="2"/>
        <v>300000</v>
      </c>
      <c r="O15" s="100">
        <f t="shared" si="2"/>
        <v>0</v>
      </c>
      <c r="P15" s="100">
        <f t="shared" si="2"/>
        <v>0</v>
      </c>
      <c r="Q15" s="100">
        <f t="shared" si="2"/>
        <v>56256</v>
      </c>
      <c r="R15" s="100">
        <f t="shared" si="2"/>
        <v>56256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420243</v>
      </c>
      <c r="X15" s="100">
        <f t="shared" si="2"/>
        <v>6693000</v>
      </c>
      <c r="Y15" s="100">
        <f t="shared" si="2"/>
        <v>-6272757</v>
      </c>
      <c r="Z15" s="137">
        <f>+IF(X15&lt;&gt;0,+(Y15/X15)*100,0)</f>
        <v>-93.72115643209324</v>
      </c>
      <c r="AA15" s="153">
        <f>SUM(AA16:AA18)</f>
        <v>6693000</v>
      </c>
    </row>
    <row r="16" spans="1:27" ht="13.5">
      <c r="A16" s="138" t="s">
        <v>85</v>
      </c>
      <c r="B16" s="136"/>
      <c r="C16" s="155"/>
      <c r="D16" s="155"/>
      <c r="E16" s="156"/>
      <c r="F16" s="60">
        <v>5660000</v>
      </c>
      <c r="G16" s="60"/>
      <c r="H16" s="60"/>
      <c r="I16" s="60">
        <v>63987</v>
      </c>
      <c r="J16" s="60">
        <v>63987</v>
      </c>
      <c r="K16" s="60"/>
      <c r="L16" s="60">
        <v>300000</v>
      </c>
      <c r="M16" s="60"/>
      <c r="N16" s="60">
        <v>300000</v>
      </c>
      <c r="O16" s="60"/>
      <c r="P16" s="60"/>
      <c r="Q16" s="60">
        <v>56256</v>
      </c>
      <c r="R16" s="60">
        <v>56256</v>
      </c>
      <c r="S16" s="60"/>
      <c r="T16" s="60"/>
      <c r="U16" s="60"/>
      <c r="V16" s="60"/>
      <c r="W16" s="60">
        <v>420243</v>
      </c>
      <c r="X16" s="60">
        <v>5660000</v>
      </c>
      <c r="Y16" s="60">
        <v>-5239757</v>
      </c>
      <c r="Z16" s="140">
        <v>-92.58</v>
      </c>
      <c r="AA16" s="155">
        <v>5660000</v>
      </c>
    </row>
    <row r="17" spans="1:27" ht="13.5">
      <c r="A17" s="138" t="s">
        <v>86</v>
      </c>
      <c r="B17" s="136"/>
      <c r="C17" s="155">
        <v>14404282</v>
      </c>
      <c r="D17" s="155"/>
      <c r="E17" s="156">
        <v>6469971</v>
      </c>
      <c r="F17" s="60">
        <v>1033000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1033000</v>
      </c>
      <c r="Y17" s="60">
        <v>-1033000</v>
      </c>
      <c r="Z17" s="140">
        <v>-100</v>
      </c>
      <c r="AA17" s="155">
        <v>1033000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41146178</v>
      </c>
      <c r="D19" s="153">
        <f>SUM(D20:D23)</f>
        <v>0</v>
      </c>
      <c r="E19" s="154">
        <f t="shared" si="3"/>
        <v>38354392</v>
      </c>
      <c r="F19" s="100">
        <f t="shared" si="3"/>
        <v>39422251</v>
      </c>
      <c r="G19" s="100">
        <f t="shared" si="3"/>
        <v>6652593</v>
      </c>
      <c r="H19" s="100">
        <f t="shared" si="3"/>
        <v>2200008</v>
      </c>
      <c r="I19" s="100">
        <f t="shared" si="3"/>
        <v>10519186</v>
      </c>
      <c r="J19" s="100">
        <f t="shared" si="3"/>
        <v>19371787</v>
      </c>
      <c r="K19" s="100">
        <f t="shared" si="3"/>
        <v>2713653</v>
      </c>
      <c r="L19" s="100">
        <f t="shared" si="3"/>
        <v>5664612</v>
      </c>
      <c r="M19" s="100">
        <f t="shared" si="3"/>
        <v>9377</v>
      </c>
      <c r="N19" s="100">
        <f t="shared" si="3"/>
        <v>8387642</v>
      </c>
      <c r="O19" s="100">
        <f t="shared" si="3"/>
        <v>5940395</v>
      </c>
      <c r="P19" s="100">
        <f t="shared" si="3"/>
        <v>3099219</v>
      </c>
      <c r="Q19" s="100">
        <f t="shared" si="3"/>
        <v>5312269</v>
      </c>
      <c r="R19" s="100">
        <f t="shared" si="3"/>
        <v>14351883</v>
      </c>
      <c r="S19" s="100">
        <f t="shared" si="3"/>
        <v>2679170</v>
      </c>
      <c r="T19" s="100">
        <f t="shared" si="3"/>
        <v>2703900</v>
      </c>
      <c r="U19" s="100">
        <f t="shared" si="3"/>
        <v>2891826</v>
      </c>
      <c r="V19" s="100">
        <f t="shared" si="3"/>
        <v>8274896</v>
      </c>
      <c r="W19" s="100">
        <f t="shared" si="3"/>
        <v>50386208</v>
      </c>
      <c r="X19" s="100">
        <f t="shared" si="3"/>
        <v>39422251</v>
      </c>
      <c r="Y19" s="100">
        <f t="shared" si="3"/>
        <v>10963957</v>
      </c>
      <c r="Z19" s="137">
        <f>+IF(X19&lt;&gt;0,+(Y19/X19)*100,0)</f>
        <v>27.81159553775861</v>
      </c>
      <c r="AA19" s="153">
        <f>SUM(AA20:AA23)</f>
        <v>39422251</v>
      </c>
    </row>
    <row r="20" spans="1:27" ht="13.5">
      <c r="A20" s="138" t="s">
        <v>89</v>
      </c>
      <c r="B20" s="136"/>
      <c r="C20" s="155">
        <v>14946376</v>
      </c>
      <c r="D20" s="155"/>
      <c r="E20" s="156">
        <v>23726858</v>
      </c>
      <c r="F20" s="60">
        <v>20492800</v>
      </c>
      <c r="G20" s="60">
        <v>2344302</v>
      </c>
      <c r="H20" s="60">
        <v>748777</v>
      </c>
      <c r="I20" s="60">
        <v>5321385</v>
      </c>
      <c r="J20" s="60">
        <v>8414464</v>
      </c>
      <c r="K20" s="60">
        <v>1103774</v>
      </c>
      <c r="L20" s="60">
        <v>1704117</v>
      </c>
      <c r="M20" s="60">
        <v>6579</v>
      </c>
      <c r="N20" s="60">
        <v>2814470</v>
      </c>
      <c r="O20" s="60">
        <v>2338816</v>
      </c>
      <c r="P20" s="60">
        <v>1257965</v>
      </c>
      <c r="Q20" s="60">
        <v>1733620</v>
      </c>
      <c r="R20" s="60">
        <v>5330401</v>
      </c>
      <c r="S20" s="60">
        <v>1070716</v>
      </c>
      <c r="T20" s="60">
        <v>1123861</v>
      </c>
      <c r="U20" s="60">
        <v>1345123</v>
      </c>
      <c r="V20" s="60">
        <v>3539700</v>
      </c>
      <c r="W20" s="60">
        <v>20099035</v>
      </c>
      <c r="X20" s="60">
        <v>20492800</v>
      </c>
      <c r="Y20" s="60">
        <v>-393765</v>
      </c>
      <c r="Z20" s="140">
        <v>-1.92</v>
      </c>
      <c r="AA20" s="155">
        <v>20492800</v>
      </c>
    </row>
    <row r="21" spans="1:27" ht="13.5">
      <c r="A21" s="138" t="s">
        <v>90</v>
      </c>
      <c r="B21" s="136"/>
      <c r="C21" s="155">
        <v>18065577</v>
      </c>
      <c r="D21" s="155"/>
      <c r="E21" s="156">
        <v>5688784</v>
      </c>
      <c r="F21" s="60">
        <v>8938308</v>
      </c>
      <c r="G21" s="60">
        <v>1783830</v>
      </c>
      <c r="H21" s="60">
        <v>714671</v>
      </c>
      <c r="I21" s="60">
        <v>2996466</v>
      </c>
      <c r="J21" s="60">
        <v>5494967</v>
      </c>
      <c r="K21" s="60">
        <v>863038</v>
      </c>
      <c r="L21" s="60">
        <v>1833580</v>
      </c>
      <c r="M21" s="60">
        <v>2798</v>
      </c>
      <c r="N21" s="60">
        <v>2699416</v>
      </c>
      <c r="O21" s="60">
        <v>1905680</v>
      </c>
      <c r="P21" s="60">
        <v>1087644</v>
      </c>
      <c r="Q21" s="60">
        <v>1567079</v>
      </c>
      <c r="R21" s="60">
        <v>4560403</v>
      </c>
      <c r="S21" s="60">
        <v>866870</v>
      </c>
      <c r="T21" s="60">
        <v>827817</v>
      </c>
      <c r="U21" s="60">
        <v>803408</v>
      </c>
      <c r="V21" s="60">
        <v>2498095</v>
      </c>
      <c r="W21" s="60">
        <v>15252881</v>
      </c>
      <c r="X21" s="60">
        <v>8938308</v>
      </c>
      <c r="Y21" s="60">
        <v>6314573</v>
      </c>
      <c r="Z21" s="140">
        <v>70.65</v>
      </c>
      <c r="AA21" s="155">
        <v>8938308</v>
      </c>
    </row>
    <row r="22" spans="1:27" ht="13.5">
      <c r="A22" s="138" t="s">
        <v>91</v>
      </c>
      <c r="B22" s="136"/>
      <c r="C22" s="157">
        <v>5413668</v>
      </c>
      <c r="D22" s="157"/>
      <c r="E22" s="158">
        <v>5092435</v>
      </c>
      <c r="F22" s="159">
        <v>7599439</v>
      </c>
      <c r="G22" s="159">
        <v>1636054</v>
      </c>
      <c r="H22" s="159">
        <v>526539</v>
      </c>
      <c r="I22" s="159">
        <v>1441107</v>
      </c>
      <c r="J22" s="159">
        <v>3603700</v>
      </c>
      <c r="K22" s="159">
        <v>534958</v>
      </c>
      <c r="L22" s="159">
        <v>1386084</v>
      </c>
      <c r="M22" s="159"/>
      <c r="N22" s="159">
        <v>1921042</v>
      </c>
      <c r="O22" s="159">
        <v>1061784</v>
      </c>
      <c r="P22" s="159">
        <v>540976</v>
      </c>
      <c r="Q22" s="159">
        <v>1314737</v>
      </c>
      <c r="R22" s="159">
        <v>2917497</v>
      </c>
      <c r="S22" s="159">
        <v>528537</v>
      </c>
      <c r="T22" s="159">
        <v>538754</v>
      </c>
      <c r="U22" s="159">
        <v>530668</v>
      </c>
      <c r="V22" s="159">
        <v>1597959</v>
      </c>
      <c r="W22" s="159">
        <v>10040198</v>
      </c>
      <c r="X22" s="159">
        <v>7599439</v>
      </c>
      <c r="Y22" s="159">
        <v>2440759</v>
      </c>
      <c r="Z22" s="141">
        <v>32.12</v>
      </c>
      <c r="AA22" s="157">
        <v>7599439</v>
      </c>
    </row>
    <row r="23" spans="1:27" ht="13.5">
      <c r="A23" s="138" t="s">
        <v>92</v>
      </c>
      <c r="B23" s="136"/>
      <c r="C23" s="155">
        <v>2720557</v>
      </c>
      <c r="D23" s="155"/>
      <c r="E23" s="156">
        <v>3846315</v>
      </c>
      <c r="F23" s="60">
        <v>2391704</v>
      </c>
      <c r="G23" s="60">
        <v>888407</v>
      </c>
      <c r="H23" s="60">
        <v>210021</v>
      </c>
      <c r="I23" s="60">
        <v>760228</v>
      </c>
      <c r="J23" s="60">
        <v>1858656</v>
      </c>
      <c r="K23" s="60">
        <v>211883</v>
      </c>
      <c r="L23" s="60">
        <v>740831</v>
      </c>
      <c r="M23" s="60"/>
      <c r="N23" s="60">
        <v>952714</v>
      </c>
      <c r="O23" s="60">
        <v>634115</v>
      </c>
      <c r="P23" s="60">
        <v>212634</v>
      </c>
      <c r="Q23" s="60">
        <v>696833</v>
      </c>
      <c r="R23" s="60">
        <v>1543582</v>
      </c>
      <c r="S23" s="60">
        <v>213047</v>
      </c>
      <c r="T23" s="60">
        <v>213468</v>
      </c>
      <c r="U23" s="60">
        <v>212627</v>
      </c>
      <c r="V23" s="60">
        <v>639142</v>
      </c>
      <c r="W23" s="60">
        <v>4994094</v>
      </c>
      <c r="X23" s="60">
        <v>2391704</v>
      </c>
      <c r="Y23" s="60">
        <v>2602390</v>
      </c>
      <c r="Z23" s="140">
        <v>108.81</v>
      </c>
      <c r="AA23" s="155">
        <v>2391704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77708899</v>
      </c>
      <c r="D25" s="168">
        <f>+D5+D9+D15+D19+D24</f>
        <v>0</v>
      </c>
      <c r="E25" s="169">
        <f t="shared" si="4"/>
        <v>91697000</v>
      </c>
      <c r="F25" s="73">
        <f t="shared" si="4"/>
        <v>62573198</v>
      </c>
      <c r="G25" s="73">
        <f t="shared" si="4"/>
        <v>11412844</v>
      </c>
      <c r="H25" s="73">
        <f t="shared" si="4"/>
        <v>9118142</v>
      </c>
      <c r="I25" s="73">
        <f t="shared" si="4"/>
        <v>13116643</v>
      </c>
      <c r="J25" s="73">
        <f t="shared" si="4"/>
        <v>33647629</v>
      </c>
      <c r="K25" s="73">
        <f t="shared" si="4"/>
        <v>3101947</v>
      </c>
      <c r="L25" s="73">
        <f t="shared" si="4"/>
        <v>9945819</v>
      </c>
      <c r="M25" s="73">
        <f t="shared" si="4"/>
        <v>100484</v>
      </c>
      <c r="N25" s="73">
        <f t="shared" si="4"/>
        <v>13148250</v>
      </c>
      <c r="O25" s="73">
        <f t="shared" si="4"/>
        <v>6160870</v>
      </c>
      <c r="P25" s="73">
        <f t="shared" si="4"/>
        <v>3354413</v>
      </c>
      <c r="Q25" s="73">
        <f t="shared" si="4"/>
        <v>9252635</v>
      </c>
      <c r="R25" s="73">
        <f t="shared" si="4"/>
        <v>18767918</v>
      </c>
      <c r="S25" s="73">
        <f t="shared" si="4"/>
        <v>3019418</v>
      </c>
      <c r="T25" s="73">
        <f t="shared" si="4"/>
        <v>2854058</v>
      </c>
      <c r="U25" s="73">
        <f t="shared" si="4"/>
        <v>3095475</v>
      </c>
      <c r="V25" s="73">
        <f t="shared" si="4"/>
        <v>8968951</v>
      </c>
      <c r="W25" s="73">
        <f t="shared" si="4"/>
        <v>74532748</v>
      </c>
      <c r="X25" s="73">
        <f t="shared" si="4"/>
        <v>62573198</v>
      </c>
      <c r="Y25" s="73">
        <f t="shared" si="4"/>
        <v>11959550</v>
      </c>
      <c r="Z25" s="170">
        <f>+IF(X25&lt;&gt;0,+(Y25/X25)*100,0)</f>
        <v>19.11289558829964</v>
      </c>
      <c r="AA25" s="168">
        <f>+AA5+AA9+AA15+AA19+AA24</f>
        <v>62573198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29304878</v>
      </c>
      <c r="D28" s="153">
        <f>SUM(D29:D31)</f>
        <v>0</v>
      </c>
      <c r="E28" s="154">
        <f t="shared" si="5"/>
        <v>52095285</v>
      </c>
      <c r="F28" s="100">
        <f t="shared" si="5"/>
        <v>36430871</v>
      </c>
      <c r="G28" s="100">
        <f t="shared" si="5"/>
        <v>1457973</v>
      </c>
      <c r="H28" s="100">
        <f t="shared" si="5"/>
        <v>2102970</v>
      </c>
      <c r="I28" s="100">
        <f t="shared" si="5"/>
        <v>2172553</v>
      </c>
      <c r="J28" s="100">
        <f t="shared" si="5"/>
        <v>5733496</v>
      </c>
      <c r="K28" s="100">
        <f t="shared" si="5"/>
        <v>1704596</v>
      </c>
      <c r="L28" s="100">
        <f t="shared" si="5"/>
        <v>1587131</v>
      </c>
      <c r="M28" s="100">
        <f t="shared" si="5"/>
        <v>1804906</v>
      </c>
      <c r="N28" s="100">
        <f t="shared" si="5"/>
        <v>5096633</v>
      </c>
      <c r="O28" s="100">
        <f t="shared" si="5"/>
        <v>1807498</v>
      </c>
      <c r="P28" s="100">
        <f t="shared" si="5"/>
        <v>1745508</v>
      </c>
      <c r="Q28" s="100">
        <f t="shared" si="5"/>
        <v>2374797</v>
      </c>
      <c r="R28" s="100">
        <f t="shared" si="5"/>
        <v>5927803</v>
      </c>
      <c r="S28" s="100">
        <f t="shared" si="5"/>
        <v>1878269</v>
      </c>
      <c r="T28" s="100">
        <f t="shared" si="5"/>
        <v>1178026</v>
      </c>
      <c r="U28" s="100">
        <f t="shared" si="5"/>
        <v>1287011</v>
      </c>
      <c r="V28" s="100">
        <f t="shared" si="5"/>
        <v>4343306</v>
      </c>
      <c r="W28" s="100">
        <f t="shared" si="5"/>
        <v>21101238</v>
      </c>
      <c r="X28" s="100">
        <f t="shared" si="5"/>
        <v>36430871</v>
      </c>
      <c r="Y28" s="100">
        <f t="shared" si="5"/>
        <v>-15329633</v>
      </c>
      <c r="Z28" s="137">
        <f>+IF(X28&lt;&gt;0,+(Y28/X28)*100,0)</f>
        <v>-42.07868925231022</v>
      </c>
      <c r="AA28" s="153">
        <f>SUM(AA29:AA31)</f>
        <v>36430871</v>
      </c>
    </row>
    <row r="29" spans="1:27" ht="13.5">
      <c r="A29" s="138" t="s">
        <v>75</v>
      </c>
      <c r="B29" s="136"/>
      <c r="C29" s="155">
        <v>11669306</v>
      </c>
      <c r="D29" s="155"/>
      <c r="E29" s="156">
        <v>13913978</v>
      </c>
      <c r="F29" s="60">
        <v>6620130</v>
      </c>
      <c r="G29" s="60">
        <v>344723</v>
      </c>
      <c r="H29" s="60">
        <v>498972</v>
      </c>
      <c r="I29" s="60">
        <v>488056</v>
      </c>
      <c r="J29" s="60">
        <v>1331751</v>
      </c>
      <c r="K29" s="60">
        <v>481611</v>
      </c>
      <c r="L29" s="60">
        <v>511563</v>
      </c>
      <c r="M29" s="60">
        <v>616443</v>
      </c>
      <c r="N29" s="60">
        <v>1609617</v>
      </c>
      <c r="O29" s="60">
        <v>530687</v>
      </c>
      <c r="P29" s="60">
        <v>428742</v>
      </c>
      <c r="Q29" s="60">
        <v>684016</v>
      </c>
      <c r="R29" s="60">
        <v>1643445</v>
      </c>
      <c r="S29" s="60">
        <v>665935</v>
      </c>
      <c r="T29" s="60">
        <v>556743</v>
      </c>
      <c r="U29" s="60">
        <v>581942</v>
      </c>
      <c r="V29" s="60">
        <v>1804620</v>
      </c>
      <c r="W29" s="60">
        <v>6389433</v>
      </c>
      <c r="X29" s="60">
        <v>6620130</v>
      </c>
      <c r="Y29" s="60">
        <v>-230697</v>
      </c>
      <c r="Z29" s="140">
        <v>-3.48</v>
      </c>
      <c r="AA29" s="155">
        <v>6620130</v>
      </c>
    </row>
    <row r="30" spans="1:27" ht="13.5">
      <c r="A30" s="138" t="s">
        <v>76</v>
      </c>
      <c r="B30" s="136"/>
      <c r="C30" s="157">
        <v>13367777</v>
      </c>
      <c r="D30" s="157"/>
      <c r="E30" s="158">
        <v>31044237</v>
      </c>
      <c r="F30" s="159">
        <v>23689579</v>
      </c>
      <c r="G30" s="159">
        <v>713825</v>
      </c>
      <c r="H30" s="159">
        <v>1209576</v>
      </c>
      <c r="I30" s="159">
        <v>1155679</v>
      </c>
      <c r="J30" s="159">
        <v>3079080</v>
      </c>
      <c r="K30" s="159">
        <v>707682</v>
      </c>
      <c r="L30" s="159">
        <v>651780</v>
      </c>
      <c r="M30" s="159">
        <v>817987</v>
      </c>
      <c r="N30" s="159">
        <v>2177449</v>
      </c>
      <c r="O30" s="159">
        <v>835126</v>
      </c>
      <c r="P30" s="159">
        <v>970642</v>
      </c>
      <c r="Q30" s="159">
        <v>1336989</v>
      </c>
      <c r="R30" s="159">
        <v>3142757</v>
      </c>
      <c r="S30" s="159">
        <v>908814</v>
      </c>
      <c r="T30" s="159">
        <v>233880</v>
      </c>
      <c r="U30" s="159">
        <v>427530</v>
      </c>
      <c r="V30" s="159">
        <v>1570224</v>
      </c>
      <c r="W30" s="159">
        <v>9969510</v>
      </c>
      <c r="X30" s="159">
        <v>23689579</v>
      </c>
      <c r="Y30" s="159">
        <v>-13720069</v>
      </c>
      <c r="Z30" s="141">
        <v>-57.92</v>
      </c>
      <c r="AA30" s="157">
        <v>23689579</v>
      </c>
    </row>
    <row r="31" spans="1:27" ht="13.5">
      <c r="A31" s="138" t="s">
        <v>77</v>
      </c>
      <c r="B31" s="136"/>
      <c r="C31" s="155">
        <v>4267795</v>
      </c>
      <c r="D31" s="155"/>
      <c r="E31" s="156">
        <v>7137070</v>
      </c>
      <c r="F31" s="60">
        <v>6121162</v>
      </c>
      <c r="G31" s="60">
        <v>399425</v>
      </c>
      <c r="H31" s="60">
        <v>394422</v>
      </c>
      <c r="I31" s="60">
        <v>528818</v>
      </c>
      <c r="J31" s="60">
        <v>1322665</v>
      </c>
      <c r="K31" s="60">
        <v>515303</v>
      </c>
      <c r="L31" s="60">
        <v>423788</v>
      </c>
      <c r="M31" s="60">
        <v>370476</v>
      </c>
      <c r="N31" s="60">
        <v>1309567</v>
      </c>
      <c r="O31" s="60">
        <v>441685</v>
      </c>
      <c r="P31" s="60">
        <v>346124</v>
      </c>
      <c r="Q31" s="60">
        <v>353792</v>
      </c>
      <c r="R31" s="60">
        <v>1141601</v>
      </c>
      <c r="S31" s="60">
        <v>303520</v>
      </c>
      <c r="T31" s="60">
        <v>387403</v>
      </c>
      <c r="U31" s="60">
        <v>277539</v>
      </c>
      <c r="V31" s="60">
        <v>968462</v>
      </c>
      <c r="W31" s="60">
        <v>4742295</v>
      </c>
      <c r="X31" s="60">
        <v>6121162</v>
      </c>
      <c r="Y31" s="60">
        <v>-1378867</v>
      </c>
      <c r="Z31" s="140">
        <v>-22.53</v>
      </c>
      <c r="AA31" s="155">
        <v>6121162</v>
      </c>
    </row>
    <row r="32" spans="1:27" ht="13.5">
      <c r="A32" s="135" t="s">
        <v>78</v>
      </c>
      <c r="B32" s="136"/>
      <c r="C32" s="153">
        <f aca="true" t="shared" si="6" ref="C32:Y32">SUM(C33:C37)</f>
        <v>3026998</v>
      </c>
      <c r="D32" s="153">
        <f>SUM(D33:D37)</f>
        <v>0</v>
      </c>
      <c r="E32" s="154">
        <f t="shared" si="6"/>
        <v>4289316</v>
      </c>
      <c r="F32" s="100">
        <f t="shared" si="6"/>
        <v>3941677</v>
      </c>
      <c r="G32" s="100">
        <f t="shared" si="6"/>
        <v>366257</v>
      </c>
      <c r="H32" s="100">
        <f t="shared" si="6"/>
        <v>333433</v>
      </c>
      <c r="I32" s="100">
        <f t="shared" si="6"/>
        <v>341341</v>
      </c>
      <c r="J32" s="100">
        <f t="shared" si="6"/>
        <v>1041031</v>
      </c>
      <c r="K32" s="100">
        <f t="shared" si="6"/>
        <v>558463</v>
      </c>
      <c r="L32" s="100">
        <f t="shared" si="6"/>
        <v>458187</v>
      </c>
      <c r="M32" s="100">
        <f t="shared" si="6"/>
        <v>398996</v>
      </c>
      <c r="N32" s="100">
        <f t="shared" si="6"/>
        <v>1415646</v>
      </c>
      <c r="O32" s="100">
        <f t="shared" si="6"/>
        <v>521504</v>
      </c>
      <c r="P32" s="100">
        <f t="shared" si="6"/>
        <v>529398</v>
      </c>
      <c r="Q32" s="100">
        <f t="shared" si="6"/>
        <v>421585</v>
      </c>
      <c r="R32" s="100">
        <f t="shared" si="6"/>
        <v>1472487</v>
      </c>
      <c r="S32" s="100">
        <f t="shared" si="6"/>
        <v>323380</v>
      </c>
      <c r="T32" s="100">
        <f t="shared" si="6"/>
        <v>331456</v>
      </c>
      <c r="U32" s="100">
        <f t="shared" si="6"/>
        <v>347431</v>
      </c>
      <c r="V32" s="100">
        <f t="shared" si="6"/>
        <v>1002267</v>
      </c>
      <c r="W32" s="100">
        <f t="shared" si="6"/>
        <v>4931431</v>
      </c>
      <c r="X32" s="100">
        <f t="shared" si="6"/>
        <v>3941677</v>
      </c>
      <c r="Y32" s="100">
        <f t="shared" si="6"/>
        <v>989754</v>
      </c>
      <c r="Z32" s="137">
        <f>+IF(X32&lt;&gt;0,+(Y32/X32)*100,0)</f>
        <v>25.109972227556952</v>
      </c>
      <c r="AA32" s="153">
        <f>SUM(AA33:AA37)</f>
        <v>3941677</v>
      </c>
    </row>
    <row r="33" spans="1:27" ht="13.5">
      <c r="A33" s="138" t="s">
        <v>79</v>
      </c>
      <c r="B33" s="136"/>
      <c r="C33" s="155">
        <v>919752</v>
      </c>
      <c r="D33" s="155"/>
      <c r="E33" s="156">
        <v>3832475</v>
      </c>
      <c r="F33" s="60">
        <v>1289967</v>
      </c>
      <c r="G33" s="60">
        <v>64136</v>
      </c>
      <c r="H33" s="60">
        <v>90480</v>
      </c>
      <c r="I33" s="60">
        <v>102683</v>
      </c>
      <c r="J33" s="60">
        <v>257299</v>
      </c>
      <c r="K33" s="60">
        <v>200249</v>
      </c>
      <c r="L33" s="60">
        <v>197322</v>
      </c>
      <c r="M33" s="60">
        <v>111517</v>
      </c>
      <c r="N33" s="60">
        <v>509088</v>
      </c>
      <c r="O33" s="60">
        <v>126780</v>
      </c>
      <c r="P33" s="60">
        <v>80100</v>
      </c>
      <c r="Q33" s="60">
        <v>102953</v>
      </c>
      <c r="R33" s="60">
        <v>309833</v>
      </c>
      <c r="S33" s="60">
        <v>86415</v>
      </c>
      <c r="T33" s="60">
        <v>95186</v>
      </c>
      <c r="U33" s="60">
        <v>93558</v>
      </c>
      <c r="V33" s="60">
        <v>275159</v>
      </c>
      <c r="W33" s="60">
        <v>1351379</v>
      </c>
      <c r="X33" s="60">
        <v>1289967</v>
      </c>
      <c r="Y33" s="60">
        <v>61412</v>
      </c>
      <c r="Z33" s="140">
        <v>4.76</v>
      </c>
      <c r="AA33" s="155">
        <v>1289967</v>
      </c>
    </row>
    <row r="34" spans="1:27" ht="13.5">
      <c r="A34" s="138" t="s">
        <v>80</v>
      </c>
      <c r="B34" s="136"/>
      <c r="C34" s="155">
        <v>2081978</v>
      </c>
      <c r="D34" s="155"/>
      <c r="E34" s="156">
        <v>345005</v>
      </c>
      <c r="F34" s="60">
        <v>2645710</v>
      </c>
      <c r="G34" s="60">
        <v>173923</v>
      </c>
      <c r="H34" s="60">
        <v>149146</v>
      </c>
      <c r="I34" s="60">
        <v>136058</v>
      </c>
      <c r="J34" s="60">
        <v>459127</v>
      </c>
      <c r="K34" s="60">
        <v>212340</v>
      </c>
      <c r="L34" s="60">
        <v>155212</v>
      </c>
      <c r="M34" s="60">
        <v>160834</v>
      </c>
      <c r="N34" s="60">
        <v>528386</v>
      </c>
      <c r="O34" s="60">
        <v>286171</v>
      </c>
      <c r="P34" s="60">
        <v>346548</v>
      </c>
      <c r="Q34" s="60">
        <v>202062</v>
      </c>
      <c r="R34" s="60">
        <v>834781</v>
      </c>
      <c r="S34" s="60">
        <v>137957</v>
      </c>
      <c r="T34" s="60">
        <v>137348</v>
      </c>
      <c r="U34" s="60">
        <v>145352</v>
      </c>
      <c r="V34" s="60">
        <v>420657</v>
      </c>
      <c r="W34" s="60">
        <v>2242951</v>
      </c>
      <c r="X34" s="60">
        <v>2645710</v>
      </c>
      <c r="Y34" s="60">
        <v>-402759</v>
      </c>
      <c r="Z34" s="140">
        <v>-15.22</v>
      </c>
      <c r="AA34" s="155">
        <v>2645710</v>
      </c>
    </row>
    <row r="35" spans="1:27" ht="13.5">
      <c r="A35" s="138" t="s">
        <v>81</v>
      </c>
      <c r="B35" s="136"/>
      <c r="C35" s="155">
        <v>25268</v>
      </c>
      <c r="D35" s="155"/>
      <c r="E35" s="156">
        <v>111836</v>
      </c>
      <c r="F35" s="60">
        <v>6000</v>
      </c>
      <c r="G35" s="60">
        <v>128198</v>
      </c>
      <c r="H35" s="60">
        <v>93807</v>
      </c>
      <c r="I35" s="60">
        <v>102600</v>
      </c>
      <c r="J35" s="60">
        <v>324605</v>
      </c>
      <c r="K35" s="60">
        <v>145874</v>
      </c>
      <c r="L35" s="60">
        <v>105653</v>
      </c>
      <c r="M35" s="60">
        <v>126645</v>
      </c>
      <c r="N35" s="60">
        <v>378172</v>
      </c>
      <c r="O35" s="60">
        <v>108553</v>
      </c>
      <c r="P35" s="60">
        <v>102750</v>
      </c>
      <c r="Q35" s="60">
        <v>116570</v>
      </c>
      <c r="R35" s="60">
        <v>327873</v>
      </c>
      <c r="S35" s="60">
        <v>99008</v>
      </c>
      <c r="T35" s="60">
        <v>98922</v>
      </c>
      <c r="U35" s="60">
        <v>108521</v>
      </c>
      <c r="V35" s="60">
        <v>306451</v>
      </c>
      <c r="W35" s="60">
        <v>1337101</v>
      </c>
      <c r="X35" s="60">
        <v>6000</v>
      </c>
      <c r="Y35" s="60">
        <v>1331101</v>
      </c>
      <c r="Z35" s="140">
        <v>22185.02</v>
      </c>
      <c r="AA35" s="155">
        <v>6000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8620955</v>
      </c>
      <c r="D38" s="153">
        <f>SUM(D39:D41)</f>
        <v>0</v>
      </c>
      <c r="E38" s="154">
        <f t="shared" si="7"/>
        <v>1493293</v>
      </c>
      <c r="F38" s="100">
        <f t="shared" si="7"/>
        <v>9954374</v>
      </c>
      <c r="G38" s="100">
        <f t="shared" si="7"/>
        <v>636433</v>
      </c>
      <c r="H38" s="100">
        <f t="shared" si="7"/>
        <v>662316</v>
      </c>
      <c r="I38" s="100">
        <f t="shared" si="7"/>
        <v>584034</v>
      </c>
      <c r="J38" s="100">
        <f t="shared" si="7"/>
        <v>1882783</v>
      </c>
      <c r="K38" s="100">
        <f t="shared" si="7"/>
        <v>850846</v>
      </c>
      <c r="L38" s="100">
        <f t="shared" si="7"/>
        <v>652736</v>
      </c>
      <c r="M38" s="100">
        <f t="shared" si="7"/>
        <v>735330</v>
      </c>
      <c r="N38" s="100">
        <f t="shared" si="7"/>
        <v>2238912</v>
      </c>
      <c r="O38" s="100">
        <f t="shared" si="7"/>
        <v>783998</v>
      </c>
      <c r="P38" s="100">
        <f t="shared" si="7"/>
        <v>844434</v>
      </c>
      <c r="Q38" s="100">
        <f t="shared" si="7"/>
        <v>823008</v>
      </c>
      <c r="R38" s="100">
        <f t="shared" si="7"/>
        <v>2451440</v>
      </c>
      <c r="S38" s="100">
        <f t="shared" si="7"/>
        <v>788605</v>
      </c>
      <c r="T38" s="100">
        <f t="shared" si="7"/>
        <v>595380</v>
      </c>
      <c r="U38" s="100">
        <f t="shared" si="7"/>
        <v>549716</v>
      </c>
      <c r="V38" s="100">
        <f t="shared" si="7"/>
        <v>1933701</v>
      </c>
      <c r="W38" s="100">
        <f t="shared" si="7"/>
        <v>8506836</v>
      </c>
      <c r="X38" s="100">
        <f t="shared" si="7"/>
        <v>9954374</v>
      </c>
      <c r="Y38" s="100">
        <f t="shared" si="7"/>
        <v>-1447538</v>
      </c>
      <c r="Z38" s="137">
        <f>+IF(X38&lt;&gt;0,+(Y38/X38)*100,0)</f>
        <v>-14.54172808857694</v>
      </c>
      <c r="AA38" s="153">
        <f>SUM(AA39:AA41)</f>
        <v>9954374</v>
      </c>
    </row>
    <row r="39" spans="1:27" ht="13.5">
      <c r="A39" s="138" t="s">
        <v>85</v>
      </c>
      <c r="B39" s="136"/>
      <c r="C39" s="155"/>
      <c r="D39" s="155"/>
      <c r="E39" s="156"/>
      <c r="F39" s="60">
        <v>8268621</v>
      </c>
      <c r="G39" s="60">
        <v>636433</v>
      </c>
      <c r="H39" s="60">
        <v>662316</v>
      </c>
      <c r="I39" s="60">
        <v>584034</v>
      </c>
      <c r="J39" s="60">
        <v>1882783</v>
      </c>
      <c r="K39" s="60">
        <v>850846</v>
      </c>
      <c r="L39" s="60">
        <v>652736</v>
      </c>
      <c r="M39" s="60">
        <v>735330</v>
      </c>
      <c r="N39" s="60">
        <v>2238912</v>
      </c>
      <c r="O39" s="60">
        <v>783998</v>
      </c>
      <c r="P39" s="60">
        <v>844434</v>
      </c>
      <c r="Q39" s="60">
        <v>823008</v>
      </c>
      <c r="R39" s="60">
        <v>2451440</v>
      </c>
      <c r="S39" s="60">
        <v>788605</v>
      </c>
      <c r="T39" s="60">
        <v>595380</v>
      </c>
      <c r="U39" s="60">
        <v>549716</v>
      </c>
      <c r="V39" s="60">
        <v>1933701</v>
      </c>
      <c r="W39" s="60">
        <v>8506836</v>
      </c>
      <c r="X39" s="60">
        <v>8268621</v>
      </c>
      <c r="Y39" s="60">
        <v>238215</v>
      </c>
      <c r="Z39" s="140">
        <v>2.88</v>
      </c>
      <c r="AA39" s="155">
        <v>8268621</v>
      </c>
    </row>
    <row r="40" spans="1:27" ht="13.5">
      <c r="A40" s="138" t="s">
        <v>86</v>
      </c>
      <c r="B40" s="136"/>
      <c r="C40" s="155">
        <v>8600324</v>
      </c>
      <c r="D40" s="155"/>
      <c r="E40" s="156">
        <v>1493293</v>
      </c>
      <c r="F40" s="60">
        <v>1685753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1685753</v>
      </c>
      <c r="Y40" s="60">
        <v>-1685753</v>
      </c>
      <c r="Z40" s="140">
        <v>-100</v>
      </c>
      <c r="AA40" s="155">
        <v>1685753</v>
      </c>
    </row>
    <row r="41" spans="1:27" ht="13.5">
      <c r="A41" s="138" t="s">
        <v>87</v>
      </c>
      <c r="B41" s="136"/>
      <c r="C41" s="155">
        <v>20631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24321324</v>
      </c>
      <c r="D42" s="153">
        <f>SUM(D43:D46)</f>
        <v>0</v>
      </c>
      <c r="E42" s="154">
        <f t="shared" si="8"/>
        <v>38429106</v>
      </c>
      <c r="F42" s="100">
        <f t="shared" si="8"/>
        <v>37002689</v>
      </c>
      <c r="G42" s="100">
        <f t="shared" si="8"/>
        <v>2854397</v>
      </c>
      <c r="H42" s="100">
        <f t="shared" si="8"/>
        <v>3092623</v>
      </c>
      <c r="I42" s="100">
        <f t="shared" si="8"/>
        <v>1580885</v>
      </c>
      <c r="J42" s="100">
        <f t="shared" si="8"/>
        <v>7527905</v>
      </c>
      <c r="K42" s="100">
        <f t="shared" si="8"/>
        <v>3866481</v>
      </c>
      <c r="L42" s="100">
        <f t="shared" si="8"/>
        <v>2690572</v>
      </c>
      <c r="M42" s="100">
        <f t="shared" si="8"/>
        <v>2443612</v>
      </c>
      <c r="N42" s="100">
        <f t="shared" si="8"/>
        <v>9000665</v>
      </c>
      <c r="O42" s="100">
        <f t="shared" si="8"/>
        <v>2614740</v>
      </c>
      <c r="P42" s="100">
        <f t="shared" si="8"/>
        <v>1860297</v>
      </c>
      <c r="Q42" s="100">
        <f t="shared" si="8"/>
        <v>4077548</v>
      </c>
      <c r="R42" s="100">
        <f t="shared" si="8"/>
        <v>8552585</v>
      </c>
      <c r="S42" s="100">
        <f t="shared" si="8"/>
        <v>3488551</v>
      </c>
      <c r="T42" s="100">
        <f t="shared" si="8"/>
        <v>2771568</v>
      </c>
      <c r="U42" s="100">
        <f t="shared" si="8"/>
        <v>1692028</v>
      </c>
      <c r="V42" s="100">
        <f t="shared" si="8"/>
        <v>7952147</v>
      </c>
      <c r="W42" s="100">
        <f t="shared" si="8"/>
        <v>33033302</v>
      </c>
      <c r="X42" s="100">
        <f t="shared" si="8"/>
        <v>37002689</v>
      </c>
      <c r="Y42" s="100">
        <f t="shared" si="8"/>
        <v>-3969387</v>
      </c>
      <c r="Z42" s="137">
        <f>+IF(X42&lt;&gt;0,+(Y42/X42)*100,0)</f>
        <v>-10.727293359679887</v>
      </c>
      <c r="AA42" s="153">
        <f>SUM(AA43:AA46)</f>
        <v>37002689</v>
      </c>
    </row>
    <row r="43" spans="1:27" ht="13.5">
      <c r="A43" s="138" t="s">
        <v>89</v>
      </c>
      <c r="B43" s="136"/>
      <c r="C43" s="155">
        <v>13306886</v>
      </c>
      <c r="D43" s="155"/>
      <c r="E43" s="156">
        <v>28560516</v>
      </c>
      <c r="F43" s="60">
        <v>20107363</v>
      </c>
      <c r="G43" s="60">
        <v>1404771</v>
      </c>
      <c r="H43" s="60">
        <v>1669617</v>
      </c>
      <c r="I43" s="60">
        <v>246650</v>
      </c>
      <c r="J43" s="60">
        <v>3321038</v>
      </c>
      <c r="K43" s="60">
        <v>2140472</v>
      </c>
      <c r="L43" s="60">
        <v>1197800</v>
      </c>
      <c r="M43" s="60">
        <v>1465406</v>
      </c>
      <c r="N43" s="60">
        <v>4803678</v>
      </c>
      <c r="O43" s="60">
        <v>342440</v>
      </c>
      <c r="P43" s="60">
        <v>382536</v>
      </c>
      <c r="Q43" s="60">
        <v>2375888</v>
      </c>
      <c r="R43" s="60">
        <v>3100864</v>
      </c>
      <c r="S43" s="60">
        <v>2067215</v>
      </c>
      <c r="T43" s="60">
        <v>1248387</v>
      </c>
      <c r="U43" s="60">
        <v>185598</v>
      </c>
      <c r="V43" s="60">
        <v>3501200</v>
      </c>
      <c r="W43" s="60">
        <v>14726780</v>
      </c>
      <c r="X43" s="60">
        <v>20107363</v>
      </c>
      <c r="Y43" s="60">
        <v>-5380583</v>
      </c>
      <c r="Z43" s="140">
        <v>-26.76</v>
      </c>
      <c r="AA43" s="155">
        <v>20107363</v>
      </c>
    </row>
    <row r="44" spans="1:27" ht="13.5">
      <c r="A44" s="138" t="s">
        <v>90</v>
      </c>
      <c r="B44" s="136"/>
      <c r="C44" s="155">
        <v>4201334</v>
      </c>
      <c r="D44" s="155"/>
      <c r="E44" s="156">
        <v>3808503</v>
      </c>
      <c r="F44" s="60">
        <v>5983384</v>
      </c>
      <c r="G44" s="60">
        <v>509246</v>
      </c>
      <c r="H44" s="60">
        <v>511541</v>
      </c>
      <c r="I44" s="60">
        <v>474242</v>
      </c>
      <c r="J44" s="60">
        <v>1495029</v>
      </c>
      <c r="K44" s="60">
        <v>671718</v>
      </c>
      <c r="L44" s="60">
        <v>572822</v>
      </c>
      <c r="M44" s="60">
        <v>355527</v>
      </c>
      <c r="N44" s="60">
        <v>1600067</v>
      </c>
      <c r="O44" s="60">
        <v>931666</v>
      </c>
      <c r="P44" s="60">
        <v>515707</v>
      </c>
      <c r="Q44" s="60">
        <v>751652</v>
      </c>
      <c r="R44" s="60">
        <v>2199025</v>
      </c>
      <c r="S44" s="60">
        <v>483454</v>
      </c>
      <c r="T44" s="60">
        <v>534300</v>
      </c>
      <c r="U44" s="60">
        <v>590781</v>
      </c>
      <c r="V44" s="60">
        <v>1608535</v>
      </c>
      <c r="W44" s="60">
        <v>6902656</v>
      </c>
      <c r="X44" s="60">
        <v>5983384</v>
      </c>
      <c r="Y44" s="60">
        <v>919272</v>
      </c>
      <c r="Z44" s="140">
        <v>15.36</v>
      </c>
      <c r="AA44" s="155">
        <v>5983384</v>
      </c>
    </row>
    <row r="45" spans="1:27" ht="13.5">
      <c r="A45" s="138" t="s">
        <v>91</v>
      </c>
      <c r="B45" s="136"/>
      <c r="C45" s="157">
        <v>3628139</v>
      </c>
      <c r="D45" s="157"/>
      <c r="E45" s="158">
        <v>3629858</v>
      </c>
      <c r="F45" s="159">
        <v>5083375</v>
      </c>
      <c r="G45" s="159">
        <v>556827</v>
      </c>
      <c r="H45" s="159">
        <v>605266</v>
      </c>
      <c r="I45" s="159">
        <v>565147</v>
      </c>
      <c r="J45" s="159">
        <v>1727240</v>
      </c>
      <c r="K45" s="159">
        <v>721943</v>
      </c>
      <c r="L45" s="159">
        <v>578649</v>
      </c>
      <c r="M45" s="159">
        <v>383402</v>
      </c>
      <c r="N45" s="159">
        <v>1683994</v>
      </c>
      <c r="O45" s="159">
        <v>892393</v>
      </c>
      <c r="P45" s="159">
        <v>583597</v>
      </c>
      <c r="Q45" s="159">
        <v>601352</v>
      </c>
      <c r="R45" s="159">
        <v>2077342</v>
      </c>
      <c r="S45" s="159">
        <v>585952</v>
      </c>
      <c r="T45" s="159">
        <v>602264</v>
      </c>
      <c r="U45" s="159">
        <v>609414</v>
      </c>
      <c r="V45" s="159">
        <v>1797630</v>
      </c>
      <c r="W45" s="159">
        <v>7286206</v>
      </c>
      <c r="X45" s="159">
        <v>5083375</v>
      </c>
      <c r="Y45" s="159">
        <v>2202831</v>
      </c>
      <c r="Z45" s="141">
        <v>43.33</v>
      </c>
      <c r="AA45" s="157">
        <v>5083375</v>
      </c>
    </row>
    <row r="46" spans="1:27" ht="13.5">
      <c r="A46" s="138" t="s">
        <v>92</v>
      </c>
      <c r="B46" s="136"/>
      <c r="C46" s="155">
        <v>3184965</v>
      </c>
      <c r="D46" s="155"/>
      <c r="E46" s="156">
        <v>2430229</v>
      </c>
      <c r="F46" s="60">
        <v>5828567</v>
      </c>
      <c r="G46" s="60">
        <v>383553</v>
      </c>
      <c r="H46" s="60">
        <v>306199</v>
      </c>
      <c r="I46" s="60">
        <v>294846</v>
      </c>
      <c r="J46" s="60">
        <v>984598</v>
      </c>
      <c r="K46" s="60">
        <v>332348</v>
      </c>
      <c r="L46" s="60">
        <v>341301</v>
      </c>
      <c r="M46" s="60">
        <v>239277</v>
      </c>
      <c r="N46" s="60">
        <v>912926</v>
      </c>
      <c r="O46" s="60">
        <v>448241</v>
      </c>
      <c r="P46" s="60">
        <v>378457</v>
      </c>
      <c r="Q46" s="60">
        <v>348656</v>
      </c>
      <c r="R46" s="60">
        <v>1175354</v>
      </c>
      <c r="S46" s="60">
        <v>351930</v>
      </c>
      <c r="T46" s="60">
        <v>386617</v>
      </c>
      <c r="U46" s="60">
        <v>306235</v>
      </c>
      <c r="V46" s="60">
        <v>1044782</v>
      </c>
      <c r="W46" s="60">
        <v>4117660</v>
      </c>
      <c r="X46" s="60">
        <v>5828567</v>
      </c>
      <c r="Y46" s="60">
        <v>-1710907</v>
      </c>
      <c r="Z46" s="140">
        <v>-29.35</v>
      </c>
      <c r="AA46" s="155">
        <v>5828567</v>
      </c>
    </row>
    <row r="47" spans="1:27" ht="13.5">
      <c r="A47" s="135" t="s">
        <v>93</v>
      </c>
      <c r="B47" s="142" t="s">
        <v>94</v>
      </c>
      <c r="C47" s="153">
        <v>3532</v>
      </c>
      <c r="D47" s="153"/>
      <c r="E47" s="154"/>
      <c r="F47" s="100">
        <v>5000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5000</v>
      </c>
      <c r="Y47" s="100">
        <v>-5000</v>
      </c>
      <c r="Z47" s="137">
        <v>-100</v>
      </c>
      <c r="AA47" s="153">
        <v>5000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65277687</v>
      </c>
      <c r="D48" s="168">
        <f>+D28+D32+D38+D42+D47</f>
        <v>0</v>
      </c>
      <c r="E48" s="169">
        <f t="shared" si="9"/>
        <v>96307000</v>
      </c>
      <c r="F48" s="73">
        <f t="shared" si="9"/>
        <v>87334611</v>
      </c>
      <c r="G48" s="73">
        <f t="shared" si="9"/>
        <v>5315060</v>
      </c>
      <c r="H48" s="73">
        <f t="shared" si="9"/>
        <v>6191342</v>
      </c>
      <c r="I48" s="73">
        <f t="shared" si="9"/>
        <v>4678813</v>
      </c>
      <c r="J48" s="73">
        <f t="shared" si="9"/>
        <v>16185215</v>
      </c>
      <c r="K48" s="73">
        <f t="shared" si="9"/>
        <v>6980386</v>
      </c>
      <c r="L48" s="73">
        <f t="shared" si="9"/>
        <v>5388626</v>
      </c>
      <c r="M48" s="73">
        <f t="shared" si="9"/>
        <v>5382844</v>
      </c>
      <c r="N48" s="73">
        <f t="shared" si="9"/>
        <v>17751856</v>
      </c>
      <c r="O48" s="73">
        <f t="shared" si="9"/>
        <v>5727740</v>
      </c>
      <c r="P48" s="73">
        <f t="shared" si="9"/>
        <v>4979637</v>
      </c>
      <c r="Q48" s="73">
        <f t="shared" si="9"/>
        <v>7696938</v>
      </c>
      <c r="R48" s="73">
        <f t="shared" si="9"/>
        <v>18404315</v>
      </c>
      <c r="S48" s="73">
        <f t="shared" si="9"/>
        <v>6478805</v>
      </c>
      <c r="T48" s="73">
        <f t="shared" si="9"/>
        <v>4876430</v>
      </c>
      <c r="U48" s="73">
        <f t="shared" si="9"/>
        <v>3876186</v>
      </c>
      <c r="V48" s="73">
        <f t="shared" si="9"/>
        <v>15231421</v>
      </c>
      <c r="W48" s="73">
        <f t="shared" si="9"/>
        <v>67572807</v>
      </c>
      <c r="X48" s="73">
        <f t="shared" si="9"/>
        <v>87334611</v>
      </c>
      <c r="Y48" s="73">
        <f t="shared" si="9"/>
        <v>-19761804</v>
      </c>
      <c r="Z48" s="170">
        <f>+IF(X48&lt;&gt;0,+(Y48/X48)*100,0)</f>
        <v>-22.627688809422875</v>
      </c>
      <c r="AA48" s="168">
        <f>+AA28+AA32+AA38+AA42+AA47</f>
        <v>87334611</v>
      </c>
    </row>
    <row r="49" spans="1:27" ht="13.5">
      <c r="A49" s="148" t="s">
        <v>49</v>
      </c>
      <c r="B49" s="149"/>
      <c r="C49" s="171">
        <f aca="true" t="shared" si="10" ref="C49:Y49">+C25-C48</f>
        <v>12431212</v>
      </c>
      <c r="D49" s="171">
        <f>+D25-D48</f>
        <v>0</v>
      </c>
      <c r="E49" s="172">
        <f t="shared" si="10"/>
        <v>-4610000</v>
      </c>
      <c r="F49" s="173">
        <f t="shared" si="10"/>
        <v>-24761413</v>
      </c>
      <c r="G49" s="173">
        <f t="shared" si="10"/>
        <v>6097784</v>
      </c>
      <c r="H49" s="173">
        <f t="shared" si="10"/>
        <v>2926800</v>
      </c>
      <c r="I49" s="173">
        <f t="shared" si="10"/>
        <v>8437830</v>
      </c>
      <c r="J49" s="173">
        <f t="shared" si="10"/>
        <v>17462414</v>
      </c>
      <c r="K49" s="173">
        <f t="shared" si="10"/>
        <v>-3878439</v>
      </c>
      <c r="L49" s="173">
        <f t="shared" si="10"/>
        <v>4557193</v>
      </c>
      <c r="M49" s="173">
        <f t="shared" si="10"/>
        <v>-5282360</v>
      </c>
      <c r="N49" s="173">
        <f t="shared" si="10"/>
        <v>-4603606</v>
      </c>
      <c r="O49" s="173">
        <f t="shared" si="10"/>
        <v>433130</v>
      </c>
      <c r="P49" s="173">
        <f t="shared" si="10"/>
        <v>-1625224</v>
      </c>
      <c r="Q49" s="173">
        <f t="shared" si="10"/>
        <v>1555697</v>
      </c>
      <c r="R49" s="173">
        <f t="shared" si="10"/>
        <v>363603</v>
      </c>
      <c r="S49" s="173">
        <f t="shared" si="10"/>
        <v>-3459387</v>
      </c>
      <c r="T49" s="173">
        <f t="shared" si="10"/>
        <v>-2022372</v>
      </c>
      <c r="U49" s="173">
        <f t="shared" si="10"/>
        <v>-780711</v>
      </c>
      <c r="V49" s="173">
        <f t="shared" si="10"/>
        <v>-6262470</v>
      </c>
      <c r="W49" s="173">
        <f t="shared" si="10"/>
        <v>6959941</v>
      </c>
      <c r="X49" s="173">
        <f>IF(F25=F48,0,X25-X48)</f>
        <v>-24761413</v>
      </c>
      <c r="Y49" s="173">
        <f t="shared" si="10"/>
        <v>31721354</v>
      </c>
      <c r="Z49" s="174">
        <f>+IF(X49&lt;&gt;0,+(Y49/X49)*100,0)</f>
        <v>-128.1080122527741</v>
      </c>
      <c r="AA49" s="171">
        <f>+AA25-AA48</f>
        <v>-24761413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5129933</v>
      </c>
      <c r="D5" s="155">
        <v>0</v>
      </c>
      <c r="E5" s="156">
        <v>8025000</v>
      </c>
      <c r="F5" s="60">
        <v>7946607</v>
      </c>
      <c r="G5" s="60">
        <v>1664</v>
      </c>
      <c r="H5" s="60">
        <v>6642215</v>
      </c>
      <c r="I5" s="60">
        <v>1786224</v>
      </c>
      <c r="J5" s="60">
        <v>8430103</v>
      </c>
      <c r="K5" s="60">
        <v>171886</v>
      </c>
      <c r="L5" s="60">
        <v>-57820</v>
      </c>
      <c r="M5" s="60">
        <v>0</v>
      </c>
      <c r="N5" s="60">
        <v>114066</v>
      </c>
      <c r="O5" s="60">
        <v>6182</v>
      </c>
      <c r="P5" s="60">
        <v>285</v>
      </c>
      <c r="Q5" s="60">
        <v>1517</v>
      </c>
      <c r="R5" s="60">
        <v>7984</v>
      </c>
      <c r="S5" s="60">
        <v>6463</v>
      </c>
      <c r="T5" s="60">
        <v>909</v>
      </c>
      <c r="U5" s="60">
        <v>39001</v>
      </c>
      <c r="V5" s="60">
        <v>46373</v>
      </c>
      <c r="W5" s="60">
        <v>8598526</v>
      </c>
      <c r="X5" s="60">
        <v>7946607</v>
      </c>
      <c r="Y5" s="60">
        <v>651919</v>
      </c>
      <c r="Z5" s="140">
        <v>8.2</v>
      </c>
      <c r="AA5" s="155">
        <v>7946607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11050014</v>
      </c>
      <c r="D7" s="155">
        <v>0</v>
      </c>
      <c r="E7" s="156">
        <v>21951000</v>
      </c>
      <c r="F7" s="60">
        <v>16395960</v>
      </c>
      <c r="G7" s="60">
        <v>1479553</v>
      </c>
      <c r="H7" s="60">
        <v>644863</v>
      </c>
      <c r="I7" s="60">
        <v>5128643</v>
      </c>
      <c r="J7" s="60">
        <v>7253059</v>
      </c>
      <c r="K7" s="60">
        <v>1003066</v>
      </c>
      <c r="L7" s="60">
        <v>1003126</v>
      </c>
      <c r="M7" s="60">
        <v>0</v>
      </c>
      <c r="N7" s="60">
        <v>2006192</v>
      </c>
      <c r="O7" s="60">
        <v>2163233</v>
      </c>
      <c r="P7" s="60">
        <v>1155493</v>
      </c>
      <c r="Q7" s="60">
        <v>1085034</v>
      </c>
      <c r="R7" s="60">
        <v>4403760</v>
      </c>
      <c r="S7" s="60">
        <v>953245</v>
      </c>
      <c r="T7" s="60">
        <v>1025468</v>
      </c>
      <c r="U7" s="60">
        <v>1241042</v>
      </c>
      <c r="V7" s="60">
        <v>3219755</v>
      </c>
      <c r="W7" s="60">
        <v>16882766</v>
      </c>
      <c r="X7" s="60">
        <v>16395960</v>
      </c>
      <c r="Y7" s="60">
        <v>486806</v>
      </c>
      <c r="Z7" s="140">
        <v>2.97</v>
      </c>
      <c r="AA7" s="155">
        <v>16395960</v>
      </c>
    </row>
    <row r="8" spans="1:27" ht="13.5">
      <c r="A8" s="183" t="s">
        <v>104</v>
      </c>
      <c r="B8" s="182"/>
      <c r="C8" s="155">
        <v>5972756</v>
      </c>
      <c r="D8" s="155">
        <v>0</v>
      </c>
      <c r="E8" s="156">
        <v>4691000</v>
      </c>
      <c r="F8" s="60">
        <v>6809852</v>
      </c>
      <c r="G8" s="60">
        <v>735314</v>
      </c>
      <c r="H8" s="60">
        <v>684997</v>
      </c>
      <c r="I8" s="60">
        <v>2922645</v>
      </c>
      <c r="J8" s="60">
        <v>4342956</v>
      </c>
      <c r="K8" s="60">
        <v>825569</v>
      </c>
      <c r="L8" s="60">
        <v>997626</v>
      </c>
      <c r="M8" s="60">
        <v>0</v>
      </c>
      <c r="N8" s="60">
        <v>1823195</v>
      </c>
      <c r="O8" s="60">
        <v>1837445</v>
      </c>
      <c r="P8" s="60">
        <v>1043310</v>
      </c>
      <c r="Q8" s="60">
        <v>816446</v>
      </c>
      <c r="R8" s="60">
        <v>3697201</v>
      </c>
      <c r="S8" s="60">
        <v>822683</v>
      </c>
      <c r="T8" s="60">
        <v>789395</v>
      </c>
      <c r="U8" s="60">
        <v>757590</v>
      </c>
      <c r="V8" s="60">
        <v>2369668</v>
      </c>
      <c r="W8" s="60">
        <v>12233020</v>
      </c>
      <c r="X8" s="60">
        <v>6809852</v>
      </c>
      <c r="Y8" s="60">
        <v>5423168</v>
      </c>
      <c r="Z8" s="140">
        <v>79.64</v>
      </c>
      <c r="AA8" s="155">
        <v>6809852</v>
      </c>
    </row>
    <row r="9" spans="1:27" ht="13.5">
      <c r="A9" s="183" t="s">
        <v>105</v>
      </c>
      <c r="B9" s="182"/>
      <c r="C9" s="155">
        <v>2790084</v>
      </c>
      <c r="D9" s="155">
        <v>0</v>
      </c>
      <c r="E9" s="156">
        <v>3776000</v>
      </c>
      <c r="F9" s="60">
        <v>3775825</v>
      </c>
      <c r="G9" s="60">
        <v>526046</v>
      </c>
      <c r="H9" s="60">
        <v>525584</v>
      </c>
      <c r="I9" s="60">
        <v>1438524</v>
      </c>
      <c r="J9" s="60">
        <v>2490154</v>
      </c>
      <c r="K9" s="60">
        <v>534110</v>
      </c>
      <c r="L9" s="60">
        <v>527106</v>
      </c>
      <c r="M9" s="60">
        <v>0</v>
      </c>
      <c r="N9" s="60">
        <v>1061216</v>
      </c>
      <c r="O9" s="60">
        <v>1060088</v>
      </c>
      <c r="P9" s="60">
        <v>540021</v>
      </c>
      <c r="Q9" s="60">
        <v>528949</v>
      </c>
      <c r="R9" s="60">
        <v>2129058</v>
      </c>
      <c r="S9" s="60">
        <v>527689</v>
      </c>
      <c r="T9" s="60">
        <v>537906</v>
      </c>
      <c r="U9" s="60">
        <v>529820</v>
      </c>
      <c r="V9" s="60">
        <v>1595415</v>
      </c>
      <c r="W9" s="60">
        <v>7275843</v>
      </c>
      <c r="X9" s="60">
        <v>3775825</v>
      </c>
      <c r="Y9" s="60">
        <v>3500018</v>
      </c>
      <c r="Z9" s="140">
        <v>92.7</v>
      </c>
      <c r="AA9" s="155">
        <v>3775825</v>
      </c>
    </row>
    <row r="10" spans="1:27" ht="13.5">
      <c r="A10" s="183" t="s">
        <v>106</v>
      </c>
      <c r="B10" s="182"/>
      <c r="C10" s="155">
        <v>1062227</v>
      </c>
      <c r="D10" s="155">
        <v>0</v>
      </c>
      <c r="E10" s="156">
        <v>1065000</v>
      </c>
      <c r="F10" s="54">
        <v>654536</v>
      </c>
      <c r="G10" s="54">
        <v>200820</v>
      </c>
      <c r="H10" s="54">
        <v>205945</v>
      </c>
      <c r="I10" s="54">
        <v>755006</v>
      </c>
      <c r="J10" s="54">
        <v>1161771</v>
      </c>
      <c r="K10" s="54">
        <v>207943</v>
      </c>
      <c r="L10" s="54">
        <v>208230</v>
      </c>
      <c r="M10" s="54">
        <v>0</v>
      </c>
      <c r="N10" s="54">
        <v>416173</v>
      </c>
      <c r="O10" s="54">
        <v>624060</v>
      </c>
      <c r="P10" s="54">
        <v>208829</v>
      </c>
      <c r="Q10" s="54">
        <v>207950</v>
      </c>
      <c r="R10" s="54">
        <v>1040839</v>
      </c>
      <c r="S10" s="54">
        <v>208835</v>
      </c>
      <c r="T10" s="54">
        <v>208780</v>
      </c>
      <c r="U10" s="54">
        <v>208007</v>
      </c>
      <c r="V10" s="54">
        <v>625622</v>
      </c>
      <c r="W10" s="54">
        <v>3244405</v>
      </c>
      <c r="X10" s="54">
        <v>654536</v>
      </c>
      <c r="Y10" s="54">
        <v>2589869</v>
      </c>
      <c r="Z10" s="184">
        <v>395.68</v>
      </c>
      <c r="AA10" s="130">
        <v>654536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622264</v>
      </c>
      <c r="D12" s="155">
        <v>0</v>
      </c>
      <c r="E12" s="156">
        <v>881000</v>
      </c>
      <c r="F12" s="60">
        <v>823000</v>
      </c>
      <c r="G12" s="60">
        <v>0</v>
      </c>
      <c r="H12" s="60">
        <v>50988</v>
      </c>
      <c r="I12" s="60">
        <v>252381</v>
      </c>
      <c r="J12" s="60">
        <v>303369</v>
      </c>
      <c r="K12" s="60">
        <v>90798</v>
      </c>
      <c r="L12" s="60">
        <v>116104</v>
      </c>
      <c r="M12" s="60">
        <v>54815</v>
      </c>
      <c r="N12" s="60">
        <v>261717</v>
      </c>
      <c r="O12" s="60">
        <v>120971</v>
      </c>
      <c r="P12" s="60">
        <v>15768</v>
      </c>
      <c r="Q12" s="60">
        <v>59698</v>
      </c>
      <c r="R12" s="60">
        <v>196437</v>
      </c>
      <c r="S12" s="60">
        <v>77631</v>
      </c>
      <c r="T12" s="60">
        <v>60363</v>
      </c>
      <c r="U12" s="60">
        <v>60455</v>
      </c>
      <c r="V12" s="60">
        <v>198449</v>
      </c>
      <c r="W12" s="60">
        <v>959972</v>
      </c>
      <c r="X12" s="60">
        <v>823000</v>
      </c>
      <c r="Y12" s="60">
        <v>136972</v>
      </c>
      <c r="Z12" s="140">
        <v>16.64</v>
      </c>
      <c r="AA12" s="155">
        <v>823000</v>
      </c>
    </row>
    <row r="13" spans="1:27" ht="13.5">
      <c r="A13" s="181" t="s">
        <v>109</v>
      </c>
      <c r="B13" s="185"/>
      <c r="C13" s="155">
        <v>313906</v>
      </c>
      <c r="D13" s="155">
        <v>0</v>
      </c>
      <c r="E13" s="156">
        <v>350000</v>
      </c>
      <c r="F13" s="60">
        <v>350000</v>
      </c>
      <c r="G13" s="60">
        <v>1180</v>
      </c>
      <c r="H13" s="60">
        <v>12565</v>
      </c>
      <c r="I13" s="60">
        <v>32727</v>
      </c>
      <c r="J13" s="60">
        <v>46472</v>
      </c>
      <c r="K13" s="60">
        <v>25039</v>
      </c>
      <c r="L13" s="60">
        <v>3</v>
      </c>
      <c r="M13" s="60">
        <v>394</v>
      </c>
      <c r="N13" s="60">
        <v>25436</v>
      </c>
      <c r="O13" s="60">
        <v>0</v>
      </c>
      <c r="P13" s="60">
        <v>3537</v>
      </c>
      <c r="Q13" s="60">
        <v>5233</v>
      </c>
      <c r="R13" s="60">
        <v>8770</v>
      </c>
      <c r="S13" s="60">
        <v>4430</v>
      </c>
      <c r="T13" s="60">
        <v>2840</v>
      </c>
      <c r="U13" s="60">
        <v>3669</v>
      </c>
      <c r="V13" s="60">
        <v>10939</v>
      </c>
      <c r="W13" s="60">
        <v>91617</v>
      </c>
      <c r="X13" s="60">
        <v>350000</v>
      </c>
      <c r="Y13" s="60">
        <v>-258383</v>
      </c>
      <c r="Z13" s="140">
        <v>-73.82</v>
      </c>
      <c r="AA13" s="155">
        <v>350000</v>
      </c>
    </row>
    <row r="14" spans="1:27" ht="13.5">
      <c r="A14" s="181" t="s">
        <v>110</v>
      </c>
      <c r="B14" s="185"/>
      <c r="C14" s="155">
        <v>596700</v>
      </c>
      <c r="D14" s="155">
        <v>0</v>
      </c>
      <c r="E14" s="156">
        <v>320000</v>
      </c>
      <c r="F14" s="60">
        <v>500000</v>
      </c>
      <c r="G14" s="60">
        <v>52093</v>
      </c>
      <c r="H14" s="60">
        <v>51081</v>
      </c>
      <c r="I14" s="60">
        <v>227342</v>
      </c>
      <c r="J14" s="60">
        <v>330516</v>
      </c>
      <c r="K14" s="60">
        <v>63571</v>
      </c>
      <c r="L14" s="60">
        <v>65703</v>
      </c>
      <c r="M14" s="60">
        <v>0</v>
      </c>
      <c r="N14" s="60">
        <v>129274</v>
      </c>
      <c r="O14" s="60">
        <v>64785</v>
      </c>
      <c r="P14" s="60">
        <v>65180</v>
      </c>
      <c r="Q14" s="60">
        <v>65153</v>
      </c>
      <c r="R14" s="60">
        <v>195118</v>
      </c>
      <c r="S14" s="60">
        <v>66222</v>
      </c>
      <c r="T14" s="60">
        <v>56545</v>
      </c>
      <c r="U14" s="60">
        <v>59267</v>
      </c>
      <c r="V14" s="60">
        <v>182034</v>
      </c>
      <c r="W14" s="60">
        <v>836942</v>
      </c>
      <c r="X14" s="60">
        <v>500000</v>
      </c>
      <c r="Y14" s="60">
        <v>336942</v>
      </c>
      <c r="Z14" s="140">
        <v>67.39</v>
      </c>
      <c r="AA14" s="155">
        <v>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53713</v>
      </c>
      <c r="D16" s="155">
        <v>0</v>
      </c>
      <c r="E16" s="156">
        <v>146000</v>
      </c>
      <c r="F16" s="60">
        <v>51000</v>
      </c>
      <c r="G16" s="60">
        <v>700</v>
      </c>
      <c r="H16" s="60">
        <v>550</v>
      </c>
      <c r="I16" s="60">
        <v>10881</v>
      </c>
      <c r="J16" s="60">
        <v>12131</v>
      </c>
      <c r="K16" s="60">
        <v>1450</v>
      </c>
      <c r="L16" s="60">
        <v>300</v>
      </c>
      <c r="M16" s="60">
        <v>100</v>
      </c>
      <c r="N16" s="60">
        <v>1850</v>
      </c>
      <c r="O16" s="60">
        <v>100</v>
      </c>
      <c r="P16" s="60">
        <v>200</v>
      </c>
      <c r="Q16" s="60">
        <v>2100</v>
      </c>
      <c r="R16" s="60">
        <v>2400</v>
      </c>
      <c r="S16" s="60">
        <v>600</v>
      </c>
      <c r="T16" s="60">
        <v>1520</v>
      </c>
      <c r="U16" s="60">
        <v>1726</v>
      </c>
      <c r="V16" s="60">
        <v>3846</v>
      </c>
      <c r="W16" s="60">
        <v>20227</v>
      </c>
      <c r="X16" s="60">
        <v>51000</v>
      </c>
      <c r="Y16" s="60">
        <v>-30773</v>
      </c>
      <c r="Z16" s="140">
        <v>-60.34</v>
      </c>
      <c r="AA16" s="155">
        <v>51000</v>
      </c>
    </row>
    <row r="17" spans="1:27" ht="13.5">
      <c r="A17" s="181" t="s">
        <v>113</v>
      </c>
      <c r="B17" s="185"/>
      <c r="C17" s="155">
        <v>593</v>
      </c>
      <c r="D17" s="155">
        <v>0</v>
      </c>
      <c r="E17" s="156">
        <v>0</v>
      </c>
      <c r="F17" s="60">
        <v>0</v>
      </c>
      <c r="G17" s="60">
        <v>425</v>
      </c>
      <c r="H17" s="60">
        <v>125</v>
      </c>
      <c r="I17" s="60">
        <v>125</v>
      </c>
      <c r="J17" s="60">
        <v>675</v>
      </c>
      <c r="K17" s="60">
        <v>188</v>
      </c>
      <c r="L17" s="60">
        <v>150</v>
      </c>
      <c r="M17" s="60">
        <v>213</v>
      </c>
      <c r="N17" s="60">
        <v>551</v>
      </c>
      <c r="O17" s="60">
        <v>188</v>
      </c>
      <c r="P17" s="60">
        <v>361</v>
      </c>
      <c r="Q17" s="60">
        <v>188</v>
      </c>
      <c r="R17" s="60">
        <v>737</v>
      </c>
      <c r="S17" s="60">
        <v>188</v>
      </c>
      <c r="T17" s="60">
        <v>125</v>
      </c>
      <c r="U17" s="60">
        <v>0</v>
      </c>
      <c r="V17" s="60">
        <v>313</v>
      </c>
      <c r="W17" s="60">
        <v>2276</v>
      </c>
      <c r="X17" s="60">
        <v>0</v>
      </c>
      <c r="Y17" s="60">
        <v>2276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920417</v>
      </c>
      <c r="D18" s="155">
        <v>0</v>
      </c>
      <c r="E18" s="156">
        <v>983000</v>
      </c>
      <c r="F18" s="60">
        <v>983000</v>
      </c>
      <c r="G18" s="60">
        <v>0</v>
      </c>
      <c r="H18" s="60">
        <v>0</v>
      </c>
      <c r="I18" s="60">
        <v>188869</v>
      </c>
      <c r="J18" s="60">
        <v>188869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188869</v>
      </c>
      <c r="X18" s="60">
        <v>983000</v>
      </c>
      <c r="Y18" s="60">
        <v>-794131</v>
      </c>
      <c r="Z18" s="140">
        <v>-80.79</v>
      </c>
      <c r="AA18" s="155">
        <v>983000</v>
      </c>
    </row>
    <row r="19" spans="1:27" ht="13.5">
      <c r="A19" s="181" t="s">
        <v>34</v>
      </c>
      <c r="B19" s="185"/>
      <c r="C19" s="155">
        <v>46979030</v>
      </c>
      <c r="D19" s="155">
        <v>0</v>
      </c>
      <c r="E19" s="156">
        <v>25406000</v>
      </c>
      <c r="F19" s="60">
        <v>21190518</v>
      </c>
      <c r="G19" s="60">
        <v>8276040</v>
      </c>
      <c r="H19" s="60">
        <v>9575</v>
      </c>
      <c r="I19" s="60">
        <v>56256</v>
      </c>
      <c r="J19" s="60">
        <v>8341871</v>
      </c>
      <c r="K19" s="60">
        <v>7389</v>
      </c>
      <c r="L19" s="60">
        <v>6901000</v>
      </c>
      <c r="M19" s="60">
        <v>24266</v>
      </c>
      <c r="N19" s="60">
        <v>6932655</v>
      </c>
      <c r="O19" s="60">
        <v>0</v>
      </c>
      <c r="P19" s="60">
        <v>0</v>
      </c>
      <c r="Q19" s="60">
        <v>6107067</v>
      </c>
      <c r="R19" s="60">
        <v>6107067</v>
      </c>
      <c r="S19" s="60">
        <v>0</v>
      </c>
      <c r="T19" s="60">
        <v>4128</v>
      </c>
      <c r="U19" s="60">
        <v>0</v>
      </c>
      <c r="V19" s="60">
        <v>4128</v>
      </c>
      <c r="W19" s="60">
        <v>21385721</v>
      </c>
      <c r="X19" s="60">
        <v>21190518</v>
      </c>
      <c r="Y19" s="60">
        <v>195203</v>
      </c>
      <c r="Z19" s="140">
        <v>0.92</v>
      </c>
      <c r="AA19" s="155">
        <v>21190518</v>
      </c>
    </row>
    <row r="20" spans="1:27" ht="13.5">
      <c r="A20" s="181" t="s">
        <v>35</v>
      </c>
      <c r="B20" s="185"/>
      <c r="C20" s="155">
        <v>2217262</v>
      </c>
      <c r="D20" s="155">
        <v>0</v>
      </c>
      <c r="E20" s="156">
        <v>1068000</v>
      </c>
      <c r="F20" s="54">
        <v>3092900</v>
      </c>
      <c r="G20" s="54">
        <v>139009</v>
      </c>
      <c r="H20" s="54">
        <v>289654</v>
      </c>
      <c r="I20" s="54">
        <v>317020</v>
      </c>
      <c r="J20" s="54">
        <v>745683</v>
      </c>
      <c r="K20" s="54">
        <v>170938</v>
      </c>
      <c r="L20" s="54">
        <v>184291</v>
      </c>
      <c r="M20" s="54">
        <v>20696</v>
      </c>
      <c r="N20" s="54">
        <v>375925</v>
      </c>
      <c r="O20" s="54">
        <v>283818</v>
      </c>
      <c r="P20" s="54">
        <v>321429</v>
      </c>
      <c r="Q20" s="54">
        <v>373300</v>
      </c>
      <c r="R20" s="54">
        <v>978547</v>
      </c>
      <c r="S20" s="54">
        <v>351432</v>
      </c>
      <c r="T20" s="54">
        <v>166079</v>
      </c>
      <c r="U20" s="54">
        <v>194898</v>
      </c>
      <c r="V20" s="54">
        <v>712409</v>
      </c>
      <c r="W20" s="54">
        <v>2812564</v>
      </c>
      <c r="X20" s="54">
        <v>3092900</v>
      </c>
      <c r="Y20" s="54">
        <v>-280336</v>
      </c>
      <c r="Z20" s="184">
        <v>-9.06</v>
      </c>
      <c r="AA20" s="130">
        <v>3092900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77708899</v>
      </c>
      <c r="D22" s="188">
        <f>SUM(D5:D21)</f>
        <v>0</v>
      </c>
      <c r="E22" s="189">
        <f t="shared" si="0"/>
        <v>68662000</v>
      </c>
      <c r="F22" s="190">
        <f t="shared" si="0"/>
        <v>62573198</v>
      </c>
      <c r="G22" s="190">
        <f t="shared" si="0"/>
        <v>11412844</v>
      </c>
      <c r="H22" s="190">
        <f t="shared" si="0"/>
        <v>9118142</v>
      </c>
      <c r="I22" s="190">
        <f t="shared" si="0"/>
        <v>13116643</v>
      </c>
      <c r="J22" s="190">
        <f t="shared" si="0"/>
        <v>33647629</v>
      </c>
      <c r="K22" s="190">
        <f t="shared" si="0"/>
        <v>3101947</v>
      </c>
      <c r="L22" s="190">
        <f t="shared" si="0"/>
        <v>9945819</v>
      </c>
      <c r="M22" s="190">
        <f t="shared" si="0"/>
        <v>100484</v>
      </c>
      <c r="N22" s="190">
        <f t="shared" si="0"/>
        <v>13148250</v>
      </c>
      <c r="O22" s="190">
        <f t="shared" si="0"/>
        <v>6160870</v>
      </c>
      <c r="P22" s="190">
        <f t="shared" si="0"/>
        <v>3354413</v>
      </c>
      <c r="Q22" s="190">
        <f t="shared" si="0"/>
        <v>9252635</v>
      </c>
      <c r="R22" s="190">
        <f t="shared" si="0"/>
        <v>18767918</v>
      </c>
      <c r="S22" s="190">
        <f t="shared" si="0"/>
        <v>3019418</v>
      </c>
      <c r="T22" s="190">
        <f t="shared" si="0"/>
        <v>2854058</v>
      </c>
      <c r="U22" s="190">
        <f t="shared" si="0"/>
        <v>3095475</v>
      </c>
      <c r="V22" s="190">
        <f t="shared" si="0"/>
        <v>8968951</v>
      </c>
      <c r="W22" s="190">
        <f t="shared" si="0"/>
        <v>74532748</v>
      </c>
      <c r="X22" s="190">
        <f t="shared" si="0"/>
        <v>62573198</v>
      </c>
      <c r="Y22" s="190">
        <f t="shared" si="0"/>
        <v>11959550</v>
      </c>
      <c r="Z22" s="191">
        <f>+IF(X22&lt;&gt;0,+(Y22/X22)*100,0)</f>
        <v>19.11289558829964</v>
      </c>
      <c r="AA22" s="188">
        <f>SUM(AA5:AA21)</f>
        <v>62573198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29386042</v>
      </c>
      <c r="D25" s="155">
        <v>0</v>
      </c>
      <c r="E25" s="156">
        <v>33934000</v>
      </c>
      <c r="F25" s="60">
        <v>35848420</v>
      </c>
      <c r="G25" s="60">
        <v>2532258</v>
      </c>
      <c r="H25" s="60">
        <v>2374981</v>
      </c>
      <c r="I25" s="60">
        <v>2263656</v>
      </c>
      <c r="J25" s="60">
        <v>7170895</v>
      </c>
      <c r="K25" s="60">
        <v>2547441</v>
      </c>
      <c r="L25" s="60">
        <v>2305567</v>
      </c>
      <c r="M25" s="60">
        <v>2559575</v>
      </c>
      <c r="N25" s="60">
        <v>7412583</v>
      </c>
      <c r="O25" s="60">
        <v>2535350</v>
      </c>
      <c r="P25" s="60">
        <v>2382238</v>
      </c>
      <c r="Q25" s="60">
        <v>2462910</v>
      </c>
      <c r="R25" s="60">
        <v>7380498</v>
      </c>
      <c r="S25" s="60">
        <v>2541095</v>
      </c>
      <c r="T25" s="60">
        <v>2366660</v>
      </c>
      <c r="U25" s="60">
        <v>2260946</v>
      </c>
      <c r="V25" s="60">
        <v>7168701</v>
      </c>
      <c r="W25" s="60">
        <v>29132677</v>
      </c>
      <c r="X25" s="60">
        <v>35848420</v>
      </c>
      <c r="Y25" s="60">
        <v>-6715743</v>
      </c>
      <c r="Z25" s="140">
        <v>-18.73</v>
      </c>
      <c r="AA25" s="155">
        <v>35848420</v>
      </c>
    </row>
    <row r="26" spans="1:27" ht="13.5">
      <c r="A26" s="183" t="s">
        <v>38</v>
      </c>
      <c r="B26" s="182"/>
      <c r="C26" s="155">
        <v>1949332</v>
      </c>
      <c r="D26" s="155">
        <v>0</v>
      </c>
      <c r="E26" s="156">
        <v>2494000</v>
      </c>
      <c r="F26" s="60">
        <v>2380840</v>
      </c>
      <c r="G26" s="60">
        <v>154968</v>
      </c>
      <c r="H26" s="60">
        <v>154968</v>
      </c>
      <c r="I26" s="60">
        <v>155269</v>
      </c>
      <c r="J26" s="60">
        <v>465205</v>
      </c>
      <c r="K26" s="60">
        <v>160768</v>
      </c>
      <c r="L26" s="60">
        <v>155037</v>
      </c>
      <c r="M26" s="60">
        <v>154968</v>
      </c>
      <c r="N26" s="60">
        <v>470773</v>
      </c>
      <c r="O26" s="60">
        <v>154968</v>
      </c>
      <c r="P26" s="60">
        <v>154968</v>
      </c>
      <c r="Q26" s="60">
        <v>154968</v>
      </c>
      <c r="R26" s="60">
        <v>464904</v>
      </c>
      <c r="S26" s="60">
        <v>184225</v>
      </c>
      <c r="T26" s="60">
        <v>171071</v>
      </c>
      <c r="U26" s="60">
        <v>171071</v>
      </c>
      <c r="V26" s="60">
        <v>526367</v>
      </c>
      <c r="W26" s="60">
        <v>1927249</v>
      </c>
      <c r="X26" s="60">
        <v>2380840</v>
      </c>
      <c r="Y26" s="60">
        <v>-453591</v>
      </c>
      <c r="Z26" s="140">
        <v>-19.05</v>
      </c>
      <c r="AA26" s="155">
        <v>2380840</v>
      </c>
    </row>
    <row r="27" spans="1:27" ht="13.5">
      <c r="A27" s="183" t="s">
        <v>118</v>
      </c>
      <c r="B27" s="182"/>
      <c r="C27" s="155">
        <v>6322195</v>
      </c>
      <c r="D27" s="155">
        <v>0</v>
      </c>
      <c r="E27" s="156">
        <v>3165000</v>
      </c>
      <c r="F27" s="60">
        <v>3165290</v>
      </c>
      <c r="G27" s="60">
        <v>2230</v>
      </c>
      <c r="H27" s="60">
        <v>0</v>
      </c>
      <c r="I27" s="60">
        <v>0</v>
      </c>
      <c r="J27" s="60">
        <v>2230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2230</v>
      </c>
      <c r="X27" s="60">
        <v>3165290</v>
      </c>
      <c r="Y27" s="60">
        <v>-3163060</v>
      </c>
      <c r="Z27" s="140">
        <v>-99.93</v>
      </c>
      <c r="AA27" s="155">
        <v>3165290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10588000</v>
      </c>
      <c r="F28" s="60">
        <v>10587910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10587910</v>
      </c>
      <c r="Y28" s="60">
        <v>-10587910</v>
      </c>
      <c r="Z28" s="140">
        <v>-100</v>
      </c>
      <c r="AA28" s="155">
        <v>10587910</v>
      </c>
    </row>
    <row r="29" spans="1:27" ht="13.5">
      <c r="A29" s="183" t="s">
        <v>40</v>
      </c>
      <c r="B29" s="182"/>
      <c r="C29" s="155">
        <v>1033635</v>
      </c>
      <c r="D29" s="155">
        <v>0</v>
      </c>
      <c r="E29" s="156">
        <v>1376000</v>
      </c>
      <c r="F29" s="60">
        <v>766751</v>
      </c>
      <c r="G29" s="60">
        <v>12</v>
      </c>
      <c r="H29" s="60">
        <v>757</v>
      </c>
      <c r="I29" s="60">
        <v>435</v>
      </c>
      <c r="J29" s="60">
        <v>1204</v>
      </c>
      <c r="K29" s="60">
        <v>169</v>
      </c>
      <c r="L29" s="60">
        <v>1160</v>
      </c>
      <c r="M29" s="60">
        <v>1551</v>
      </c>
      <c r="N29" s="60">
        <v>2880</v>
      </c>
      <c r="O29" s="60">
        <v>1493</v>
      </c>
      <c r="P29" s="60">
        <v>18</v>
      </c>
      <c r="Q29" s="60">
        <v>21142</v>
      </c>
      <c r="R29" s="60">
        <v>22653</v>
      </c>
      <c r="S29" s="60">
        <v>2042</v>
      </c>
      <c r="T29" s="60">
        <v>10719</v>
      </c>
      <c r="U29" s="60">
        <v>0</v>
      </c>
      <c r="V29" s="60">
        <v>12761</v>
      </c>
      <c r="W29" s="60">
        <v>39498</v>
      </c>
      <c r="X29" s="60">
        <v>766751</v>
      </c>
      <c r="Y29" s="60">
        <v>-727253</v>
      </c>
      <c r="Z29" s="140">
        <v>-94.85</v>
      </c>
      <c r="AA29" s="155">
        <v>766751</v>
      </c>
    </row>
    <row r="30" spans="1:27" ht="13.5">
      <c r="A30" s="183" t="s">
        <v>119</v>
      </c>
      <c r="B30" s="182"/>
      <c r="C30" s="155">
        <v>11262230</v>
      </c>
      <c r="D30" s="155">
        <v>0</v>
      </c>
      <c r="E30" s="156">
        <v>17684000</v>
      </c>
      <c r="F30" s="60">
        <v>17683950</v>
      </c>
      <c r="G30" s="60">
        <v>1240389</v>
      </c>
      <c r="H30" s="60">
        <v>1371653</v>
      </c>
      <c r="I30" s="60">
        <v>61375</v>
      </c>
      <c r="J30" s="60">
        <v>2673417</v>
      </c>
      <c r="K30" s="60">
        <v>1974208</v>
      </c>
      <c r="L30" s="60">
        <v>1019862</v>
      </c>
      <c r="M30" s="60">
        <v>1145665</v>
      </c>
      <c r="N30" s="60">
        <v>4139735</v>
      </c>
      <c r="O30" s="60">
        <v>107107</v>
      </c>
      <c r="P30" s="60">
        <v>148623</v>
      </c>
      <c r="Q30" s="60">
        <v>2148567</v>
      </c>
      <c r="R30" s="60">
        <v>2404297</v>
      </c>
      <c r="S30" s="60">
        <v>1810865</v>
      </c>
      <c r="T30" s="60">
        <v>994490</v>
      </c>
      <c r="U30" s="60">
        <v>0</v>
      </c>
      <c r="V30" s="60">
        <v>2805355</v>
      </c>
      <c r="W30" s="60">
        <v>12022804</v>
      </c>
      <c r="X30" s="60">
        <v>17683950</v>
      </c>
      <c r="Y30" s="60">
        <v>-5661146</v>
      </c>
      <c r="Z30" s="140">
        <v>-32.01</v>
      </c>
      <c r="AA30" s="155">
        <v>17683950</v>
      </c>
    </row>
    <row r="31" spans="1:27" ht="13.5">
      <c r="A31" s="183" t="s">
        <v>120</v>
      </c>
      <c r="B31" s="182"/>
      <c r="C31" s="155">
        <v>3094144</v>
      </c>
      <c r="D31" s="155">
        <v>0</v>
      </c>
      <c r="E31" s="156">
        <v>0</v>
      </c>
      <c r="F31" s="60">
        <v>0</v>
      </c>
      <c r="G31" s="60">
        <v>83905</v>
      </c>
      <c r="H31" s="60">
        <v>106892</v>
      </c>
      <c r="I31" s="60">
        <v>122386</v>
      </c>
      <c r="J31" s="60">
        <v>313183</v>
      </c>
      <c r="K31" s="60">
        <v>701300</v>
      </c>
      <c r="L31" s="60">
        <v>260196</v>
      </c>
      <c r="M31" s="60">
        <v>244382</v>
      </c>
      <c r="N31" s="60">
        <v>1205878</v>
      </c>
      <c r="O31" s="60">
        <v>258079</v>
      </c>
      <c r="P31" s="60">
        <v>300365</v>
      </c>
      <c r="Q31" s="60">
        <v>348951</v>
      </c>
      <c r="R31" s="60">
        <v>907395</v>
      </c>
      <c r="S31" s="60">
        <v>70130</v>
      </c>
      <c r="T31" s="60">
        <v>220113</v>
      </c>
      <c r="U31" s="60">
        <v>236470</v>
      </c>
      <c r="V31" s="60">
        <v>526713</v>
      </c>
      <c r="W31" s="60">
        <v>2953169</v>
      </c>
      <c r="X31" s="60">
        <v>0</v>
      </c>
      <c r="Y31" s="60">
        <v>2953169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3616881</v>
      </c>
      <c r="D32" s="155">
        <v>0</v>
      </c>
      <c r="E32" s="156">
        <v>700000</v>
      </c>
      <c r="F32" s="60">
        <v>3875000</v>
      </c>
      <c r="G32" s="60">
        <v>115243</v>
      </c>
      <c r="H32" s="60">
        <v>175577</v>
      </c>
      <c r="I32" s="60">
        <v>257708</v>
      </c>
      <c r="J32" s="60">
        <v>548528</v>
      </c>
      <c r="K32" s="60">
        <v>151089</v>
      </c>
      <c r="L32" s="60">
        <v>214723</v>
      </c>
      <c r="M32" s="60">
        <v>284923</v>
      </c>
      <c r="N32" s="60">
        <v>650735</v>
      </c>
      <c r="O32" s="60">
        <v>271136</v>
      </c>
      <c r="P32" s="60">
        <v>122574</v>
      </c>
      <c r="Q32" s="60">
        <v>267773</v>
      </c>
      <c r="R32" s="60">
        <v>661483</v>
      </c>
      <c r="S32" s="60">
        <v>587073</v>
      </c>
      <c r="T32" s="60">
        <v>180137</v>
      </c>
      <c r="U32" s="60">
        <v>155318</v>
      </c>
      <c r="V32" s="60">
        <v>922528</v>
      </c>
      <c r="W32" s="60">
        <v>2783274</v>
      </c>
      <c r="X32" s="60">
        <v>3875000</v>
      </c>
      <c r="Y32" s="60">
        <v>-1091726</v>
      </c>
      <c r="Z32" s="140">
        <v>-28.17</v>
      </c>
      <c r="AA32" s="155">
        <v>3875000</v>
      </c>
    </row>
    <row r="33" spans="1:27" ht="13.5">
      <c r="A33" s="183" t="s">
        <v>42</v>
      </c>
      <c r="B33" s="182"/>
      <c r="C33" s="155">
        <v>438256</v>
      </c>
      <c r="D33" s="155">
        <v>0</v>
      </c>
      <c r="E33" s="156">
        <v>813000</v>
      </c>
      <c r="F33" s="60">
        <v>0</v>
      </c>
      <c r="G33" s="60">
        <v>844890</v>
      </c>
      <c r="H33" s="60">
        <v>1438246</v>
      </c>
      <c r="I33" s="60">
        <v>1345832</v>
      </c>
      <c r="J33" s="60">
        <v>3628968</v>
      </c>
      <c r="K33" s="60">
        <v>943943</v>
      </c>
      <c r="L33" s="60">
        <v>916787</v>
      </c>
      <c r="M33" s="60">
        <v>398738</v>
      </c>
      <c r="N33" s="60">
        <v>2259468</v>
      </c>
      <c r="O33" s="60">
        <v>1500446</v>
      </c>
      <c r="P33" s="60">
        <v>929553</v>
      </c>
      <c r="Q33" s="60">
        <v>1325881</v>
      </c>
      <c r="R33" s="60">
        <v>3755880</v>
      </c>
      <c r="S33" s="60">
        <v>956149</v>
      </c>
      <c r="T33" s="60">
        <v>486337</v>
      </c>
      <c r="U33" s="60">
        <v>707697</v>
      </c>
      <c r="V33" s="60">
        <v>2150183</v>
      </c>
      <c r="W33" s="60">
        <v>11794499</v>
      </c>
      <c r="X33" s="60">
        <v>0</v>
      </c>
      <c r="Y33" s="60">
        <v>11794499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8174972</v>
      </c>
      <c r="D34" s="155">
        <v>0</v>
      </c>
      <c r="E34" s="156">
        <v>25553000</v>
      </c>
      <c r="F34" s="60">
        <v>13026450</v>
      </c>
      <c r="G34" s="60">
        <v>341165</v>
      </c>
      <c r="H34" s="60">
        <v>568268</v>
      </c>
      <c r="I34" s="60">
        <v>472152</v>
      </c>
      <c r="J34" s="60">
        <v>1381585</v>
      </c>
      <c r="K34" s="60">
        <v>501468</v>
      </c>
      <c r="L34" s="60">
        <v>515294</v>
      </c>
      <c r="M34" s="60">
        <v>593042</v>
      </c>
      <c r="N34" s="60">
        <v>1609804</v>
      </c>
      <c r="O34" s="60">
        <v>899161</v>
      </c>
      <c r="P34" s="60">
        <v>941298</v>
      </c>
      <c r="Q34" s="60">
        <v>952794</v>
      </c>
      <c r="R34" s="60">
        <v>2793253</v>
      </c>
      <c r="S34" s="60">
        <v>327226</v>
      </c>
      <c r="T34" s="60">
        <v>446903</v>
      </c>
      <c r="U34" s="60">
        <v>344684</v>
      </c>
      <c r="V34" s="60">
        <v>1118813</v>
      </c>
      <c r="W34" s="60">
        <v>6903455</v>
      </c>
      <c r="X34" s="60">
        <v>13026450</v>
      </c>
      <c r="Y34" s="60">
        <v>-6122995</v>
      </c>
      <c r="Z34" s="140">
        <v>-47</v>
      </c>
      <c r="AA34" s="155">
        <v>13026450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13952</v>
      </c>
      <c r="R35" s="60">
        <v>13952</v>
      </c>
      <c r="S35" s="60">
        <v>0</v>
      </c>
      <c r="T35" s="60">
        <v>0</v>
      </c>
      <c r="U35" s="60">
        <v>0</v>
      </c>
      <c r="V35" s="60">
        <v>0</v>
      </c>
      <c r="W35" s="60">
        <v>13952</v>
      </c>
      <c r="X35" s="60">
        <v>0</v>
      </c>
      <c r="Y35" s="60">
        <v>13952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65277687</v>
      </c>
      <c r="D36" s="188">
        <f>SUM(D25:D35)</f>
        <v>0</v>
      </c>
      <c r="E36" s="189">
        <f t="shared" si="1"/>
        <v>96307000</v>
      </c>
      <c r="F36" s="190">
        <f t="shared" si="1"/>
        <v>87334611</v>
      </c>
      <c r="G36" s="190">
        <f t="shared" si="1"/>
        <v>5315060</v>
      </c>
      <c r="H36" s="190">
        <f t="shared" si="1"/>
        <v>6191342</v>
      </c>
      <c r="I36" s="190">
        <f t="shared" si="1"/>
        <v>4678813</v>
      </c>
      <c r="J36" s="190">
        <f t="shared" si="1"/>
        <v>16185215</v>
      </c>
      <c r="K36" s="190">
        <f t="shared" si="1"/>
        <v>6980386</v>
      </c>
      <c r="L36" s="190">
        <f t="shared" si="1"/>
        <v>5388626</v>
      </c>
      <c r="M36" s="190">
        <f t="shared" si="1"/>
        <v>5382844</v>
      </c>
      <c r="N36" s="190">
        <f t="shared" si="1"/>
        <v>17751856</v>
      </c>
      <c r="O36" s="190">
        <f t="shared" si="1"/>
        <v>5727740</v>
      </c>
      <c r="P36" s="190">
        <f t="shared" si="1"/>
        <v>4979637</v>
      </c>
      <c r="Q36" s="190">
        <f t="shared" si="1"/>
        <v>7696938</v>
      </c>
      <c r="R36" s="190">
        <f t="shared" si="1"/>
        <v>18404315</v>
      </c>
      <c r="S36" s="190">
        <f t="shared" si="1"/>
        <v>6478805</v>
      </c>
      <c r="T36" s="190">
        <f t="shared" si="1"/>
        <v>4876430</v>
      </c>
      <c r="U36" s="190">
        <f t="shared" si="1"/>
        <v>3876186</v>
      </c>
      <c r="V36" s="190">
        <f t="shared" si="1"/>
        <v>15231421</v>
      </c>
      <c r="W36" s="190">
        <f t="shared" si="1"/>
        <v>67572807</v>
      </c>
      <c r="X36" s="190">
        <f t="shared" si="1"/>
        <v>87334611</v>
      </c>
      <c r="Y36" s="190">
        <f t="shared" si="1"/>
        <v>-19761804</v>
      </c>
      <c r="Z36" s="191">
        <f>+IF(X36&lt;&gt;0,+(Y36/X36)*100,0)</f>
        <v>-22.627688809422875</v>
      </c>
      <c r="AA36" s="188">
        <f>SUM(AA25:AA35)</f>
        <v>87334611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12431212</v>
      </c>
      <c r="D38" s="199">
        <f>+D22-D36</f>
        <v>0</v>
      </c>
      <c r="E38" s="200">
        <f t="shared" si="2"/>
        <v>-27645000</v>
      </c>
      <c r="F38" s="106">
        <f t="shared" si="2"/>
        <v>-24761413</v>
      </c>
      <c r="G38" s="106">
        <f t="shared" si="2"/>
        <v>6097784</v>
      </c>
      <c r="H38" s="106">
        <f t="shared" si="2"/>
        <v>2926800</v>
      </c>
      <c r="I38" s="106">
        <f t="shared" si="2"/>
        <v>8437830</v>
      </c>
      <c r="J38" s="106">
        <f t="shared" si="2"/>
        <v>17462414</v>
      </c>
      <c r="K38" s="106">
        <f t="shared" si="2"/>
        <v>-3878439</v>
      </c>
      <c r="L38" s="106">
        <f t="shared" si="2"/>
        <v>4557193</v>
      </c>
      <c r="M38" s="106">
        <f t="shared" si="2"/>
        <v>-5282360</v>
      </c>
      <c r="N38" s="106">
        <f t="shared" si="2"/>
        <v>-4603606</v>
      </c>
      <c r="O38" s="106">
        <f t="shared" si="2"/>
        <v>433130</v>
      </c>
      <c r="P38" s="106">
        <f t="shared" si="2"/>
        <v>-1625224</v>
      </c>
      <c r="Q38" s="106">
        <f t="shared" si="2"/>
        <v>1555697</v>
      </c>
      <c r="R38" s="106">
        <f t="shared" si="2"/>
        <v>363603</v>
      </c>
      <c r="S38" s="106">
        <f t="shared" si="2"/>
        <v>-3459387</v>
      </c>
      <c r="T38" s="106">
        <f t="shared" si="2"/>
        <v>-2022372</v>
      </c>
      <c r="U38" s="106">
        <f t="shared" si="2"/>
        <v>-780711</v>
      </c>
      <c r="V38" s="106">
        <f t="shared" si="2"/>
        <v>-6262470</v>
      </c>
      <c r="W38" s="106">
        <f t="shared" si="2"/>
        <v>6959941</v>
      </c>
      <c r="X38" s="106">
        <f>IF(F22=F36,0,X22-X36)</f>
        <v>-24761413</v>
      </c>
      <c r="Y38" s="106">
        <f t="shared" si="2"/>
        <v>31721354</v>
      </c>
      <c r="Z38" s="201">
        <f>+IF(X38&lt;&gt;0,+(Y38/X38)*100,0)</f>
        <v>-128.1080122527741</v>
      </c>
      <c r="AA38" s="199">
        <f>+AA22-AA36</f>
        <v>-24761413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23035000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12431212</v>
      </c>
      <c r="D42" s="206">
        <f>SUM(D38:D41)</f>
        <v>0</v>
      </c>
      <c r="E42" s="207">
        <f t="shared" si="3"/>
        <v>-4610000</v>
      </c>
      <c r="F42" s="88">
        <f t="shared" si="3"/>
        <v>-24761413</v>
      </c>
      <c r="G42" s="88">
        <f t="shared" si="3"/>
        <v>6097784</v>
      </c>
      <c r="H42" s="88">
        <f t="shared" si="3"/>
        <v>2926800</v>
      </c>
      <c r="I42" s="88">
        <f t="shared" si="3"/>
        <v>8437830</v>
      </c>
      <c r="J42" s="88">
        <f t="shared" si="3"/>
        <v>17462414</v>
      </c>
      <c r="K42" s="88">
        <f t="shared" si="3"/>
        <v>-3878439</v>
      </c>
      <c r="L42" s="88">
        <f t="shared" si="3"/>
        <v>4557193</v>
      </c>
      <c r="M42" s="88">
        <f t="shared" si="3"/>
        <v>-5282360</v>
      </c>
      <c r="N42" s="88">
        <f t="shared" si="3"/>
        <v>-4603606</v>
      </c>
      <c r="O42" s="88">
        <f t="shared" si="3"/>
        <v>433130</v>
      </c>
      <c r="P42" s="88">
        <f t="shared" si="3"/>
        <v>-1625224</v>
      </c>
      <c r="Q42" s="88">
        <f t="shared" si="3"/>
        <v>1555697</v>
      </c>
      <c r="R42" s="88">
        <f t="shared" si="3"/>
        <v>363603</v>
      </c>
      <c r="S42" s="88">
        <f t="shared" si="3"/>
        <v>-3459387</v>
      </c>
      <c r="T42" s="88">
        <f t="shared" si="3"/>
        <v>-2022372</v>
      </c>
      <c r="U42" s="88">
        <f t="shared" si="3"/>
        <v>-780711</v>
      </c>
      <c r="V42" s="88">
        <f t="shared" si="3"/>
        <v>-6262470</v>
      </c>
      <c r="W42" s="88">
        <f t="shared" si="3"/>
        <v>6959941</v>
      </c>
      <c r="X42" s="88">
        <f t="shared" si="3"/>
        <v>-24761413</v>
      </c>
      <c r="Y42" s="88">
        <f t="shared" si="3"/>
        <v>31721354</v>
      </c>
      <c r="Z42" s="208">
        <f>+IF(X42&lt;&gt;0,+(Y42/X42)*100,0)</f>
        <v>-128.1080122527741</v>
      </c>
      <c r="AA42" s="206">
        <f>SUM(AA38:AA41)</f>
        <v>-24761413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12431212</v>
      </c>
      <c r="D44" s="210">
        <f>+D42-D43</f>
        <v>0</v>
      </c>
      <c r="E44" s="211">
        <f t="shared" si="4"/>
        <v>-4610000</v>
      </c>
      <c r="F44" s="77">
        <f t="shared" si="4"/>
        <v>-24761413</v>
      </c>
      <c r="G44" s="77">
        <f t="shared" si="4"/>
        <v>6097784</v>
      </c>
      <c r="H44" s="77">
        <f t="shared" si="4"/>
        <v>2926800</v>
      </c>
      <c r="I44" s="77">
        <f t="shared" si="4"/>
        <v>8437830</v>
      </c>
      <c r="J44" s="77">
        <f t="shared" si="4"/>
        <v>17462414</v>
      </c>
      <c r="K44" s="77">
        <f t="shared" si="4"/>
        <v>-3878439</v>
      </c>
      <c r="L44" s="77">
        <f t="shared" si="4"/>
        <v>4557193</v>
      </c>
      <c r="M44" s="77">
        <f t="shared" si="4"/>
        <v>-5282360</v>
      </c>
      <c r="N44" s="77">
        <f t="shared" si="4"/>
        <v>-4603606</v>
      </c>
      <c r="O44" s="77">
        <f t="shared" si="4"/>
        <v>433130</v>
      </c>
      <c r="P44" s="77">
        <f t="shared" si="4"/>
        <v>-1625224</v>
      </c>
      <c r="Q44" s="77">
        <f t="shared" si="4"/>
        <v>1555697</v>
      </c>
      <c r="R44" s="77">
        <f t="shared" si="4"/>
        <v>363603</v>
      </c>
      <c r="S44" s="77">
        <f t="shared" si="4"/>
        <v>-3459387</v>
      </c>
      <c r="T44" s="77">
        <f t="shared" si="4"/>
        <v>-2022372</v>
      </c>
      <c r="U44" s="77">
        <f t="shared" si="4"/>
        <v>-780711</v>
      </c>
      <c r="V44" s="77">
        <f t="shared" si="4"/>
        <v>-6262470</v>
      </c>
      <c r="W44" s="77">
        <f t="shared" si="4"/>
        <v>6959941</v>
      </c>
      <c r="X44" s="77">
        <f t="shared" si="4"/>
        <v>-24761413</v>
      </c>
      <c r="Y44" s="77">
        <f t="shared" si="4"/>
        <v>31721354</v>
      </c>
      <c r="Z44" s="212">
        <f>+IF(X44&lt;&gt;0,+(Y44/X44)*100,0)</f>
        <v>-128.1080122527741</v>
      </c>
      <c r="AA44" s="210">
        <f>+AA42-AA43</f>
        <v>-24761413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12431212</v>
      </c>
      <c r="D46" s="206">
        <f>SUM(D44:D45)</f>
        <v>0</v>
      </c>
      <c r="E46" s="207">
        <f t="shared" si="5"/>
        <v>-4610000</v>
      </c>
      <c r="F46" s="88">
        <f t="shared" si="5"/>
        <v>-24761413</v>
      </c>
      <c r="G46" s="88">
        <f t="shared" si="5"/>
        <v>6097784</v>
      </c>
      <c r="H46" s="88">
        <f t="shared" si="5"/>
        <v>2926800</v>
      </c>
      <c r="I46" s="88">
        <f t="shared" si="5"/>
        <v>8437830</v>
      </c>
      <c r="J46" s="88">
        <f t="shared" si="5"/>
        <v>17462414</v>
      </c>
      <c r="K46" s="88">
        <f t="shared" si="5"/>
        <v>-3878439</v>
      </c>
      <c r="L46" s="88">
        <f t="shared" si="5"/>
        <v>4557193</v>
      </c>
      <c r="M46" s="88">
        <f t="shared" si="5"/>
        <v>-5282360</v>
      </c>
      <c r="N46" s="88">
        <f t="shared" si="5"/>
        <v>-4603606</v>
      </c>
      <c r="O46" s="88">
        <f t="shared" si="5"/>
        <v>433130</v>
      </c>
      <c r="P46" s="88">
        <f t="shared" si="5"/>
        <v>-1625224</v>
      </c>
      <c r="Q46" s="88">
        <f t="shared" si="5"/>
        <v>1555697</v>
      </c>
      <c r="R46" s="88">
        <f t="shared" si="5"/>
        <v>363603</v>
      </c>
      <c r="S46" s="88">
        <f t="shared" si="5"/>
        <v>-3459387</v>
      </c>
      <c r="T46" s="88">
        <f t="shared" si="5"/>
        <v>-2022372</v>
      </c>
      <c r="U46" s="88">
        <f t="shared" si="5"/>
        <v>-780711</v>
      </c>
      <c r="V46" s="88">
        <f t="shared" si="5"/>
        <v>-6262470</v>
      </c>
      <c r="W46" s="88">
        <f t="shared" si="5"/>
        <v>6959941</v>
      </c>
      <c r="X46" s="88">
        <f t="shared" si="5"/>
        <v>-24761413</v>
      </c>
      <c r="Y46" s="88">
        <f t="shared" si="5"/>
        <v>31721354</v>
      </c>
      <c r="Z46" s="208">
        <f>+IF(X46&lt;&gt;0,+(Y46/X46)*100,0)</f>
        <v>-128.1080122527741</v>
      </c>
      <c r="AA46" s="206">
        <f>SUM(AA44:AA45)</f>
        <v>-24761413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12431212</v>
      </c>
      <c r="D48" s="217">
        <f>SUM(D46:D47)</f>
        <v>0</v>
      </c>
      <c r="E48" s="218">
        <f t="shared" si="6"/>
        <v>-4610000</v>
      </c>
      <c r="F48" s="219">
        <f t="shared" si="6"/>
        <v>-24761413</v>
      </c>
      <c r="G48" s="219">
        <f t="shared" si="6"/>
        <v>6097784</v>
      </c>
      <c r="H48" s="220">
        <f t="shared" si="6"/>
        <v>2926800</v>
      </c>
      <c r="I48" s="220">
        <f t="shared" si="6"/>
        <v>8437830</v>
      </c>
      <c r="J48" s="220">
        <f t="shared" si="6"/>
        <v>17462414</v>
      </c>
      <c r="K48" s="220">
        <f t="shared" si="6"/>
        <v>-3878439</v>
      </c>
      <c r="L48" s="220">
        <f t="shared" si="6"/>
        <v>4557193</v>
      </c>
      <c r="M48" s="219">
        <f t="shared" si="6"/>
        <v>-5282360</v>
      </c>
      <c r="N48" s="219">
        <f t="shared" si="6"/>
        <v>-4603606</v>
      </c>
      <c r="O48" s="220">
        <f t="shared" si="6"/>
        <v>433130</v>
      </c>
      <c r="P48" s="220">
        <f t="shared" si="6"/>
        <v>-1625224</v>
      </c>
      <c r="Q48" s="220">
        <f t="shared" si="6"/>
        <v>1555697</v>
      </c>
      <c r="R48" s="220">
        <f t="shared" si="6"/>
        <v>363603</v>
      </c>
      <c r="S48" s="220">
        <f t="shared" si="6"/>
        <v>-3459387</v>
      </c>
      <c r="T48" s="219">
        <f t="shared" si="6"/>
        <v>-2022372</v>
      </c>
      <c r="U48" s="219">
        <f t="shared" si="6"/>
        <v>-780711</v>
      </c>
      <c r="V48" s="220">
        <f t="shared" si="6"/>
        <v>-6262470</v>
      </c>
      <c r="W48" s="220">
        <f t="shared" si="6"/>
        <v>6959941</v>
      </c>
      <c r="X48" s="220">
        <f t="shared" si="6"/>
        <v>-24761413</v>
      </c>
      <c r="Y48" s="220">
        <f t="shared" si="6"/>
        <v>31721354</v>
      </c>
      <c r="Z48" s="221">
        <f>+IF(X48&lt;&gt;0,+(Y48/X48)*100,0)</f>
        <v>-128.1080122527741</v>
      </c>
      <c r="AA48" s="222">
        <f>SUM(AA46:AA47)</f>
        <v>-24761413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2136325</v>
      </c>
      <c r="D9" s="153">
        <f>SUM(D10:D14)</f>
        <v>0</v>
      </c>
      <c r="E9" s="154">
        <f t="shared" si="1"/>
        <v>0</v>
      </c>
      <c r="F9" s="100">
        <f t="shared" si="1"/>
        <v>13500000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13500000</v>
      </c>
      <c r="Y9" s="100">
        <f t="shared" si="1"/>
        <v>-13500000</v>
      </c>
      <c r="Z9" s="137">
        <f>+IF(X9&lt;&gt;0,+(Y9/X9)*100,0)</f>
        <v>-100</v>
      </c>
      <c r="AA9" s="102">
        <f>SUM(AA10:AA14)</f>
        <v>13500000</v>
      </c>
    </row>
    <row r="10" spans="1:27" ht="13.5">
      <c r="A10" s="138" t="s">
        <v>79</v>
      </c>
      <c r="B10" s="136"/>
      <c r="C10" s="155">
        <v>2136325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>
        <v>13500000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13500000</v>
      </c>
      <c r="Y13" s="60">
        <v>-13500000</v>
      </c>
      <c r="Z13" s="140">
        <v>-100</v>
      </c>
      <c r="AA13" s="62">
        <v>13500000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4542000</v>
      </c>
      <c r="F15" s="100">
        <f t="shared" si="2"/>
        <v>4541550</v>
      </c>
      <c r="G15" s="100">
        <f t="shared" si="2"/>
        <v>0</v>
      </c>
      <c r="H15" s="100">
        <f t="shared" si="2"/>
        <v>124501</v>
      </c>
      <c r="I15" s="100">
        <f t="shared" si="2"/>
        <v>0</v>
      </c>
      <c r="J15" s="100">
        <f t="shared" si="2"/>
        <v>124501</v>
      </c>
      <c r="K15" s="100">
        <f t="shared" si="2"/>
        <v>1256166</v>
      </c>
      <c r="L15" s="100">
        <f t="shared" si="2"/>
        <v>988162</v>
      </c>
      <c r="M15" s="100">
        <f t="shared" si="2"/>
        <v>0</v>
      </c>
      <c r="N15" s="100">
        <f t="shared" si="2"/>
        <v>2244328</v>
      </c>
      <c r="O15" s="100">
        <f t="shared" si="2"/>
        <v>0</v>
      </c>
      <c r="P15" s="100">
        <f t="shared" si="2"/>
        <v>669419</v>
      </c>
      <c r="Q15" s="100">
        <f t="shared" si="2"/>
        <v>0</v>
      </c>
      <c r="R15" s="100">
        <f t="shared" si="2"/>
        <v>669419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3038248</v>
      </c>
      <c r="X15" s="100">
        <f t="shared" si="2"/>
        <v>4541550</v>
      </c>
      <c r="Y15" s="100">
        <f t="shared" si="2"/>
        <v>-1503302</v>
      </c>
      <c r="Z15" s="137">
        <f>+IF(X15&lt;&gt;0,+(Y15/X15)*100,0)</f>
        <v>-33.10107782585241</v>
      </c>
      <c r="AA15" s="102">
        <f>SUM(AA16:AA18)</f>
        <v>4541550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4542000</v>
      </c>
      <c r="F17" s="60">
        <v>4541550</v>
      </c>
      <c r="G17" s="60"/>
      <c r="H17" s="60">
        <v>124501</v>
      </c>
      <c r="I17" s="60"/>
      <c r="J17" s="60">
        <v>124501</v>
      </c>
      <c r="K17" s="60">
        <v>1256166</v>
      </c>
      <c r="L17" s="60">
        <v>988162</v>
      </c>
      <c r="M17" s="60"/>
      <c r="N17" s="60">
        <v>2244328</v>
      </c>
      <c r="O17" s="60"/>
      <c r="P17" s="60">
        <v>669419</v>
      </c>
      <c r="Q17" s="60"/>
      <c r="R17" s="60">
        <v>669419</v>
      </c>
      <c r="S17" s="60"/>
      <c r="T17" s="60"/>
      <c r="U17" s="60"/>
      <c r="V17" s="60"/>
      <c r="W17" s="60">
        <v>3038248</v>
      </c>
      <c r="X17" s="60">
        <v>4541550</v>
      </c>
      <c r="Y17" s="60">
        <v>-1503302</v>
      </c>
      <c r="Z17" s="140">
        <v>-33.1</v>
      </c>
      <c r="AA17" s="62">
        <v>4541550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15701964</v>
      </c>
      <c r="D19" s="153">
        <f>SUM(D20:D23)</f>
        <v>0</v>
      </c>
      <c r="E19" s="154">
        <f t="shared" si="3"/>
        <v>18493000</v>
      </c>
      <c r="F19" s="100">
        <f t="shared" si="3"/>
        <v>16158450</v>
      </c>
      <c r="G19" s="100">
        <f t="shared" si="3"/>
        <v>219857</v>
      </c>
      <c r="H19" s="100">
        <f t="shared" si="3"/>
        <v>1023999</v>
      </c>
      <c r="I19" s="100">
        <f t="shared" si="3"/>
        <v>175159</v>
      </c>
      <c r="J19" s="100">
        <f t="shared" si="3"/>
        <v>1419015</v>
      </c>
      <c r="K19" s="100">
        <f t="shared" si="3"/>
        <v>579078</v>
      </c>
      <c r="L19" s="100">
        <f t="shared" si="3"/>
        <v>705979</v>
      </c>
      <c r="M19" s="100">
        <f t="shared" si="3"/>
        <v>1027940</v>
      </c>
      <c r="N19" s="100">
        <f t="shared" si="3"/>
        <v>2312997</v>
      </c>
      <c r="O19" s="100">
        <f t="shared" si="3"/>
        <v>570051</v>
      </c>
      <c r="P19" s="100">
        <f t="shared" si="3"/>
        <v>632914</v>
      </c>
      <c r="Q19" s="100">
        <f t="shared" si="3"/>
        <v>659066</v>
      </c>
      <c r="R19" s="100">
        <f t="shared" si="3"/>
        <v>1862031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5594043</v>
      </c>
      <c r="X19" s="100">
        <f t="shared" si="3"/>
        <v>16158450</v>
      </c>
      <c r="Y19" s="100">
        <f t="shared" si="3"/>
        <v>-10564407</v>
      </c>
      <c r="Z19" s="137">
        <f>+IF(X19&lt;&gt;0,+(Y19/X19)*100,0)</f>
        <v>-65.38007667814672</v>
      </c>
      <c r="AA19" s="102">
        <f>SUM(AA20:AA23)</f>
        <v>16158450</v>
      </c>
    </row>
    <row r="20" spans="1:27" ht="13.5">
      <c r="A20" s="138" t="s">
        <v>89</v>
      </c>
      <c r="B20" s="136"/>
      <c r="C20" s="155"/>
      <c r="D20" s="155"/>
      <c r="E20" s="156">
        <v>6635000</v>
      </c>
      <c r="F20" s="60">
        <v>4300000</v>
      </c>
      <c r="G20" s="60">
        <v>58403</v>
      </c>
      <c r="H20" s="60">
        <v>731532</v>
      </c>
      <c r="I20" s="60">
        <v>113479</v>
      </c>
      <c r="J20" s="60">
        <v>903414</v>
      </c>
      <c r="K20" s="60"/>
      <c r="L20" s="60">
        <v>342191</v>
      </c>
      <c r="M20" s="60">
        <v>85331</v>
      </c>
      <c r="N20" s="60">
        <v>427522</v>
      </c>
      <c r="O20" s="60"/>
      <c r="P20" s="60">
        <v>233162</v>
      </c>
      <c r="Q20" s="60">
        <v>281463</v>
      </c>
      <c r="R20" s="60">
        <v>514625</v>
      </c>
      <c r="S20" s="60"/>
      <c r="T20" s="60"/>
      <c r="U20" s="60"/>
      <c r="V20" s="60"/>
      <c r="W20" s="60">
        <v>1845561</v>
      </c>
      <c r="X20" s="60">
        <v>4300000</v>
      </c>
      <c r="Y20" s="60">
        <v>-2454439</v>
      </c>
      <c r="Z20" s="140">
        <v>-57.08</v>
      </c>
      <c r="AA20" s="62">
        <v>4300000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>
        <v>296642</v>
      </c>
      <c r="N21" s="60">
        <v>296642</v>
      </c>
      <c r="O21" s="60"/>
      <c r="P21" s="60">
        <v>50009</v>
      </c>
      <c r="Q21" s="60"/>
      <c r="R21" s="60">
        <v>50009</v>
      </c>
      <c r="S21" s="60"/>
      <c r="T21" s="60"/>
      <c r="U21" s="60"/>
      <c r="V21" s="60"/>
      <c r="W21" s="60">
        <v>346651</v>
      </c>
      <c r="X21" s="60"/>
      <c r="Y21" s="60">
        <v>346651</v>
      </c>
      <c r="Z21" s="140"/>
      <c r="AA21" s="62"/>
    </row>
    <row r="22" spans="1:27" ht="13.5">
      <c r="A22" s="138" t="s">
        <v>91</v>
      </c>
      <c r="B22" s="136"/>
      <c r="C22" s="157">
        <v>11711964</v>
      </c>
      <c r="D22" s="157"/>
      <c r="E22" s="158">
        <v>11858000</v>
      </c>
      <c r="F22" s="159">
        <v>11858450</v>
      </c>
      <c r="G22" s="159"/>
      <c r="H22" s="159"/>
      <c r="I22" s="159">
        <v>61680</v>
      </c>
      <c r="J22" s="159">
        <v>61680</v>
      </c>
      <c r="K22" s="159">
        <v>579078</v>
      </c>
      <c r="L22" s="159">
        <v>363788</v>
      </c>
      <c r="M22" s="159">
        <v>645967</v>
      </c>
      <c r="N22" s="159">
        <v>1588833</v>
      </c>
      <c r="O22" s="159">
        <v>570051</v>
      </c>
      <c r="P22" s="159">
        <v>349743</v>
      </c>
      <c r="Q22" s="159">
        <v>377603</v>
      </c>
      <c r="R22" s="159">
        <v>1297397</v>
      </c>
      <c r="S22" s="159"/>
      <c r="T22" s="159"/>
      <c r="U22" s="159"/>
      <c r="V22" s="159"/>
      <c r="W22" s="159">
        <v>2947910</v>
      </c>
      <c r="X22" s="159">
        <v>11858450</v>
      </c>
      <c r="Y22" s="159">
        <v>-8910540</v>
      </c>
      <c r="Z22" s="141">
        <v>-75.14</v>
      </c>
      <c r="AA22" s="225">
        <v>11858450</v>
      </c>
    </row>
    <row r="23" spans="1:27" ht="13.5">
      <c r="A23" s="138" t="s">
        <v>92</v>
      </c>
      <c r="B23" s="136"/>
      <c r="C23" s="155">
        <v>3990000</v>
      </c>
      <c r="D23" s="155"/>
      <c r="E23" s="156"/>
      <c r="F23" s="60"/>
      <c r="G23" s="60">
        <v>161454</v>
      </c>
      <c r="H23" s="60">
        <v>292467</v>
      </c>
      <c r="I23" s="60"/>
      <c r="J23" s="60">
        <v>453921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453921</v>
      </c>
      <c r="X23" s="60"/>
      <c r="Y23" s="60">
        <v>453921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17838289</v>
      </c>
      <c r="D25" s="217">
        <f>+D5+D9+D15+D19+D24</f>
        <v>0</v>
      </c>
      <c r="E25" s="230">
        <f t="shared" si="4"/>
        <v>23035000</v>
      </c>
      <c r="F25" s="219">
        <f t="shared" si="4"/>
        <v>34200000</v>
      </c>
      <c r="G25" s="219">
        <f t="shared" si="4"/>
        <v>219857</v>
      </c>
      <c r="H25" s="219">
        <f t="shared" si="4"/>
        <v>1148500</v>
      </c>
      <c r="I25" s="219">
        <f t="shared" si="4"/>
        <v>175159</v>
      </c>
      <c r="J25" s="219">
        <f t="shared" si="4"/>
        <v>1543516</v>
      </c>
      <c r="K25" s="219">
        <f t="shared" si="4"/>
        <v>1835244</v>
      </c>
      <c r="L25" s="219">
        <f t="shared" si="4"/>
        <v>1694141</v>
      </c>
      <c r="M25" s="219">
        <f t="shared" si="4"/>
        <v>1027940</v>
      </c>
      <c r="N25" s="219">
        <f t="shared" si="4"/>
        <v>4557325</v>
      </c>
      <c r="O25" s="219">
        <f t="shared" si="4"/>
        <v>570051</v>
      </c>
      <c r="P25" s="219">
        <f t="shared" si="4"/>
        <v>1302333</v>
      </c>
      <c r="Q25" s="219">
        <f t="shared" si="4"/>
        <v>659066</v>
      </c>
      <c r="R25" s="219">
        <f t="shared" si="4"/>
        <v>2531450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8632291</v>
      </c>
      <c r="X25" s="219">
        <f t="shared" si="4"/>
        <v>34200000</v>
      </c>
      <c r="Y25" s="219">
        <f t="shared" si="4"/>
        <v>-25567709</v>
      </c>
      <c r="Z25" s="231">
        <f>+IF(X25&lt;&gt;0,+(Y25/X25)*100,0)</f>
        <v>-74.75938304093567</v>
      </c>
      <c r="AA25" s="232">
        <f>+AA5+AA9+AA15+AA19+AA24</f>
        <v>34200000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13008375</v>
      </c>
      <c r="D28" s="155"/>
      <c r="E28" s="156">
        <v>20635000</v>
      </c>
      <c r="F28" s="60">
        <v>34200000</v>
      </c>
      <c r="G28" s="60">
        <v>219857</v>
      </c>
      <c r="H28" s="60">
        <v>1148500</v>
      </c>
      <c r="I28" s="60">
        <v>175159</v>
      </c>
      <c r="J28" s="60">
        <v>1543516</v>
      </c>
      <c r="K28" s="60">
        <v>1835244</v>
      </c>
      <c r="L28" s="60">
        <v>1694141</v>
      </c>
      <c r="M28" s="60">
        <v>1027940</v>
      </c>
      <c r="N28" s="60">
        <v>4557325</v>
      </c>
      <c r="O28" s="60">
        <v>570051</v>
      </c>
      <c r="P28" s="60">
        <v>1302333</v>
      </c>
      <c r="Q28" s="60">
        <v>659066</v>
      </c>
      <c r="R28" s="60">
        <v>2531450</v>
      </c>
      <c r="S28" s="60"/>
      <c r="T28" s="60"/>
      <c r="U28" s="60"/>
      <c r="V28" s="60"/>
      <c r="W28" s="60">
        <v>8632291</v>
      </c>
      <c r="X28" s="60">
        <v>34200000</v>
      </c>
      <c r="Y28" s="60">
        <v>-25567709</v>
      </c>
      <c r="Z28" s="140">
        <v>-74.76</v>
      </c>
      <c r="AA28" s="155">
        <v>34200000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4829914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17838289</v>
      </c>
      <c r="D32" s="210">
        <f>SUM(D28:D31)</f>
        <v>0</v>
      </c>
      <c r="E32" s="211">
        <f t="shared" si="5"/>
        <v>20635000</v>
      </c>
      <c r="F32" s="77">
        <f t="shared" si="5"/>
        <v>34200000</v>
      </c>
      <c r="G32" s="77">
        <f t="shared" si="5"/>
        <v>219857</v>
      </c>
      <c r="H32" s="77">
        <f t="shared" si="5"/>
        <v>1148500</v>
      </c>
      <c r="I32" s="77">
        <f t="shared" si="5"/>
        <v>175159</v>
      </c>
      <c r="J32" s="77">
        <f t="shared" si="5"/>
        <v>1543516</v>
      </c>
      <c r="K32" s="77">
        <f t="shared" si="5"/>
        <v>1835244</v>
      </c>
      <c r="L32" s="77">
        <f t="shared" si="5"/>
        <v>1694141</v>
      </c>
      <c r="M32" s="77">
        <f t="shared" si="5"/>
        <v>1027940</v>
      </c>
      <c r="N32" s="77">
        <f t="shared" si="5"/>
        <v>4557325</v>
      </c>
      <c r="O32" s="77">
        <f t="shared" si="5"/>
        <v>570051</v>
      </c>
      <c r="P32" s="77">
        <f t="shared" si="5"/>
        <v>1302333</v>
      </c>
      <c r="Q32" s="77">
        <f t="shared" si="5"/>
        <v>659066</v>
      </c>
      <c r="R32" s="77">
        <f t="shared" si="5"/>
        <v>2531450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8632291</v>
      </c>
      <c r="X32" s="77">
        <f t="shared" si="5"/>
        <v>34200000</v>
      </c>
      <c r="Y32" s="77">
        <f t="shared" si="5"/>
        <v>-25567709</v>
      </c>
      <c r="Z32" s="212">
        <f>+IF(X32&lt;&gt;0,+(Y32/X32)*100,0)</f>
        <v>-74.75938304093567</v>
      </c>
      <c r="AA32" s="79">
        <f>SUM(AA28:AA31)</f>
        <v>34200000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2400000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17838289</v>
      </c>
      <c r="D36" s="222">
        <f>SUM(D32:D35)</f>
        <v>0</v>
      </c>
      <c r="E36" s="218">
        <f t="shared" si="6"/>
        <v>23035000</v>
      </c>
      <c r="F36" s="220">
        <f t="shared" si="6"/>
        <v>34200000</v>
      </c>
      <c r="G36" s="220">
        <f t="shared" si="6"/>
        <v>219857</v>
      </c>
      <c r="H36" s="220">
        <f t="shared" si="6"/>
        <v>1148500</v>
      </c>
      <c r="I36" s="220">
        <f t="shared" si="6"/>
        <v>175159</v>
      </c>
      <c r="J36" s="220">
        <f t="shared" si="6"/>
        <v>1543516</v>
      </c>
      <c r="K36" s="220">
        <f t="shared" si="6"/>
        <v>1835244</v>
      </c>
      <c r="L36" s="220">
        <f t="shared" si="6"/>
        <v>1694141</v>
      </c>
      <c r="M36" s="220">
        <f t="shared" si="6"/>
        <v>1027940</v>
      </c>
      <c r="N36" s="220">
        <f t="shared" si="6"/>
        <v>4557325</v>
      </c>
      <c r="O36" s="220">
        <f t="shared" si="6"/>
        <v>570051</v>
      </c>
      <c r="P36" s="220">
        <f t="shared" si="6"/>
        <v>1302333</v>
      </c>
      <c r="Q36" s="220">
        <f t="shared" si="6"/>
        <v>659066</v>
      </c>
      <c r="R36" s="220">
        <f t="shared" si="6"/>
        <v>2531450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8632291</v>
      </c>
      <c r="X36" s="220">
        <f t="shared" si="6"/>
        <v>34200000</v>
      </c>
      <c r="Y36" s="220">
        <f t="shared" si="6"/>
        <v>-25567709</v>
      </c>
      <c r="Z36" s="221">
        <f>+IF(X36&lt;&gt;0,+(Y36/X36)*100,0)</f>
        <v>-74.75938304093567</v>
      </c>
      <c r="AA36" s="239">
        <f>SUM(AA32:AA35)</f>
        <v>34200000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1620941</v>
      </c>
      <c r="D6" s="155"/>
      <c r="E6" s="59">
        <v>1000</v>
      </c>
      <c r="F6" s="60">
        <v>1</v>
      </c>
      <c r="G6" s="60">
        <v>490504</v>
      </c>
      <c r="H6" s="60">
        <v>-3197997</v>
      </c>
      <c r="I6" s="60">
        <v>6582455</v>
      </c>
      <c r="J6" s="60">
        <v>6582455</v>
      </c>
      <c r="K6" s="60">
        <v>-6327068</v>
      </c>
      <c r="L6" s="60">
        <v>471670</v>
      </c>
      <c r="M6" s="60">
        <v>2140432</v>
      </c>
      <c r="N6" s="60">
        <v>2140432</v>
      </c>
      <c r="O6" s="60"/>
      <c r="P6" s="60"/>
      <c r="Q6" s="60"/>
      <c r="R6" s="60"/>
      <c r="S6" s="60"/>
      <c r="T6" s="60"/>
      <c r="U6" s="60"/>
      <c r="V6" s="60"/>
      <c r="W6" s="60"/>
      <c r="X6" s="60">
        <v>1</v>
      </c>
      <c r="Y6" s="60">
        <v>-1</v>
      </c>
      <c r="Z6" s="140">
        <v>-100</v>
      </c>
      <c r="AA6" s="62">
        <v>1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4116645</v>
      </c>
      <c r="D8" s="155"/>
      <c r="E8" s="59">
        <v>47839000</v>
      </c>
      <c r="F8" s="60">
        <v>5689</v>
      </c>
      <c r="G8" s="60">
        <v>1480800</v>
      </c>
      <c r="H8" s="60">
        <v>-102493</v>
      </c>
      <c r="I8" s="60">
        <v>525260</v>
      </c>
      <c r="J8" s="60">
        <v>525260</v>
      </c>
      <c r="K8" s="60">
        <v>585599</v>
      </c>
      <c r="L8" s="60">
        <v>919414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5689</v>
      </c>
      <c r="Y8" s="60">
        <v>-5689</v>
      </c>
      <c r="Z8" s="140">
        <v>-100</v>
      </c>
      <c r="AA8" s="62">
        <v>5689</v>
      </c>
    </row>
    <row r="9" spans="1:27" ht="13.5">
      <c r="A9" s="249" t="s">
        <v>146</v>
      </c>
      <c r="B9" s="182"/>
      <c r="C9" s="155">
        <v>4286550</v>
      </c>
      <c r="D9" s="155"/>
      <c r="E9" s="59">
        <v>14741000</v>
      </c>
      <c r="F9" s="60">
        <v>1000</v>
      </c>
      <c r="G9" s="60">
        <v>80450</v>
      </c>
      <c r="H9" s="60">
        <v>6262054</v>
      </c>
      <c r="I9" s="60">
        <v>944838</v>
      </c>
      <c r="J9" s="60">
        <v>944838</v>
      </c>
      <c r="K9" s="60">
        <v>-5822</v>
      </c>
      <c r="L9" s="60">
        <v>-438731</v>
      </c>
      <c r="M9" s="60">
        <v>3350</v>
      </c>
      <c r="N9" s="60">
        <v>3350</v>
      </c>
      <c r="O9" s="60"/>
      <c r="P9" s="60"/>
      <c r="Q9" s="60"/>
      <c r="R9" s="60"/>
      <c r="S9" s="60"/>
      <c r="T9" s="60"/>
      <c r="U9" s="60"/>
      <c r="V9" s="60"/>
      <c r="W9" s="60"/>
      <c r="X9" s="60">
        <v>1000</v>
      </c>
      <c r="Y9" s="60">
        <v>-1000</v>
      </c>
      <c r="Z9" s="140">
        <v>-100</v>
      </c>
      <c r="AA9" s="62">
        <v>1000</v>
      </c>
    </row>
    <row r="10" spans="1:27" ht="13.5">
      <c r="A10" s="249" t="s">
        <v>147</v>
      </c>
      <c r="B10" s="182"/>
      <c r="C10" s="155">
        <v>16987</v>
      </c>
      <c r="D10" s="155"/>
      <c r="E10" s="59">
        <v>25000</v>
      </c>
      <c r="F10" s="60">
        <v>15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15</v>
      </c>
      <c r="Y10" s="159">
        <v>-15</v>
      </c>
      <c r="Z10" s="141">
        <v>-100</v>
      </c>
      <c r="AA10" s="225">
        <v>15</v>
      </c>
    </row>
    <row r="11" spans="1:27" ht="13.5">
      <c r="A11" s="249" t="s">
        <v>148</v>
      </c>
      <c r="B11" s="182"/>
      <c r="C11" s="155">
        <v>610455</v>
      </c>
      <c r="D11" s="155"/>
      <c r="E11" s="59">
        <v>332000</v>
      </c>
      <c r="F11" s="60">
        <v>500</v>
      </c>
      <c r="G11" s="60">
        <v>6667</v>
      </c>
      <c r="H11" s="60">
        <v>7581</v>
      </c>
      <c r="I11" s="60">
        <v>40695</v>
      </c>
      <c r="J11" s="60">
        <v>40695</v>
      </c>
      <c r="K11" s="60">
        <v>7754</v>
      </c>
      <c r="L11" s="60">
        <v>68666</v>
      </c>
      <c r="M11" s="60">
        <v>15762</v>
      </c>
      <c r="N11" s="60">
        <v>15762</v>
      </c>
      <c r="O11" s="60"/>
      <c r="P11" s="60"/>
      <c r="Q11" s="60"/>
      <c r="R11" s="60"/>
      <c r="S11" s="60"/>
      <c r="T11" s="60"/>
      <c r="U11" s="60"/>
      <c r="V11" s="60"/>
      <c r="W11" s="60"/>
      <c r="X11" s="60">
        <v>500</v>
      </c>
      <c r="Y11" s="60">
        <v>-500</v>
      </c>
      <c r="Z11" s="140">
        <v>-100</v>
      </c>
      <c r="AA11" s="62">
        <v>500</v>
      </c>
    </row>
    <row r="12" spans="1:27" ht="13.5">
      <c r="A12" s="250" t="s">
        <v>56</v>
      </c>
      <c r="B12" s="251"/>
      <c r="C12" s="168">
        <f aca="true" t="shared" si="0" ref="C12:Y12">SUM(C6:C11)</f>
        <v>10651578</v>
      </c>
      <c r="D12" s="168">
        <f>SUM(D6:D11)</f>
        <v>0</v>
      </c>
      <c r="E12" s="72">
        <f t="shared" si="0"/>
        <v>62938000</v>
      </c>
      <c r="F12" s="73">
        <f t="shared" si="0"/>
        <v>7205</v>
      </c>
      <c r="G12" s="73">
        <f t="shared" si="0"/>
        <v>2058421</v>
      </c>
      <c r="H12" s="73">
        <f t="shared" si="0"/>
        <v>2969145</v>
      </c>
      <c r="I12" s="73">
        <f t="shared" si="0"/>
        <v>8093248</v>
      </c>
      <c r="J12" s="73">
        <f t="shared" si="0"/>
        <v>8093248</v>
      </c>
      <c r="K12" s="73">
        <f t="shared" si="0"/>
        <v>-5739537</v>
      </c>
      <c r="L12" s="73">
        <f t="shared" si="0"/>
        <v>1021019</v>
      </c>
      <c r="M12" s="73">
        <f t="shared" si="0"/>
        <v>2159544</v>
      </c>
      <c r="N12" s="73">
        <f t="shared" si="0"/>
        <v>2159544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7205</v>
      </c>
      <c r="Y12" s="73">
        <f t="shared" si="0"/>
        <v>-7205</v>
      </c>
      <c r="Z12" s="170">
        <f>+IF(X12&lt;&gt;0,+(Y12/X12)*100,0)</f>
        <v>-100</v>
      </c>
      <c r="AA12" s="74">
        <f>SUM(AA6:AA11)</f>
        <v>7205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45446</v>
      </c>
      <c r="D15" s="155"/>
      <c r="E15" s="59">
        <v>66000</v>
      </c>
      <c r="F15" s="60">
        <v>38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38</v>
      </c>
      <c r="Y15" s="60">
        <v>-38</v>
      </c>
      <c r="Z15" s="140">
        <v>-100</v>
      </c>
      <c r="AA15" s="62">
        <v>38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283885437</v>
      </c>
      <c r="D19" s="155"/>
      <c r="E19" s="59">
        <v>276215000</v>
      </c>
      <c r="F19" s="60">
        <v>276215</v>
      </c>
      <c r="G19" s="60">
        <v>12201684</v>
      </c>
      <c r="H19" s="60">
        <v>2609112</v>
      </c>
      <c r="I19" s="60">
        <v>-9937924</v>
      </c>
      <c r="J19" s="60">
        <v>-9937924</v>
      </c>
      <c r="K19" s="60">
        <v>2359124</v>
      </c>
      <c r="L19" s="60">
        <v>2655508</v>
      </c>
      <c r="M19" s="60">
        <v>1300770</v>
      </c>
      <c r="N19" s="60">
        <v>1300770</v>
      </c>
      <c r="O19" s="60"/>
      <c r="P19" s="60"/>
      <c r="Q19" s="60"/>
      <c r="R19" s="60"/>
      <c r="S19" s="60"/>
      <c r="T19" s="60"/>
      <c r="U19" s="60"/>
      <c r="V19" s="60"/>
      <c r="W19" s="60"/>
      <c r="X19" s="60">
        <v>276215</v>
      </c>
      <c r="Y19" s="60">
        <v>-276215</v>
      </c>
      <c r="Z19" s="140">
        <v>-100</v>
      </c>
      <c r="AA19" s="62">
        <v>276215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32000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283930883</v>
      </c>
      <c r="D24" s="168">
        <f>SUM(D15:D23)</f>
        <v>0</v>
      </c>
      <c r="E24" s="76">
        <f t="shared" si="1"/>
        <v>276313000</v>
      </c>
      <c r="F24" s="77">
        <f t="shared" si="1"/>
        <v>276253</v>
      </c>
      <c r="G24" s="77">
        <f t="shared" si="1"/>
        <v>12201684</v>
      </c>
      <c r="H24" s="77">
        <f t="shared" si="1"/>
        <v>2609112</v>
      </c>
      <c r="I24" s="77">
        <f t="shared" si="1"/>
        <v>-9937924</v>
      </c>
      <c r="J24" s="77">
        <f t="shared" si="1"/>
        <v>-9937924</v>
      </c>
      <c r="K24" s="77">
        <f t="shared" si="1"/>
        <v>2359124</v>
      </c>
      <c r="L24" s="77">
        <f t="shared" si="1"/>
        <v>2655508</v>
      </c>
      <c r="M24" s="77">
        <f t="shared" si="1"/>
        <v>1300770</v>
      </c>
      <c r="N24" s="77">
        <f t="shared" si="1"/>
        <v>1300770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276253</v>
      </c>
      <c r="Y24" s="77">
        <f t="shared" si="1"/>
        <v>-276253</v>
      </c>
      <c r="Z24" s="212">
        <f>+IF(X24&lt;&gt;0,+(Y24/X24)*100,0)</f>
        <v>-100</v>
      </c>
      <c r="AA24" s="79">
        <f>SUM(AA15:AA23)</f>
        <v>276253</v>
      </c>
    </row>
    <row r="25" spans="1:27" ht="13.5">
      <c r="A25" s="250" t="s">
        <v>159</v>
      </c>
      <c r="B25" s="251"/>
      <c r="C25" s="168">
        <f aca="true" t="shared" si="2" ref="C25:Y25">+C12+C24</f>
        <v>294582461</v>
      </c>
      <c r="D25" s="168">
        <f>+D12+D24</f>
        <v>0</v>
      </c>
      <c r="E25" s="72">
        <f t="shared" si="2"/>
        <v>339251000</v>
      </c>
      <c r="F25" s="73">
        <f t="shared" si="2"/>
        <v>283458</v>
      </c>
      <c r="G25" s="73">
        <f t="shared" si="2"/>
        <v>14260105</v>
      </c>
      <c r="H25" s="73">
        <f t="shared" si="2"/>
        <v>5578257</v>
      </c>
      <c r="I25" s="73">
        <f t="shared" si="2"/>
        <v>-1844676</v>
      </c>
      <c r="J25" s="73">
        <f t="shared" si="2"/>
        <v>-1844676</v>
      </c>
      <c r="K25" s="73">
        <f t="shared" si="2"/>
        <v>-3380413</v>
      </c>
      <c r="L25" s="73">
        <f t="shared" si="2"/>
        <v>3676527</v>
      </c>
      <c r="M25" s="73">
        <f t="shared" si="2"/>
        <v>3460314</v>
      </c>
      <c r="N25" s="73">
        <f t="shared" si="2"/>
        <v>3460314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283458</v>
      </c>
      <c r="Y25" s="73">
        <f t="shared" si="2"/>
        <v>-283458</v>
      </c>
      <c r="Z25" s="170">
        <f>+IF(X25&lt;&gt;0,+(Y25/X25)*100,0)</f>
        <v>-100</v>
      </c>
      <c r="AA25" s="74">
        <f>+AA12+AA24</f>
        <v>283458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23730000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519957</v>
      </c>
      <c r="D30" s="155"/>
      <c r="E30" s="59">
        <v>415000</v>
      </c>
      <c r="F30" s="60">
        <v>520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520</v>
      </c>
      <c r="Y30" s="60">
        <v>-520</v>
      </c>
      <c r="Z30" s="140">
        <v>-100</v>
      </c>
      <c r="AA30" s="62">
        <v>520</v>
      </c>
    </row>
    <row r="31" spans="1:27" ht="13.5">
      <c r="A31" s="249" t="s">
        <v>163</v>
      </c>
      <c r="B31" s="182"/>
      <c r="C31" s="155">
        <v>548301</v>
      </c>
      <c r="D31" s="155"/>
      <c r="E31" s="59"/>
      <c r="F31" s="60">
        <v>550</v>
      </c>
      <c r="G31" s="60">
        <v>10790</v>
      </c>
      <c r="H31" s="60">
        <v>3319</v>
      </c>
      <c r="I31" s="60">
        <v>9806</v>
      </c>
      <c r="J31" s="60">
        <v>9806</v>
      </c>
      <c r="K31" s="60">
        <v>5972</v>
      </c>
      <c r="L31" s="60">
        <v>2068</v>
      </c>
      <c r="M31" s="60">
        <v>-670</v>
      </c>
      <c r="N31" s="60">
        <v>-670</v>
      </c>
      <c r="O31" s="60"/>
      <c r="P31" s="60"/>
      <c r="Q31" s="60"/>
      <c r="R31" s="60"/>
      <c r="S31" s="60"/>
      <c r="T31" s="60"/>
      <c r="U31" s="60"/>
      <c r="V31" s="60"/>
      <c r="W31" s="60"/>
      <c r="X31" s="60">
        <v>550</v>
      </c>
      <c r="Y31" s="60">
        <v>-550</v>
      </c>
      <c r="Z31" s="140">
        <v>-100</v>
      </c>
      <c r="AA31" s="62">
        <v>550</v>
      </c>
    </row>
    <row r="32" spans="1:27" ht="13.5">
      <c r="A32" s="249" t="s">
        <v>164</v>
      </c>
      <c r="B32" s="182"/>
      <c r="C32" s="155">
        <v>20309121</v>
      </c>
      <c r="D32" s="155"/>
      <c r="E32" s="59">
        <v>21018000</v>
      </c>
      <c r="F32" s="60">
        <v>12501</v>
      </c>
      <c r="G32" s="60">
        <v>8273163</v>
      </c>
      <c r="H32" s="60">
        <v>3127758</v>
      </c>
      <c r="I32" s="60">
        <v>-1502571</v>
      </c>
      <c r="J32" s="60">
        <v>-1502571</v>
      </c>
      <c r="K32" s="60">
        <v>553078</v>
      </c>
      <c r="L32" s="60">
        <v>-911414</v>
      </c>
      <c r="M32" s="60">
        <v>8790297</v>
      </c>
      <c r="N32" s="60">
        <v>8790297</v>
      </c>
      <c r="O32" s="60"/>
      <c r="P32" s="60"/>
      <c r="Q32" s="60"/>
      <c r="R32" s="60"/>
      <c r="S32" s="60"/>
      <c r="T32" s="60"/>
      <c r="U32" s="60"/>
      <c r="V32" s="60"/>
      <c r="W32" s="60"/>
      <c r="X32" s="60">
        <v>12501</v>
      </c>
      <c r="Y32" s="60">
        <v>-12501</v>
      </c>
      <c r="Z32" s="140">
        <v>-100</v>
      </c>
      <c r="AA32" s="62">
        <v>12501</v>
      </c>
    </row>
    <row r="33" spans="1:27" ht="13.5">
      <c r="A33" s="249" t="s">
        <v>165</v>
      </c>
      <c r="B33" s="182"/>
      <c r="C33" s="155">
        <v>415916</v>
      </c>
      <c r="D33" s="155"/>
      <c r="E33" s="59">
        <v>3420000</v>
      </c>
      <c r="F33" s="60">
        <v>420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420</v>
      </c>
      <c r="Y33" s="60">
        <v>-420</v>
      </c>
      <c r="Z33" s="140">
        <v>-100</v>
      </c>
      <c r="AA33" s="62">
        <v>420</v>
      </c>
    </row>
    <row r="34" spans="1:27" ht="13.5">
      <c r="A34" s="250" t="s">
        <v>58</v>
      </c>
      <c r="B34" s="251"/>
      <c r="C34" s="168">
        <f aca="true" t="shared" si="3" ref="C34:Y34">SUM(C29:C33)</f>
        <v>21793295</v>
      </c>
      <c r="D34" s="168">
        <f>SUM(D29:D33)</f>
        <v>0</v>
      </c>
      <c r="E34" s="72">
        <f t="shared" si="3"/>
        <v>48583000</v>
      </c>
      <c r="F34" s="73">
        <f t="shared" si="3"/>
        <v>13991</v>
      </c>
      <c r="G34" s="73">
        <f t="shared" si="3"/>
        <v>8283953</v>
      </c>
      <c r="H34" s="73">
        <f t="shared" si="3"/>
        <v>3131077</v>
      </c>
      <c r="I34" s="73">
        <f t="shared" si="3"/>
        <v>-1492765</v>
      </c>
      <c r="J34" s="73">
        <f t="shared" si="3"/>
        <v>-1492765</v>
      </c>
      <c r="K34" s="73">
        <f t="shared" si="3"/>
        <v>559050</v>
      </c>
      <c r="L34" s="73">
        <f t="shared" si="3"/>
        <v>-909346</v>
      </c>
      <c r="M34" s="73">
        <f t="shared" si="3"/>
        <v>8789627</v>
      </c>
      <c r="N34" s="73">
        <f t="shared" si="3"/>
        <v>8789627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13991</v>
      </c>
      <c r="Y34" s="73">
        <f t="shared" si="3"/>
        <v>-13991</v>
      </c>
      <c r="Z34" s="170">
        <f>+IF(X34&lt;&gt;0,+(Y34/X34)*100,0)</f>
        <v>-100</v>
      </c>
      <c r="AA34" s="74">
        <f>SUM(AA29:AA33)</f>
        <v>13991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2081336</v>
      </c>
      <c r="D37" s="155"/>
      <c r="E37" s="59">
        <v>1420000</v>
      </c>
      <c r="F37" s="60">
        <v>1561</v>
      </c>
      <c r="G37" s="60">
        <v>-36948</v>
      </c>
      <c r="H37" s="60">
        <v>-36948</v>
      </c>
      <c r="I37" s="60">
        <v>-36948</v>
      </c>
      <c r="J37" s="60">
        <v>-36948</v>
      </c>
      <c r="K37" s="60">
        <v>-36948</v>
      </c>
      <c r="L37" s="60">
        <v>-36948</v>
      </c>
      <c r="M37" s="60">
        <v>-36948</v>
      </c>
      <c r="N37" s="60">
        <v>-36948</v>
      </c>
      <c r="O37" s="60"/>
      <c r="P37" s="60"/>
      <c r="Q37" s="60"/>
      <c r="R37" s="60"/>
      <c r="S37" s="60"/>
      <c r="T37" s="60"/>
      <c r="U37" s="60"/>
      <c r="V37" s="60"/>
      <c r="W37" s="60"/>
      <c r="X37" s="60">
        <v>1561</v>
      </c>
      <c r="Y37" s="60">
        <v>-1561</v>
      </c>
      <c r="Z37" s="140">
        <v>-100</v>
      </c>
      <c r="AA37" s="62">
        <v>1561</v>
      </c>
    </row>
    <row r="38" spans="1:27" ht="13.5">
      <c r="A38" s="249" t="s">
        <v>165</v>
      </c>
      <c r="B38" s="182"/>
      <c r="C38" s="155">
        <v>15108922</v>
      </c>
      <c r="D38" s="155"/>
      <c r="E38" s="59">
        <v>14275000</v>
      </c>
      <c r="F38" s="60">
        <v>22602</v>
      </c>
      <c r="G38" s="60"/>
      <c r="H38" s="60">
        <v>-128506</v>
      </c>
      <c r="I38" s="60">
        <v>-30000</v>
      </c>
      <c r="J38" s="60">
        <v>-30000</v>
      </c>
      <c r="K38" s="60">
        <v>-30000</v>
      </c>
      <c r="L38" s="60">
        <v>-20000</v>
      </c>
      <c r="M38" s="60">
        <v>-10000</v>
      </c>
      <c r="N38" s="60">
        <v>-10000</v>
      </c>
      <c r="O38" s="60"/>
      <c r="P38" s="60"/>
      <c r="Q38" s="60"/>
      <c r="R38" s="60"/>
      <c r="S38" s="60"/>
      <c r="T38" s="60"/>
      <c r="U38" s="60"/>
      <c r="V38" s="60"/>
      <c r="W38" s="60"/>
      <c r="X38" s="60">
        <v>22602</v>
      </c>
      <c r="Y38" s="60">
        <v>-22602</v>
      </c>
      <c r="Z38" s="140">
        <v>-100</v>
      </c>
      <c r="AA38" s="62">
        <v>22602</v>
      </c>
    </row>
    <row r="39" spans="1:27" ht="13.5">
      <c r="A39" s="250" t="s">
        <v>59</v>
      </c>
      <c r="B39" s="253"/>
      <c r="C39" s="168">
        <f aca="true" t="shared" si="4" ref="C39:Y39">SUM(C37:C38)</f>
        <v>17190258</v>
      </c>
      <c r="D39" s="168">
        <f>SUM(D37:D38)</f>
        <v>0</v>
      </c>
      <c r="E39" s="76">
        <f t="shared" si="4"/>
        <v>15695000</v>
      </c>
      <c r="F39" s="77">
        <f t="shared" si="4"/>
        <v>24163</v>
      </c>
      <c r="G39" s="77">
        <f t="shared" si="4"/>
        <v>-36948</v>
      </c>
      <c r="H39" s="77">
        <f t="shared" si="4"/>
        <v>-165454</v>
      </c>
      <c r="I39" s="77">
        <f t="shared" si="4"/>
        <v>-66948</v>
      </c>
      <c r="J39" s="77">
        <f t="shared" si="4"/>
        <v>-66948</v>
      </c>
      <c r="K39" s="77">
        <f t="shared" si="4"/>
        <v>-66948</v>
      </c>
      <c r="L39" s="77">
        <f t="shared" si="4"/>
        <v>-56948</v>
      </c>
      <c r="M39" s="77">
        <f t="shared" si="4"/>
        <v>-46948</v>
      </c>
      <c r="N39" s="77">
        <f t="shared" si="4"/>
        <v>-46948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24163</v>
      </c>
      <c r="Y39" s="77">
        <f t="shared" si="4"/>
        <v>-24163</v>
      </c>
      <c r="Z39" s="212">
        <f>+IF(X39&lt;&gt;0,+(Y39/X39)*100,0)</f>
        <v>-100</v>
      </c>
      <c r="AA39" s="79">
        <f>SUM(AA37:AA38)</f>
        <v>24163</v>
      </c>
    </row>
    <row r="40" spans="1:27" ht="13.5">
      <c r="A40" s="250" t="s">
        <v>167</v>
      </c>
      <c r="B40" s="251"/>
      <c r="C40" s="168">
        <f aca="true" t="shared" si="5" ref="C40:Y40">+C34+C39</f>
        <v>38983553</v>
      </c>
      <c r="D40" s="168">
        <f>+D34+D39</f>
        <v>0</v>
      </c>
      <c r="E40" s="72">
        <f t="shared" si="5"/>
        <v>64278000</v>
      </c>
      <c r="F40" s="73">
        <f t="shared" si="5"/>
        <v>38154</v>
      </c>
      <c r="G40" s="73">
        <f t="shared" si="5"/>
        <v>8247005</v>
      </c>
      <c r="H40" s="73">
        <f t="shared" si="5"/>
        <v>2965623</v>
      </c>
      <c r="I40" s="73">
        <f t="shared" si="5"/>
        <v>-1559713</v>
      </c>
      <c r="J40" s="73">
        <f t="shared" si="5"/>
        <v>-1559713</v>
      </c>
      <c r="K40" s="73">
        <f t="shared" si="5"/>
        <v>492102</v>
      </c>
      <c r="L40" s="73">
        <f t="shared" si="5"/>
        <v>-966294</v>
      </c>
      <c r="M40" s="73">
        <f t="shared" si="5"/>
        <v>8742679</v>
      </c>
      <c r="N40" s="73">
        <f t="shared" si="5"/>
        <v>8742679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38154</v>
      </c>
      <c r="Y40" s="73">
        <f t="shared" si="5"/>
        <v>-38154</v>
      </c>
      <c r="Z40" s="170">
        <f>+IF(X40&lt;&gt;0,+(Y40/X40)*100,0)</f>
        <v>-100</v>
      </c>
      <c r="AA40" s="74">
        <f>+AA34+AA39</f>
        <v>38154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255598908</v>
      </c>
      <c r="D42" s="257">
        <f>+D25-D40</f>
        <v>0</v>
      </c>
      <c r="E42" s="258">
        <f t="shared" si="6"/>
        <v>274973000</v>
      </c>
      <c r="F42" s="259">
        <f t="shared" si="6"/>
        <v>245304</v>
      </c>
      <c r="G42" s="259">
        <f t="shared" si="6"/>
        <v>6013100</v>
      </c>
      <c r="H42" s="259">
        <f t="shared" si="6"/>
        <v>2612634</v>
      </c>
      <c r="I42" s="259">
        <f t="shared" si="6"/>
        <v>-284963</v>
      </c>
      <c r="J42" s="259">
        <f t="shared" si="6"/>
        <v>-284963</v>
      </c>
      <c r="K42" s="259">
        <f t="shared" si="6"/>
        <v>-3872515</v>
      </c>
      <c r="L42" s="259">
        <f t="shared" si="6"/>
        <v>4642821</v>
      </c>
      <c r="M42" s="259">
        <f t="shared" si="6"/>
        <v>-5282365</v>
      </c>
      <c r="N42" s="259">
        <f t="shared" si="6"/>
        <v>-5282365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245304</v>
      </c>
      <c r="Y42" s="259">
        <f t="shared" si="6"/>
        <v>-245304</v>
      </c>
      <c r="Z42" s="260">
        <f>+IF(X42&lt;&gt;0,+(Y42/X42)*100,0)</f>
        <v>-100</v>
      </c>
      <c r="AA42" s="261">
        <f>+AA25-AA40</f>
        <v>245304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255598908</v>
      </c>
      <c r="D45" s="155"/>
      <c r="E45" s="59">
        <v>274973000</v>
      </c>
      <c r="F45" s="60">
        <v>245304</v>
      </c>
      <c r="G45" s="60">
        <v>6013100</v>
      </c>
      <c r="H45" s="60">
        <v>2612634</v>
      </c>
      <c r="I45" s="60">
        <v>-284963</v>
      </c>
      <c r="J45" s="60">
        <v>-284963</v>
      </c>
      <c r="K45" s="60">
        <v>-3872515</v>
      </c>
      <c r="L45" s="60">
        <v>4642821</v>
      </c>
      <c r="M45" s="60">
        <v>-5282365</v>
      </c>
      <c r="N45" s="60">
        <v>-5282365</v>
      </c>
      <c r="O45" s="60"/>
      <c r="P45" s="60"/>
      <c r="Q45" s="60"/>
      <c r="R45" s="60"/>
      <c r="S45" s="60"/>
      <c r="T45" s="60"/>
      <c r="U45" s="60"/>
      <c r="V45" s="60"/>
      <c r="W45" s="60"/>
      <c r="X45" s="60">
        <v>245304</v>
      </c>
      <c r="Y45" s="60">
        <v>-245304</v>
      </c>
      <c r="Z45" s="139">
        <v>-100</v>
      </c>
      <c r="AA45" s="62">
        <v>245304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255598908</v>
      </c>
      <c r="D48" s="217">
        <f>SUM(D45:D47)</f>
        <v>0</v>
      </c>
      <c r="E48" s="264">
        <f t="shared" si="7"/>
        <v>274973000</v>
      </c>
      <c r="F48" s="219">
        <f t="shared" si="7"/>
        <v>245304</v>
      </c>
      <c r="G48" s="219">
        <f t="shared" si="7"/>
        <v>6013100</v>
      </c>
      <c r="H48" s="219">
        <f t="shared" si="7"/>
        <v>2612634</v>
      </c>
      <c r="I48" s="219">
        <f t="shared" si="7"/>
        <v>-284963</v>
      </c>
      <c r="J48" s="219">
        <f t="shared" si="7"/>
        <v>-284963</v>
      </c>
      <c r="K48" s="219">
        <f t="shared" si="7"/>
        <v>-3872515</v>
      </c>
      <c r="L48" s="219">
        <f t="shared" si="7"/>
        <v>4642821</v>
      </c>
      <c r="M48" s="219">
        <f t="shared" si="7"/>
        <v>-5282365</v>
      </c>
      <c r="N48" s="219">
        <f t="shared" si="7"/>
        <v>-5282365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245304</v>
      </c>
      <c r="Y48" s="219">
        <f t="shared" si="7"/>
        <v>-245304</v>
      </c>
      <c r="Z48" s="265">
        <f>+IF(X48&lt;&gt;0,+(Y48/X48)*100,0)</f>
        <v>-100</v>
      </c>
      <c r="AA48" s="232">
        <f>SUM(AA45:AA47)</f>
        <v>245304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23314441</v>
      </c>
      <c r="D6" s="155"/>
      <c r="E6" s="59">
        <v>39329004</v>
      </c>
      <c r="F6" s="60">
        <v>40532677</v>
      </c>
      <c r="G6" s="60">
        <v>3158681</v>
      </c>
      <c r="H6" s="60">
        <v>8748092</v>
      </c>
      <c r="I6" s="60">
        <v>12707430</v>
      </c>
      <c r="J6" s="60">
        <v>24614203</v>
      </c>
      <c r="K6" s="60">
        <v>2966186</v>
      </c>
      <c r="L6" s="60">
        <v>3013716</v>
      </c>
      <c r="M6" s="60">
        <v>75824</v>
      </c>
      <c r="N6" s="60">
        <v>6055726</v>
      </c>
      <c r="O6" s="60">
        <v>6096750</v>
      </c>
      <c r="P6" s="60">
        <v>3283402</v>
      </c>
      <c r="Q6" s="60">
        <v>3071147</v>
      </c>
      <c r="R6" s="60">
        <v>12451299</v>
      </c>
      <c r="S6" s="60">
        <v>2717361</v>
      </c>
      <c r="T6" s="60">
        <v>2789527</v>
      </c>
      <c r="U6" s="60"/>
      <c r="V6" s="60">
        <v>5506888</v>
      </c>
      <c r="W6" s="60">
        <v>48628116</v>
      </c>
      <c r="X6" s="60">
        <v>40532677</v>
      </c>
      <c r="Y6" s="60">
        <v>8095439</v>
      </c>
      <c r="Z6" s="140">
        <v>19.97</v>
      </c>
      <c r="AA6" s="62">
        <v>40532677</v>
      </c>
    </row>
    <row r="7" spans="1:27" ht="13.5">
      <c r="A7" s="249" t="s">
        <v>178</v>
      </c>
      <c r="B7" s="182"/>
      <c r="C7" s="155">
        <v>46940465</v>
      </c>
      <c r="D7" s="155"/>
      <c r="E7" s="59">
        <v>27797996</v>
      </c>
      <c r="F7" s="60">
        <v>21190999</v>
      </c>
      <c r="G7" s="60">
        <v>10237834</v>
      </c>
      <c r="H7" s="60">
        <v>9575</v>
      </c>
      <c r="I7" s="60">
        <v>56256</v>
      </c>
      <c r="J7" s="60">
        <v>10303665</v>
      </c>
      <c r="K7" s="60">
        <v>7389</v>
      </c>
      <c r="L7" s="60">
        <v>300000</v>
      </c>
      <c r="M7" s="60">
        <v>24266</v>
      </c>
      <c r="N7" s="60">
        <v>331655</v>
      </c>
      <c r="O7" s="60"/>
      <c r="P7" s="60"/>
      <c r="Q7" s="60">
        <v>69067</v>
      </c>
      <c r="R7" s="60">
        <v>69067</v>
      </c>
      <c r="S7" s="60"/>
      <c r="T7" s="60">
        <v>4128</v>
      </c>
      <c r="U7" s="60"/>
      <c r="V7" s="60">
        <v>4128</v>
      </c>
      <c r="W7" s="60">
        <v>10708515</v>
      </c>
      <c r="X7" s="60">
        <v>21190999</v>
      </c>
      <c r="Y7" s="60">
        <v>-10482484</v>
      </c>
      <c r="Z7" s="140">
        <v>-49.47</v>
      </c>
      <c r="AA7" s="62">
        <v>21190999</v>
      </c>
    </row>
    <row r="8" spans="1:27" ht="13.5">
      <c r="A8" s="249" t="s">
        <v>179</v>
      </c>
      <c r="B8" s="182"/>
      <c r="C8" s="155"/>
      <c r="D8" s="155"/>
      <c r="E8" s="59">
        <v>18299996</v>
      </c>
      <c r="F8" s="60">
        <v>34016518</v>
      </c>
      <c r="G8" s="60">
        <v>10500852</v>
      </c>
      <c r="H8" s="60"/>
      <c r="I8" s="60"/>
      <c r="J8" s="60">
        <v>10500852</v>
      </c>
      <c r="K8" s="60"/>
      <c r="L8" s="60">
        <v>6601000</v>
      </c>
      <c r="M8" s="60"/>
      <c r="N8" s="60">
        <v>6601000</v>
      </c>
      <c r="O8" s="60"/>
      <c r="P8" s="60"/>
      <c r="Q8" s="60">
        <v>6038000</v>
      </c>
      <c r="R8" s="60">
        <v>6038000</v>
      </c>
      <c r="S8" s="60"/>
      <c r="T8" s="60"/>
      <c r="U8" s="60"/>
      <c r="V8" s="60"/>
      <c r="W8" s="60">
        <v>23139852</v>
      </c>
      <c r="X8" s="60">
        <v>34016518</v>
      </c>
      <c r="Y8" s="60">
        <v>-10876666</v>
      </c>
      <c r="Z8" s="140">
        <v>-31.97</v>
      </c>
      <c r="AA8" s="62">
        <v>34016518</v>
      </c>
    </row>
    <row r="9" spans="1:27" ht="13.5">
      <c r="A9" s="249" t="s">
        <v>180</v>
      </c>
      <c r="B9" s="182"/>
      <c r="C9" s="155">
        <v>313906</v>
      </c>
      <c r="D9" s="155"/>
      <c r="E9" s="59">
        <v>350000</v>
      </c>
      <c r="F9" s="60">
        <v>849998</v>
      </c>
      <c r="G9" s="60">
        <v>53273</v>
      </c>
      <c r="H9" s="60">
        <v>63646</v>
      </c>
      <c r="I9" s="60">
        <v>260069</v>
      </c>
      <c r="J9" s="60">
        <v>376988</v>
      </c>
      <c r="K9" s="60">
        <v>88610</v>
      </c>
      <c r="L9" s="60">
        <v>65700</v>
      </c>
      <c r="M9" s="60">
        <v>394</v>
      </c>
      <c r="N9" s="60">
        <v>154704</v>
      </c>
      <c r="O9" s="60">
        <v>64785</v>
      </c>
      <c r="P9" s="60">
        <v>68717</v>
      </c>
      <c r="Q9" s="60">
        <v>59920</v>
      </c>
      <c r="R9" s="60">
        <v>193422</v>
      </c>
      <c r="S9" s="60">
        <v>61792</v>
      </c>
      <c r="T9" s="60">
        <v>59385</v>
      </c>
      <c r="U9" s="60"/>
      <c r="V9" s="60">
        <v>121177</v>
      </c>
      <c r="W9" s="60">
        <v>846291</v>
      </c>
      <c r="X9" s="60">
        <v>849998</v>
      </c>
      <c r="Y9" s="60">
        <v>-3707</v>
      </c>
      <c r="Z9" s="140">
        <v>-0.44</v>
      </c>
      <c r="AA9" s="62">
        <v>849998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-51037038</v>
      </c>
      <c r="D12" s="155"/>
      <c r="E12" s="59">
        <v>-79639996</v>
      </c>
      <c r="F12" s="60">
        <v>-63011067</v>
      </c>
      <c r="G12" s="60">
        <v>-4929473</v>
      </c>
      <c r="H12" s="60">
        <v>-4769241</v>
      </c>
      <c r="I12" s="60">
        <v>-3306181</v>
      </c>
      <c r="J12" s="60">
        <v>-13004895</v>
      </c>
      <c r="K12" s="60">
        <v>-5925188</v>
      </c>
      <c r="L12" s="60">
        <v>-4344837</v>
      </c>
      <c r="M12" s="60">
        <v>-4982558</v>
      </c>
      <c r="N12" s="60">
        <v>-15252583</v>
      </c>
      <c r="O12" s="60">
        <v>-4186081</v>
      </c>
      <c r="P12" s="60">
        <v>-4050064</v>
      </c>
      <c r="Q12" s="60">
        <v>-5801634</v>
      </c>
      <c r="R12" s="60">
        <v>-14037779</v>
      </c>
      <c r="S12" s="60">
        <v>-5520613</v>
      </c>
      <c r="T12" s="60">
        <v>-4379371</v>
      </c>
      <c r="U12" s="60"/>
      <c r="V12" s="60">
        <v>-9899984</v>
      </c>
      <c r="W12" s="60">
        <v>-52195241</v>
      </c>
      <c r="X12" s="60">
        <v>-63011067</v>
      </c>
      <c r="Y12" s="60">
        <v>10815826</v>
      </c>
      <c r="Z12" s="140">
        <v>-17.16</v>
      </c>
      <c r="AA12" s="62">
        <v>-63011067</v>
      </c>
    </row>
    <row r="13" spans="1:27" ht="13.5">
      <c r="A13" s="249" t="s">
        <v>40</v>
      </c>
      <c r="B13" s="182"/>
      <c r="C13" s="155">
        <v>-1033635</v>
      </c>
      <c r="D13" s="155"/>
      <c r="E13" s="59">
        <v>-1376436</v>
      </c>
      <c r="F13" s="60"/>
      <c r="G13" s="60">
        <v>-12</v>
      </c>
      <c r="H13" s="60">
        <v>-757</v>
      </c>
      <c r="I13" s="60">
        <v>-435</v>
      </c>
      <c r="J13" s="60">
        <v>-1204</v>
      </c>
      <c r="K13" s="60">
        <v>-169</v>
      </c>
      <c r="L13" s="60">
        <v>-1604</v>
      </c>
      <c r="M13" s="60">
        <v>-1551</v>
      </c>
      <c r="N13" s="60">
        <v>-3324</v>
      </c>
      <c r="O13" s="60">
        <v>-1493</v>
      </c>
      <c r="P13" s="60">
        <v>-18</v>
      </c>
      <c r="Q13" s="60">
        <v>-21142</v>
      </c>
      <c r="R13" s="60">
        <v>-22653</v>
      </c>
      <c r="S13" s="60">
        <v>-2042</v>
      </c>
      <c r="T13" s="60">
        <v>-10719</v>
      </c>
      <c r="U13" s="60"/>
      <c r="V13" s="60">
        <v>-12761</v>
      </c>
      <c r="W13" s="60">
        <v>-39942</v>
      </c>
      <c r="X13" s="60"/>
      <c r="Y13" s="60">
        <v>-39942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-813000</v>
      </c>
      <c r="F14" s="60">
        <v>-1</v>
      </c>
      <c r="G14" s="60">
        <v>-3913453</v>
      </c>
      <c r="H14" s="60">
        <v>-1438246</v>
      </c>
      <c r="I14" s="60">
        <v>-1345833</v>
      </c>
      <c r="J14" s="60">
        <v>-6697532</v>
      </c>
      <c r="K14" s="60">
        <v>-943944</v>
      </c>
      <c r="L14" s="60">
        <v>-916788</v>
      </c>
      <c r="M14" s="60">
        <v>-398739</v>
      </c>
      <c r="N14" s="60">
        <v>-2259471</v>
      </c>
      <c r="O14" s="60">
        <v>-1500447</v>
      </c>
      <c r="P14" s="60">
        <v>-890521</v>
      </c>
      <c r="Q14" s="60">
        <v>-1325881</v>
      </c>
      <c r="R14" s="60">
        <v>-3716849</v>
      </c>
      <c r="S14" s="60">
        <v>-956148</v>
      </c>
      <c r="T14" s="60">
        <v>-486338</v>
      </c>
      <c r="U14" s="60"/>
      <c r="V14" s="60">
        <v>-1442486</v>
      </c>
      <c r="W14" s="60">
        <v>-14116338</v>
      </c>
      <c r="X14" s="60">
        <v>-1</v>
      </c>
      <c r="Y14" s="60">
        <v>-14116337</v>
      </c>
      <c r="Z14" s="140">
        <v>1411633700</v>
      </c>
      <c r="AA14" s="62">
        <v>-1</v>
      </c>
    </row>
    <row r="15" spans="1:27" ht="13.5">
      <c r="A15" s="250" t="s">
        <v>184</v>
      </c>
      <c r="B15" s="251"/>
      <c r="C15" s="168">
        <f aca="true" t="shared" si="0" ref="C15:Y15">SUM(C6:C14)</f>
        <v>18498139</v>
      </c>
      <c r="D15" s="168">
        <f>SUM(D6:D14)</f>
        <v>0</v>
      </c>
      <c r="E15" s="72">
        <f t="shared" si="0"/>
        <v>3947564</v>
      </c>
      <c r="F15" s="73">
        <f t="shared" si="0"/>
        <v>33579124</v>
      </c>
      <c r="G15" s="73">
        <f t="shared" si="0"/>
        <v>15107702</v>
      </c>
      <c r="H15" s="73">
        <f t="shared" si="0"/>
        <v>2613069</v>
      </c>
      <c r="I15" s="73">
        <f t="shared" si="0"/>
        <v>8371306</v>
      </c>
      <c r="J15" s="73">
        <f t="shared" si="0"/>
        <v>26092077</v>
      </c>
      <c r="K15" s="73">
        <f t="shared" si="0"/>
        <v>-3807116</v>
      </c>
      <c r="L15" s="73">
        <f t="shared" si="0"/>
        <v>4717187</v>
      </c>
      <c r="M15" s="73">
        <f t="shared" si="0"/>
        <v>-5282364</v>
      </c>
      <c r="N15" s="73">
        <f t="shared" si="0"/>
        <v>-4372293</v>
      </c>
      <c r="O15" s="73">
        <f t="shared" si="0"/>
        <v>473514</v>
      </c>
      <c r="P15" s="73">
        <f t="shared" si="0"/>
        <v>-1588484</v>
      </c>
      <c r="Q15" s="73">
        <f t="shared" si="0"/>
        <v>2089477</v>
      </c>
      <c r="R15" s="73">
        <f t="shared" si="0"/>
        <v>974507</v>
      </c>
      <c r="S15" s="73">
        <f t="shared" si="0"/>
        <v>-3699650</v>
      </c>
      <c r="T15" s="73">
        <f t="shared" si="0"/>
        <v>-2023388</v>
      </c>
      <c r="U15" s="73">
        <f t="shared" si="0"/>
        <v>0</v>
      </c>
      <c r="V15" s="73">
        <f t="shared" si="0"/>
        <v>-5723038</v>
      </c>
      <c r="W15" s="73">
        <f t="shared" si="0"/>
        <v>16971253</v>
      </c>
      <c r="X15" s="73">
        <f t="shared" si="0"/>
        <v>33579124</v>
      </c>
      <c r="Y15" s="73">
        <f t="shared" si="0"/>
        <v>-16607871</v>
      </c>
      <c r="Z15" s="170">
        <f>+IF(X15&lt;&gt;0,+(Y15/X15)*100,0)</f>
        <v>-49.458916796042686</v>
      </c>
      <c r="AA15" s="74">
        <f>SUM(AA6:AA14)</f>
        <v>33579124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26317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16987</v>
      </c>
      <c r="D21" s="157"/>
      <c r="E21" s="59">
        <v>3000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-17838290</v>
      </c>
      <c r="D24" s="155"/>
      <c r="E24" s="59">
        <v>-23034996</v>
      </c>
      <c r="F24" s="60">
        <v>-34200000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-34200000</v>
      </c>
      <c r="Y24" s="60">
        <v>34200000</v>
      </c>
      <c r="Z24" s="140">
        <v>-100</v>
      </c>
      <c r="AA24" s="62">
        <v>-34200000</v>
      </c>
    </row>
    <row r="25" spans="1:27" ht="13.5">
      <c r="A25" s="250" t="s">
        <v>191</v>
      </c>
      <c r="B25" s="251"/>
      <c r="C25" s="168">
        <f aca="true" t="shared" si="1" ref="C25:Y25">SUM(C19:C24)</f>
        <v>-17794986</v>
      </c>
      <c r="D25" s="168">
        <f>SUM(D19:D24)</f>
        <v>0</v>
      </c>
      <c r="E25" s="72">
        <f t="shared" si="1"/>
        <v>-23031996</v>
      </c>
      <c r="F25" s="73">
        <f t="shared" si="1"/>
        <v>-34200000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-34200000</v>
      </c>
      <c r="Y25" s="73">
        <f t="shared" si="1"/>
        <v>34200000</v>
      </c>
      <c r="Z25" s="170">
        <f>+IF(X25&lt;&gt;0,+(Y25/X25)*100,0)</f>
        <v>-100</v>
      </c>
      <c r="AA25" s="74">
        <f>SUM(AA19:AA24)</f>
        <v>-34200000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64867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-471139</v>
      </c>
      <c r="D33" s="155"/>
      <c r="E33" s="59">
        <v>-361000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-406272</v>
      </c>
      <c r="D34" s="168">
        <f>SUM(D29:D33)</f>
        <v>0</v>
      </c>
      <c r="E34" s="72">
        <f t="shared" si="2"/>
        <v>-361000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296881</v>
      </c>
      <c r="D36" s="153">
        <f>+D15+D25+D34</f>
        <v>0</v>
      </c>
      <c r="E36" s="99">
        <f t="shared" si="3"/>
        <v>-19445432</v>
      </c>
      <c r="F36" s="100">
        <f t="shared" si="3"/>
        <v>-620876</v>
      </c>
      <c r="G36" s="100">
        <f t="shared" si="3"/>
        <v>15107702</v>
      </c>
      <c r="H36" s="100">
        <f t="shared" si="3"/>
        <v>2613069</v>
      </c>
      <c r="I36" s="100">
        <f t="shared" si="3"/>
        <v>8371306</v>
      </c>
      <c r="J36" s="100">
        <f t="shared" si="3"/>
        <v>26092077</v>
      </c>
      <c r="K36" s="100">
        <f t="shared" si="3"/>
        <v>-3807116</v>
      </c>
      <c r="L36" s="100">
        <f t="shared" si="3"/>
        <v>4717187</v>
      </c>
      <c r="M36" s="100">
        <f t="shared" si="3"/>
        <v>-5282364</v>
      </c>
      <c r="N36" s="100">
        <f t="shared" si="3"/>
        <v>-4372293</v>
      </c>
      <c r="O36" s="100">
        <f t="shared" si="3"/>
        <v>473514</v>
      </c>
      <c r="P36" s="100">
        <f t="shared" si="3"/>
        <v>-1588484</v>
      </c>
      <c r="Q36" s="100">
        <f t="shared" si="3"/>
        <v>2089477</v>
      </c>
      <c r="R36" s="100">
        <f t="shared" si="3"/>
        <v>974507</v>
      </c>
      <c r="S36" s="100">
        <f t="shared" si="3"/>
        <v>-3699650</v>
      </c>
      <c r="T36" s="100">
        <f t="shared" si="3"/>
        <v>-2023388</v>
      </c>
      <c r="U36" s="100">
        <f t="shared" si="3"/>
        <v>0</v>
      </c>
      <c r="V36" s="100">
        <f t="shared" si="3"/>
        <v>-5723038</v>
      </c>
      <c r="W36" s="100">
        <f t="shared" si="3"/>
        <v>16971253</v>
      </c>
      <c r="X36" s="100">
        <f t="shared" si="3"/>
        <v>-620876</v>
      </c>
      <c r="Y36" s="100">
        <f t="shared" si="3"/>
        <v>17592129</v>
      </c>
      <c r="Z36" s="137">
        <f>+IF(X36&lt;&gt;0,+(Y36/X36)*100,0)</f>
        <v>-2833.436789310587</v>
      </c>
      <c r="AA36" s="102">
        <f>+AA15+AA25+AA34</f>
        <v>-620876</v>
      </c>
    </row>
    <row r="37" spans="1:27" ht="13.5">
      <c r="A37" s="249" t="s">
        <v>199</v>
      </c>
      <c r="B37" s="182"/>
      <c r="C37" s="153">
        <v>1324061</v>
      </c>
      <c r="D37" s="153"/>
      <c r="E37" s="99">
        <v>-4284000</v>
      </c>
      <c r="F37" s="100">
        <v>-4284064</v>
      </c>
      <c r="G37" s="100">
        <v>328404</v>
      </c>
      <c r="H37" s="100">
        <v>15436106</v>
      </c>
      <c r="I37" s="100">
        <v>18049175</v>
      </c>
      <c r="J37" s="100">
        <v>328404</v>
      </c>
      <c r="K37" s="100">
        <v>26420481</v>
      </c>
      <c r="L37" s="100">
        <v>22613365</v>
      </c>
      <c r="M37" s="100">
        <v>27330552</v>
      </c>
      <c r="N37" s="100">
        <v>26420481</v>
      </c>
      <c r="O37" s="100">
        <v>22048188</v>
      </c>
      <c r="P37" s="100">
        <v>22521702</v>
      </c>
      <c r="Q37" s="100">
        <v>20933218</v>
      </c>
      <c r="R37" s="100">
        <v>22048188</v>
      </c>
      <c r="S37" s="100">
        <v>23022695</v>
      </c>
      <c r="T37" s="100">
        <v>19323045</v>
      </c>
      <c r="U37" s="100"/>
      <c r="V37" s="100">
        <v>23022695</v>
      </c>
      <c r="W37" s="100">
        <v>328404</v>
      </c>
      <c r="X37" s="100">
        <v>-4284064</v>
      </c>
      <c r="Y37" s="100">
        <v>4612468</v>
      </c>
      <c r="Z37" s="137">
        <v>-107.67</v>
      </c>
      <c r="AA37" s="102">
        <v>-4284064</v>
      </c>
    </row>
    <row r="38" spans="1:27" ht="13.5">
      <c r="A38" s="269" t="s">
        <v>200</v>
      </c>
      <c r="B38" s="256"/>
      <c r="C38" s="257">
        <v>1620942</v>
      </c>
      <c r="D38" s="257"/>
      <c r="E38" s="258">
        <v>-23729432</v>
      </c>
      <c r="F38" s="259">
        <v>-4904938</v>
      </c>
      <c r="G38" s="259">
        <v>15436106</v>
      </c>
      <c r="H38" s="259">
        <v>18049175</v>
      </c>
      <c r="I38" s="259">
        <v>26420481</v>
      </c>
      <c r="J38" s="259">
        <v>26420481</v>
      </c>
      <c r="K38" s="259">
        <v>22613365</v>
      </c>
      <c r="L38" s="259">
        <v>27330552</v>
      </c>
      <c r="M38" s="259">
        <v>22048188</v>
      </c>
      <c r="N38" s="259">
        <v>22048188</v>
      </c>
      <c r="O38" s="259">
        <v>22521702</v>
      </c>
      <c r="P38" s="259">
        <v>20933218</v>
      </c>
      <c r="Q38" s="259">
        <v>23022695</v>
      </c>
      <c r="R38" s="259">
        <v>22521702</v>
      </c>
      <c r="S38" s="259">
        <v>19323045</v>
      </c>
      <c r="T38" s="259">
        <v>17299657</v>
      </c>
      <c r="U38" s="259"/>
      <c r="V38" s="259">
        <v>17299657</v>
      </c>
      <c r="W38" s="259">
        <v>17299657</v>
      </c>
      <c r="X38" s="259">
        <v>-4904938</v>
      </c>
      <c r="Y38" s="259">
        <v>22204595</v>
      </c>
      <c r="Z38" s="260">
        <v>-452.7</v>
      </c>
      <c r="AA38" s="261">
        <v>-4904938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17838289</v>
      </c>
      <c r="D5" s="200">
        <f t="shared" si="0"/>
        <v>0</v>
      </c>
      <c r="E5" s="106">
        <f t="shared" si="0"/>
        <v>23035000</v>
      </c>
      <c r="F5" s="106">
        <f t="shared" si="0"/>
        <v>34200000</v>
      </c>
      <c r="G5" s="106">
        <f t="shared" si="0"/>
        <v>219857</v>
      </c>
      <c r="H5" s="106">
        <f t="shared" si="0"/>
        <v>1148500</v>
      </c>
      <c r="I5" s="106">
        <f t="shared" si="0"/>
        <v>175159</v>
      </c>
      <c r="J5" s="106">
        <f t="shared" si="0"/>
        <v>1543516</v>
      </c>
      <c r="K5" s="106">
        <f t="shared" si="0"/>
        <v>1835244</v>
      </c>
      <c r="L5" s="106">
        <f t="shared" si="0"/>
        <v>1694141</v>
      </c>
      <c r="M5" s="106">
        <f t="shared" si="0"/>
        <v>1027940</v>
      </c>
      <c r="N5" s="106">
        <f t="shared" si="0"/>
        <v>4557325</v>
      </c>
      <c r="O5" s="106">
        <f t="shared" si="0"/>
        <v>570051</v>
      </c>
      <c r="P5" s="106">
        <f t="shared" si="0"/>
        <v>1302333</v>
      </c>
      <c r="Q5" s="106">
        <f t="shared" si="0"/>
        <v>659066</v>
      </c>
      <c r="R5" s="106">
        <f t="shared" si="0"/>
        <v>2531450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8632291</v>
      </c>
      <c r="X5" s="106">
        <f t="shared" si="0"/>
        <v>34200000</v>
      </c>
      <c r="Y5" s="106">
        <f t="shared" si="0"/>
        <v>-25567709</v>
      </c>
      <c r="Z5" s="201">
        <f>+IF(X5&lt;&gt;0,+(Y5/X5)*100,0)</f>
        <v>-74.75938304093567</v>
      </c>
      <c r="AA5" s="199">
        <f>SUM(AA11:AA18)</f>
        <v>34200000</v>
      </c>
    </row>
    <row r="6" spans="1:27" ht="13.5">
      <c r="A6" s="291" t="s">
        <v>204</v>
      </c>
      <c r="B6" s="142"/>
      <c r="C6" s="62"/>
      <c r="D6" s="156"/>
      <c r="E6" s="60">
        <v>4542000</v>
      </c>
      <c r="F6" s="60">
        <v>4541550</v>
      </c>
      <c r="G6" s="60"/>
      <c r="H6" s="60">
        <v>124501</v>
      </c>
      <c r="I6" s="60"/>
      <c r="J6" s="60">
        <v>124501</v>
      </c>
      <c r="K6" s="60">
        <v>1256166</v>
      </c>
      <c r="L6" s="60">
        <v>988162</v>
      </c>
      <c r="M6" s="60"/>
      <c r="N6" s="60">
        <v>2244328</v>
      </c>
      <c r="O6" s="60"/>
      <c r="P6" s="60">
        <v>669419</v>
      </c>
      <c r="Q6" s="60"/>
      <c r="R6" s="60">
        <v>669419</v>
      </c>
      <c r="S6" s="60"/>
      <c r="T6" s="60"/>
      <c r="U6" s="60"/>
      <c r="V6" s="60"/>
      <c r="W6" s="60">
        <v>3038248</v>
      </c>
      <c r="X6" s="60">
        <v>4541550</v>
      </c>
      <c r="Y6" s="60">
        <v>-1503302</v>
      </c>
      <c r="Z6" s="140">
        <v>-33.1</v>
      </c>
      <c r="AA6" s="155">
        <v>4541550</v>
      </c>
    </row>
    <row r="7" spans="1:27" ht="13.5">
      <c r="A7" s="291" t="s">
        <v>205</v>
      </c>
      <c r="B7" s="142"/>
      <c r="C7" s="62"/>
      <c r="D7" s="156"/>
      <c r="E7" s="60">
        <v>6635000</v>
      </c>
      <c r="F7" s="60">
        <v>4300000</v>
      </c>
      <c r="G7" s="60">
        <v>58403</v>
      </c>
      <c r="H7" s="60">
        <v>731532</v>
      </c>
      <c r="I7" s="60">
        <v>113479</v>
      </c>
      <c r="J7" s="60">
        <v>903414</v>
      </c>
      <c r="K7" s="60"/>
      <c r="L7" s="60">
        <v>342191</v>
      </c>
      <c r="M7" s="60">
        <v>85331</v>
      </c>
      <c r="N7" s="60">
        <v>427522</v>
      </c>
      <c r="O7" s="60"/>
      <c r="P7" s="60">
        <v>233162</v>
      </c>
      <c r="Q7" s="60">
        <v>281463</v>
      </c>
      <c r="R7" s="60">
        <v>514625</v>
      </c>
      <c r="S7" s="60"/>
      <c r="T7" s="60"/>
      <c r="U7" s="60"/>
      <c r="V7" s="60"/>
      <c r="W7" s="60">
        <v>1845561</v>
      </c>
      <c r="X7" s="60">
        <v>4300000</v>
      </c>
      <c r="Y7" s="60">
        <v>-2454439</v>
      </c>
      <c r="Z7" s="140">
        <v>-57.08</v>
      </c>
      <c r="AA7" s="155">
        <v>4300000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>
        <v>296642</v>
      </c>
      <c r="N8" s="60">
        <v>296642</v>
      </c>
      <c r="O8" s="60"/>
      <c r="P8" s="60">
        <v>399752</v>
      </c>
      <c r="Q8" s="60"/>
      <c r="R8" s="60">
        <v>399752</v>
      </c>
      <c r="S8" s="60"/>
      <c r="T8" s="60"/>
      <c r="U8" s="60"/>
      <c r="V8" s="60"/>
      <c r="W8" s="60">
        <v>696394</v>
      </c>
      <c r="X8" s="60"/>
      <c r="Y8" s="60">
        <v>696394</v>
      </c>
      <c r="Z8" s="140"/>
      <c r="AA8" s="155"/>
    </row>
    <row r="9" spans="1:27" ht="13.5">
      <c r="A9" s="291" t="s">
        <v>207</v>
      </c>
      <c r="B9" s="142"/>
      <c r="C9" s="62">
        <v>11711964</v>
      </c>
      <c r="D9" s="156"/>
      <c r="E9" s="60">
        <v>11858000</v>
      </c>
      <c r="F9" s="60">
        <v>11858450</v>
      </c>
      <c r="G9" s="60">
        <v>161454</v>
      </c>
      <c r="H9" s="60">
        <v>292467</v>
      </c>
      <c r="I9" s="60">
        <v>61680</v>
      </c>
      <c r="J9" s="60">
        <v>515601</v>
      </c>
      <c r="K9" s="60">
        <v>579078</v>
      </c>
      <c r="L9" s="60">
        <v>363788</v>
      </c>
      <c r="M9" s="60">
        <v>645967</v>
      </c>
      <c r="N9" s="60">
        <v>1588833</v>
      </c>
      <c r="O9" s="60">
        <v>570051</v>
      </c>
      <c r="P9" s="60"/>
      <c r="Q9" s="60">
        <v>377603</v>
      </c>
      <c r="R9" s="60">
        <v>947654</v>
      </c>
      <c r="S9" s="60"/>
      <c r="T9" s="60"/>
      <c r="U9" s="60"/>
      <c r="V9" s="60"/>
      <c r="W9" s="60">
        <v>3052088</v>
      </c>
      <c r="X9" s="60">
        <v>11858450</v>
      </c>
      <c r="Y9" s="60">
        <v>-8806362</v>
      </c>
      <c r="Z9" s="140">
        <v>-74.26</v>
      </c>
      <c r="AA9" s="155">
        <v>11858450</v>
      </c>
    </row>
    <row r="10" spans="1:27" ht="13.5">
      <c r="A10" s="291" t="s">
        <v>208</v>
      </c>
      <c r="B10" s="142"/>
      <c r="C10" s="62">
        <v>6126325</v>
      </c>
      <c r="D10" s="156"/>
      <c r="E10" s="60"/>
      <c r="F10" s="60">
        <v>13500000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13500000</v>
      </c>
      <c r="Y10" s="60">
        <v>-13500000</v>
      </c>
      <c r="Z10" s="140">
        <v>-100</v>
      </c>
      <c r="AA10" s="155">
        <v>13500000</v>
      </c>
    </row>
    <row r="11" spans="1:27" ht="13.5">
      <c r="A11" s="292" t="s">
        <v>209</v>
      </c>
      <c r="B11" s="142"/>
      <c r="C11" s="293">
        <f aca="true" t="shared" si="1" ref="C11:Y11">SUM(C6:C10)</f>
        <v>17838289</v>
      </c>
      <c r="D11" s="294">
        <f t="shared" si="1"/>
        <v>0</v>
      </c>
      <c r="E11" s="295">
        <f t="shared" si="1"/>
        <v>23035000</v>
      </c>
      <c r="F11" s="295">
        <f t="shared" si="1"/>
        <v>34200000</v>
      </c>
      <c r="G11" s="295">
        <f t="shared" si="1"/>
        <v>219857</v>
      </c>
      <c r="H11" s="295">
        <f t="shared" si="1"/>
        <v>1148500</v>
      </c>
      <c r="I11" s="295">
        <f t="shared" si="1"/>
        <v>175159</v>
      </c>
      <c r="J11" s="295">
        <f t="shared" si="1"/>
        <v>1543516</v>
      </c>
      <c r="K11" s="295">
        <f t="shared" si="1"/>
        <v>1835244</v>
      </c>
      <c r="L11" s="295">
        <f t="shared" si="1"/>
        <v>1694141</v>
      </c>
      <c r="M11" s="295">
        <f t="shared" si="1"/>
        <v>1027940</v>
      </c>
      <c r="N11" s="295">
        <f t="shared" si="1"/>
        <v>4557325</v>
      </c>
      <c r="O11" s="295">
        <f t="shared" si="1"/>
        <v>570051</v>
      </c>
      <c r="P11" s="295">
        <f t="shared" si="1"/>
        <v>1302333</v>
      </c>
      <c r="Q11" s="295">
        <f t="shared" si="1"/>
        <v>659066</v>
      </c>
      <c r="R11" s="295">
        <f t="shared" si="1"/>
        <v>2531450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8632291</v>
      </c>
      <c r="X11" s="295">
        <f t="shared" si="1"/>
        <v>34200000</v>
      </c>
      <c r="Y11" s="295">
        <f t="shared" si="1"/>
        <v>-25567709</v>
      </c>
      <c r="Z11" s="296">
        <f>+IF(X11&lt;&gt;0,+(Y11/X11)*100,0)</f>
        <v>-74.75938304093567</v>
      </c>
      <c r="AA11" s="297">
        <f>SUM(AA6:AA10)</f>
        <v>34200000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4542000</v>
      </c>
      <c r="F36" s="60">
        <f t="shared" si="4"/>
        <v>4541550</v>
      </c>
      <c r="G36" s="60">
        <f t="shared" si="4"/>
        <v>0</v>
      </c>
      <c r="H36" s="60">
        <f t="shared" si="4"/>
        <v>124501</v>
      </c>
      <c r="I36" s="60">
        <f t="shared" si="4"/>
        <v>0</v>
      </c>
      <c r="J36" s="60">
        <f t="shared" si="4"/>
        <v>124501</v>
      </c>
      <c r="K36" s="60">
        <f t="shared" si="4"/>
        <v>1256166</v>
      </c>
      <c r="L36" s="60">
        <f t="shared" si="4"/>
        <v>988162</v>
      </c>
      <c r="M36" s="60">
        <f t="shared" si="4"/>
        <v>0</v>
      </c>
      <c r="N36" s="60">
        <f t="shared" si="4"/>
        <v>2244328</v>
      </c>
      <c r="O36" s="60">
        <f t="shared" si="4"/>
        <v>0</v>
      </c>
      <c r="P36" s="60">
        <f t="shared" si="4"/>
        <v>669419</v>
      </c>
      <c r="Q36" s="60">
        <f t="shared" si="4"/>
        <v>0</v>
      </c>
      <c r="R36" s="60">
        <f t="shared" si="4"/>
        <v>669419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3038248</v>
      </c>
      <c r="X36" s="60">
        <f t="shared" si="4"/>
        <v>4541550</v>
      </c>
      <c r="Y36" s="60">
        <f t="shared" si="4"/>
        <v>-1503302</v>
      </c>
      <c r="Z36" s="140">
        <f aca="true" t="shared" si="5" ref="Z36:Z49">+IF(X36&lt;&gt;0,+(Y36/X36)*100,0)</f>
        <v>-33.10107782585241</v>
      </c>
      <c r="AA36" s="155">
        <f>AA6+AA21</f>
        <v>4541550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6635000</v>
      </c>
      <c r="F37" s="60">
        <f t="shared" si="4"/>
        <v>4300000</v>
      </c>
      <c r="G37" s="60">
        <f t="shared" si="4"/>
        <v>58403</v>
      </c>
      <c r="H37" s="60">
        <f t="shared" si="4"/>
        <v>731532</v>
      </c>
      <c r="I37" s="60">
        <f t="shared" si="4"/>
        <v>113479</v>
      </c>
      <c r="J37" s="60">
        <f t="shared" si="4"/>
        <v>903414</v>
      </c>
      <c r="K37" s="60">
        <f t="shared" si="4"/>
        <v>0</v>
      </c>
      <c r="L37" s="60">
        <f t="shared" si="4"/>
        <v>342191</v>
      </c>
      <c r="M37" s="60">
        <f t="shared" si="4"/>
        <v>85331</v>
      </c>
      <c r="N37" s="60">
        <f t="shared" si="4"/>
        <v>427522</v>
      </c>
      <c r="O37" s="60">
        <f t="shared" si="4"/>
        <v>0</v>
      </c>
      <c r="P37" s="60">
        <f t="shared" si="4"/>
        <v>233162</v>
      </c>
      <c r="Q37" s="60">
        <f t="shared" si="4"/>
        <v>281463</v>
      </c>
      <c r="R37" s="60">
        <f t="shared" si="4"/>
        <v>514625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1845561</v>
      </c>
      <c r="X37" s="60">
        <f t="shared" si="4"/>
        <v>4300000</v>
      </c>
      <c r="Y37" s="60">
        <f t="shared" si="4"/>
        <v>-2454439</v>
      </c>
      <c r="Z37" s="140">
        <f t="shared" si="5"/>
        <v>-57.07997674418605</v>
      </c>
      <c r="AA37" s="155">
        <f>AA7+AA22</f>
        <v>4300000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296642</v>
      </c>
      <c r="N38" s="60">
        <f t="shared" si="4"/>
        <v>296642</v>
      </c>
      <c r="O38" s="60">
        <f t="shared" si="4"/>
        <v>0</v>
      </c>
      <c r="P38" s="60">
        <f t="shared" si="4"/>
        <v>399752</v>
      </c>
      <c r="Q38" s="60">
        <f t="shared" si="4"/>
        <v>0</v>
      </c>
      <c r="R38" s="60">
        <f t="shared" si="4"/>
        <v>399752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696394</v>
      </c>
      <c r="X38" s="60">
        <f t="shared" si="4"/>
        <v>0</v>
      </c>
      <c r="Y38" s="60">
        <f t="shared" si="4"/>
        <v>696394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11711964</v>
      </c>
      <c r="D39" s="156">
        <f t="shared" si="4"/>
        <v>0</v>
      </c>
      <c r="E39" s="60">
        <f t="shared" si="4"/>
        <v>11858000</v>
      </c>
      <c r="F39" s="60">
        <f t="shared" si="4"/>
        <v>11858450</v>
      </c>
      <c r="G39" s="60">
        <f t="shared" si="4"/>
        <v>161454</v>
      </c>
      <c r="H39" s="60">
        <f t="shared" si="4"/>
        <v>292467</v>
      </c>
      <c r="I39" s="60">
        <f t="shared" si="4"/>
        <v>61680</v>
      </c>
      <c r="J39" s="60">
        <f t="shared" si="4"/>
        <v>515601</v>
      </c>
      <c r="K39" s="60">
        <f t="shared" si="4"/>
        <v>579078</v>
      </c>
      <c r="L39" s="60">
        <f t="shared" si="4"/>
        <v>363788</v>
      </c>
      <c r="M39" s="60">
        <f t="shared" si="4"/>
        <v>645967</v>
      </c>
      <c r="N39" s="60">
        <f t="shared" si="4"/>
        <v>1588833</v>
      </c>
      <c r="O39" s="60">
        <f t="shared" si="4"/>
        <v>570051</v>
      </c>
      <c r="P39" s="60">
        <f t="shared" si="4"/>
        <v>0</v>
      </c>
      <c r="Q39" s="60">
        <f t="shared" si="4"/>
        <v>377603</v>
      </c>
      <c r="R39" s="60">
        <f t="shared" si="4"/>
        <v>947654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3052088</v>
      </c>
      <c r="X39" s="60">
        <f t="shared" si="4"/>
        <v>11858450</v>
      </c>
      <c r="Y39" s="60">
        <f t="shared" si="4"/>
        <v>-8806362</v>
      </c>
      <c r="Z39" s="140">
        <f t="shared" si="5"/>
        <v>-74.26233614005203</v>
      </c>
      <c r="AA39" s="155">
        <f>AA9+AA24</f>
        <v>11858450</v>
      </c>
    </row>
    <row r="40" spans="1:27" ht="13.5">
      <c r="A40" s="291" t="s">
        <v>208</v>
      </c>
      <c r="B40" s="142"/>
      <c r="C40" s="62">
        <f t="shared" si="4"/>
        <v>6126325</v>
      </c>
      <c r="D40" s="156">
        <f t="shared" si="4"/>
        <v>0</v>
      </c>
      <c r="E40" s="60">
        <f t="shared" si="4"/>
        <v>0</v>
      </c>
      <c r="F40" s="60">
        <f t="shared" si="4"/>
        <v>13500000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13500000</v>
      </c>
      <c r="Y40" s="60">
        <f t="shared" si="4"/>
        <v>-13500000</v>
      </c>
      <c r="Z40" s="140">
        <f t="shared" si="5"/>
        <v>-100</v>
      </c>
      <c r="AA40" s="155">
        <f>AA10+AA25</f>
        <v>13500000</v>
      </c>
    </row>
    <row r="41" spans="1:27" ht="13.5">
      <c r="A41" s="292" t="s">
        <v>209</v>
      </c>
      <c r="B41" s="142"/>
      <c r="C41" s="293">
        <f aca="true" t="shared" si="6" ref="C41:Y41">SUM(C36:C40)</f>
        <v>17838289</v>
      </c>
      <c r="D41" s="294">
        <f t="shared" si="6"/>
        <v>0</v>
      </c>
      <c r="E41" s="295">
        <f t="shared" si="6"/>
        <v>23035000</v>
      </c>
      <c r="F41" s="295">
        <f t="shared" si="6"/>
        <v>34200000</v>
      </c>
      <c r="G41" s="295">
        <f t="shared" si="6"/>
        <v>219857</v>
      </c>
      <c r="H41" s="295">
        <f t="shared" si="6"/>
        <v>1148500</v>
      </c>
      <c r="I41" s="295">
        <f t="shared" si="6"/>
        <v>175159</v>
      </c>
      <c r="J41" s="295">
        <f t="shared" si="6"/>
        <v>1543516</v>
      </c>
      <c r="K41" s="295">
        <f t="shared" si="6"/>
        <v>1835244</v>
      </c>
      <c r="L41" s="295">
        <f t="shared" si="6"/>
        <v>1694141</v>
      </c>
      <c r="M41" s="295">
        <f t="shared" si="6"/>
        <v>1027940</v>
      </c>
      <c r="N41" s="295">
        <f t="shared" si="6"/>
        <v>4557325</v>
      </c>
      <c r="O41" s="295">
        <f t="shared" si="6"/>
        <v>570051</v>
      </c>
      <c r="P41" s="295">
        <f t="shared" si="6"/>
        <v>1302333</v>
      </c>
      <c r="Q41" s="295">
        <f t="shared" si="6"/>
        <v>659066</v>
      </c>
      <c r="R41" s="295">
        <f t="shared" si="6"/>
        <v>2531450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8632291</v>
      </c>
      <c r="X41" s="295">
        <f t="shared" si="6"/>
        <v>34200000</v>
      </c>
      <c r="Y41" s="295">
        <f t="shared" si="6"/>
        <v>-25567709</v>
      </c>
      <c r="Z41" s="296">
        <f t="shared" si="5"/>
        <v>-74.75938304093567</v>
      </c>
      <c r="AA41" s="297">
        <f>SUM(AA36:AA40)</f>
        <v>34200000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17838289</v>
      </c>
      <c r="D49" s="218">
        <f t="shared" si="9"/>
        <v>0</v>
      </c>
      <c r="E49" s="220">
        <f t="shared" si="9"/>
        <v>23035000</v>
      </c>
      <c r="F49" s="220">
        <f t="shared" si="9"/>
        <v>34200000</v>
      </c>
      <c r="G49" s="220">
        <f t="shared" si="9"/>
        <v>219857</v>
      </c>
      <c r="H49" s="220">
        <f t="shared" si="9"/>
        <v>1148500</v>
      </c>
      <c r="I49" s="220">
        <f t="shared" si="9"/>
        <v>175159</v>
      </c>
      <c r="J49" s="220">
        <f t="shared" si="9"/>
        <v>1543516</v>
      </c>
      <c r="K49" s="220">
        <f t="shared" si="9"/>
        <v>1835244</v>
      </c>
      <c r="L49" s="220">
        <f t="shared" si="9"/>
        <v>1694141</v>
      </c>
      <c r="M49" s="220">
        <f t="shared" si="9"/>
        <v>1027940</v>
      </c>
      <c r="N49" s="220">
        <f t="shared" si="9"/>
        <v>4557325</v>
      </c>
      <c r="O49" s="220">
        <f t="shared" si="9"/>
        <v>570051</v>
      </c>
      <c r="P49" s="220">
        <f t="shared" si="9"/>
        <v>1302333</v>
      </c>
      <c r="Q49" s="220">
        <f t="shared" si="9"/>
        <v>659066</v>
      </c>
      <c r="R49" s="220">
        <f t="shared" si="9"/>
        <v>2531450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8632291</v>
      </c>
      <c r="X49" s="220">
        <f t="shared" si="9"/>
        <v>34200000</v>
      </c>
      <c r="Y49" s="220">
        <f t="shared" si="9"/>
        <v>-25567709</v>
      </c>
      <c r="Z49" s="221">
        <f t="shared" si="5"/>
        <v>-74.75938304093567</v>
      </c>
      <c r="AA49" s="222">
        <f>SUM(AA41:AA48)</f>
        <v>34200000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2684625</v>
      </c>
      <c r="H65" s="60">
        <v>2546049</v>
      </c>
      <c r="I65" s="60">
        <v>2418925</v>
      </c>
      <c r="J65" s="60">
        <v>7649599</v>
      </c>
      <c r="K65" s="60">
        <v>2708211</v>
      </c>
      <c r="L65" s="60">
        <v>2460604</v>
      </c>
      <c r="M65" s="60">
        <v>2714545</v>
      </c>
      <c r="N65" s="60">
        <v>7883360</v>
      </c>
      <c r="O65" s="60">
        <v>2690317</v>
      </c>
      <c r="P65" s="60">
        <v>2537205</v>
      </c>
      <c r="Q65" s="60">
        <v>2617878</v>
      </c>
      <c r="R65" s="60">
        <v>7845400</v>
      </c>
      <c r="S65" s="60">
        <v>2725320</v>
      </c>
      <c r="T65" s="60">
        <v>2537730</v>
      </c>
      <c r="U65" s="60">
        <v>2348215</v>
      </c>
      <c r="V65" s="60">
        <v>7611265</v>
      </c>
      <c r="W65" s="60">
        <v>30989624</v>
      </c>
      <c r="X65" s="60"/>
      <c r="Y65" s="60">
        <v>30989624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535170</v>
      </c>
      <c r="H66" s="275">
        <v>107694</v>
      </c>
      <c r="I66" s="275">
        <v>110487</v>
      </c>
      <c r="J66" s="275">
        <v>753351</v>
      </c>
      <c r="K66" s="275">
        <v>110487</v>
      </c>
      <c r="L66" s="275">
        <v>149692</v>
      </c>
      <c r="M66" s="275">
        <v>244381</v>
      </c>
      <c r="N66" s="275">
        <v>504560</v>
      </c>
      <c r="O66" s="275">
        <v>215667</v>
      </c>
      <c r="P66" s="275">
        <v>300364</v>
      </c>
      <c r="Q66" s="275">
        <v>348951</v>
      </c>
      <c r="R66" s="275">
        <v>864982</v>
      </c>
      <c r="S66" s="275">
        <v>70130</v>
      </c>
      <c r="T66" s="275">
        <v>220114</v>
      </c>
      <c r="U66" s="275">
        <v>114111</v>
      </c>
      <c r="V66" s="275">
        <v>404355</v>
      </c>
      <c r="W66" s="275">
        <v>2527248</v>
      </c>
      <c r="X66" s="275"/>
      <c r="Y66" s="275">
        <v>2527248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115243</v>
      </c>
      <c r="H67" s="60">
        <v>175578</v>
      </c>
      <c r="I67" s="60">
        <v>257707</v>
      </c>
      <c r="J67" s="60">
        <v>548528</v>
      </c>
      <c r="K67" s="60">
        <v>605547</v>
      </c>
      <c r="L67" s="60">
        <v>214723</v>
      </c>
      <c r="M67" s="60">
        <v>284924</v>
      </c>
      <c r="N67" s="60">
        <v>1105194</v>
      </c>
      <c r="O67" s="60">
        <v>271136</v>
      </c>
      <c r="P67" s="60">
        <v>122574</v>
      </c>
      <c r="Q67" s="60">
        <v>267773</v>
      </c>
      <c r="R67" s="60">
        <v>661483</v>
      </c>
      <c r="S67" s="60">
        <v>587073</v>
      </c>
      <c r="T67" s="60">
        <v>180137</v>
      </c>
      <c r="U67" s="60">
        <v>133052</v>
      </c>
      <c r="V67" s="60">
        <v>900262</v>
      </c>
      <c r="W67" s="60">
        <v>3215467</v>
      </c>
      <c r="X67" s="60"/>
      <c r="Y67" s="60">
        <v>3215467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354046</v>
      </c>
      <c r="H68" s="60">
        <v>568267</v>
      </c>
      <c r="I68" s="60">
        <v>457687</v>
      </c>
      <c r="J68" s="60">
        <v>1380000</v>
      </c>
      <c r="K68" s="60">
        <v>486131</v>
      </c>
      <c r="L68" s="60">
        <v>499956</v>
      </c>
      <c r="M68" s="60">
        <v>593043</v>
      </c>
      <c r="N68" s="60">
        <v>1579130</v>
      </c>
      <c r="O68" s="60">
        <v>901854</v>
      </c>
      <c r="P68" s="60">
        <v>941297</v>
      </c>
      <c r="Q68" s="60">
        <v>418465</v>
      </c>
      <c r="R68" s="60">
        <v>2261616</v>
      </c>
      <c r="S68" s="60">
        <v>327225</v>
      </c>
      <c r="T68" s="60">
        <v>446900</v>
      </c>
      <c r="U68" s="60">
        <v>506961</v>
      </c>
      <c r="V68" s="60">
        <v>1281086</v>
      </c>
      <c r="W68" s="60">
        <v>6501832</v>
      </c>
      <c r="X68" s="60"/>
      <c r="Y68" s="60">
        <v>6501832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3689084</v>
      </c>
      <c r="H69" s="220">
        <f t="shared" si="12"/>
        <v>3397588</v>
      </c>
      <c r="I69" s="220">
        <f t="shared" si="12"/>
        <v>3244806</v>
      </c>
      <c r="J69" s="220">
        <f t="shared" si="12"/>
        <v>10331478</v>
      </c>
      <c r="K69" s="220">
        <f t="shared" si="12"/>
        <v>3910376</v>
      </c>
      <c r="L69" s="220">
        <f t="shared" si="12"/>
        <v>3324975</v>
      </c>
      <c r="M69" s="220">
        <f t="shared" si="12"/>
        <v>3836893</v>
      </c>
      <c r="N69" s="220">
        <f t="shared" si="12"/>
        <v>11072244</v>
      </c>
      <c r="O69" s="220">
        <f t="shared" si="12"/>
        <v>4078974</v>
      </c>
      <c r="P69" s="220">
        <f t="shared" si="12"/>
        <v>3901440</v>
      </c>
      <c r="Q69" s="220">
        <f t="shared" si="12"/>
        <v>3653067</v>
      </c>
      <c r="R69" s="220">
        <f t="shared" si="12"/>
        <v>11633481</v>
      </c>
      <c r="S69" s="220">
        <f t="shared" si="12"/>
        <v>3709748</v>
      </c>
      <c r="T69" s="220">
        <f t="shared" si="12"/>
        <v>3384881</v>
      </c>
      <c r="U69" s="220">
        <f t="shared" si="12"/>
        <v>3102339</v>
      </c>
      <c r="V69" s="220">
        <f t="shared" si="12"/>
        <v>10196968</v>
      </c>
      <c r="W69" s="220">
        <f t="shared" si="12"/>
        <v>43234171</v>
      </c>
      <c r="X69" s="220">
        <f t="shared" si="12"/>
        <v>0</v>
      </c>
      <c r="Y69" s="220">
        <f t="shared" si="12"/>
        <v>43234171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17838289</v>
      </c>
      <c r="D5" s="357">
        <f t="shared" si="0"/>
        <v>0</v>
      </c>
      <c r="E5" s="356">
        <f t="shared" si="0"/>
        <v>23035000</v>
      </c>
      <c r="F5" s="358">
        <f t="shared" si="0"/>
        <v>34200000</v>
      </c>
      <c r="G5" s="358">
        <f t="shared" si="0"/>
        <v>219857</v>
      </c>
      <c r="H5" s="356">
        <f t="shared" si="0"/>
        <v>1148500</v>
      </c>
      <c r="I5" s="356">
        <f t="shared" si="0"/>
        <v>175159</v>
      </c>
      <c r="J5" s="358">
        <f t="shared" si="0"/>
        <v>1543516</v>
      </c>
      <c r="K5" s="358">
        <f t="shared" si="0"/>
        <v>1835244</v>
      </c>
      <c r="L5" s="356">
        <f t="shared" si="0"/>
        <v>1694141</v>
      </c>
      <c r="M5" s="356">
        <f t="shared" si="0"/>
        <v>1027940</v>
      </c>
      <c r="N5" s="358">
        <f t="shared" si="0"/>
        <v>4557325</v>
      </c>
      <c r="O5" s="358">
        <f t="shared" si="0"/>
        <v>570051</v>
      </c>
      <c r="P5" s="356">
        <f t="shared" si="0"/>
        <v>1302333</v>
      </c>
      <c r="Q5" s="356">
        <f t="shared" si="0"/>
        <v>659066</v>
      </c>
      <c r="R5" s="358">
        <f t="shared" si="0"/>
        <v>2531450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8632291</v>
      </c>
      <c r="X5" s="356">
        <f t="shared" si="0"/>
        <v>34200000</v>
      </c>
      <c r="Y5" s="358">
        <f t="shared" si="0"/>
        <v>-25567709</v>
      </c>
      <c r="Z5" s="359">
        <f>+IF(X5&lt;&gt;0,+(Y5/X5)*100,0)</f>
        <v>-74.75938304093567</v>
      </c>
      <c r="AA5" s="360">
        <f>+AA6+AA8+AA11+AA13+AA15</f>
        <v>34200000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4542000</v>
      </c>
      <c r="F6" s="59">
        <f t="shared" si="1"/>
        <v>4541550</v>
      </c>
      <c r="G6" s="59">
        <f t="shared" si="1"/>
        <v>0</v>
      </c>
      <c r="H6" s="60">
        <f t="shared" si="1"/>
        <v>124501</v>
      </c>
      <c r="I6" s="60">
        <f t="shared" si="1"/>
        <v>0</v>
      </c>
      <c r="J6" s="59">
        <f t="shared" si="1"/>
        <v>124501</v>
      </c>
      <c r="K6" s="59">
        <f t="shared" si="1"/>
        <v>1256166</v>
      </c>
      <c r="L6" s="60">
        <f t="shared" si="1"/>
        <v>988162</v>
      </c>
      <c r="M6" s="60">
        <f t="shared" si="1"/>
        <v>0</v>
      </c>
      <c r="N6" s="59">
        <f t="shared" si="1"/>
        <v>2244328</v>
      </c>
      <c r="O6" s="59">
        <f t="shared" si="1"/>
        <v>0</v>
      </c>
      <c r="P6" s="60">
        <f t="shared" si="1"/>
        <v>669419</v>
      </c>
      <c r="Q6" s="60">
        <f t="shared" si="1"/>
        <v>0</v>
      </c>
      <c r="R6" s="59">
        <f t="shared" si="1"/>
        <v>669419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3038248</v>
      </c>
      <c r="X6" s="60">
        <f t="shared" si="1"/>
        <v>4541550</v>
      </c>
      <c r="Y6" s="59">
        <f t="shared" si="1"/>
        <v>-1503302</v>
      </c>
      <c r="Z6" s="61">
        <f>+IF(X6&lt;&gt;0,+(Y6/X6)*100,0)</f>
        <v>-33.10107782585241</v>
      </c>
      <c r="AA6" s="62">
        <f t="shared" si="1"/>
        <v>4541550</v>
      </c>
    </row>
    <row r="7" spans="1:27" ht="13.5">
      <c r="A7" s="291" t="s">
        <v>228</v>
      </c>
      <c r="B7" s="142"/>
      <c r="C7" s="60"/>
      <c r="D7" s="340"/>
      <c r="E7" s="60">
        <v>4542000</v>
      </c>
      <c r="F7" s="59">
        <v>4541550</v>
      </c>
      <c r="G7" s="59"/>
      <c r="H7" s="60">
        <v>124501</v>
      </c>
      <c r="I7" s="60"/>
      <c r="J7" s="59">
        <v>124501</v>
      </c>
      <c r="K7" s="59">
        <v>1256166</v>
      </c>
      <c r="L7" s="60">
        <v>988162</v>
      </c>
      <c r="M7" s="60"/>
      <c r="N7" s="59">
        <v>2244328</v>
      </c>
      <c r="O7" s="59"/>
      <c r="P7" s="60">
        <v>669419</v>
      </c>
      <c r="Q7" s="60"/>
      <c r="R7" s="59">
        <v>669419</v>
      </c>
      <c r="S7" s="59"/>
      <c r="T7" s="60"/>
      <c r="U7" s="60"/>
      <c r="V7" s="59"/>
      <c r="W7" s="59">
        <v>3038248</v>
      </c>
      <c r="X7" s="60">
        <v>4541550</v>
      </c>
      <c r="Y7" s="59">
        <v>-1503302</v>
      </c>
      <c r="Z7" s="61">
        <v>-33.1</v>
      </c>
      <c r="AA7" s="62">
        <v>4541550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6635000</v>
      </c>
      <c r="F8" s="59">
        <f t="shared" si="2"/>
        <v>4300000</v>
      </c>
      <c r="G8" s="59">
        <f t="shared" si="2"/>
        <v>58403</v>
      </c>
      <c r="H8" s="60">
        <f t="shared" si="2"/>
        <v>731532</v>
      </c>
      <c r="I8" s="60">
        <f t="shared" si="2"/>
        <v>113479</v>
      </c>
      <c r="J8" s="59">
        <f t="shared" si="2"/>
        <v>903414</v>
      </c>
      <c r="K8" s="59">
        <f t="shared" si="2"/>
        <v>0</v>
      </c>
      <c r="L8" s="60">
        <f t="shared" si="2"/>
        <v>342191</v>
      </c>
      <c r="M8" s="60">
        <f t="shared" si="2"/>
        <v>85331</v>
      </c>
      <c r="N8" s="59">
        <f t="shared" si="2"/>
        <v>427522</v>
      </c>
      <c r="O8" s="59">
        <f t="shared" si="2"/>
        <v>0</v>
      </c>
      <c r="P8" s="60">
        <f t="shared" si="2"/>
        <v>233162</v>
      </c>
      <c r="Q8" s="60">
        <f t="shared" si="2"/>
        <v>281463</v>
      </c>
      <c r="R8" s="59">
        <f t="shared" si="2"/>
        <v>514625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1845561</v>
      </c>
      <c r="X8" s="60">
        <f t="shared" si="2"/>
        <v>4300000</v>
      </c>
      <c r="Y8" s="59">
        <f t="shared" si="2"/>
        <v>-2454439</v>
      </c>
      <c r="Z8" s="61">
        <f>+IF(X8&lt;&gt;0,+(Y8/X8)*100,0)</f>
        <v>-57.07997674418605</v>
      </c>
      <c r="AA8" s="62">
        <f>SUM(AA9:AA10)</f>
        <v>4300000</v>
      </c>
    </row>
    <row r="9" spans="1:27" ht="13.5">
      <c r="A9" s="291" t="s">
        <v>229</v>
      </c>
      <c r="B9" s="142"/>
      <c r="C9" s="60"/>
      <c r="D9" s="340"/>
      <c r="E9" s="60">
        <v>6635000</v>
      </c>
      <c r="F9" s="59">
        <v>4300000</v>
      </c>
      <c r="G9" s="59"/>
      <c r="H9" s="60"/>
      <c r="I9" s="60"/>
      <c r="J9" s="59"/>
      <c r="K9" s="59"/>
      <c r="L9" s="60">
        <v>342191</v>
      </c>
      <c r="M9" s="60">
        <v>85331</v>
      </c>
      <c r="N9" s="59">
        <v>427522</v>
      </c>
      <c r="O9" s="59"/>
      <c r="P9" s="60"/>
      <c r="Q9" s="60"/>
      <c r="R9" s="59"/>
      <c r="S9" s="59"/>
      <c r="T9" s="60"/>
      <c r="U9" s="60"/>
      <c r="V9" s="59"/>
      <c r="W9" s="59">
        <v>427522</v>
      </c>
      <c r="X9" s="60">
        <v>4300000</v>
      </c>
      <c r="Y9" s="59">
        <v>-3872478</v>
      </c>
      <c r="Z9" s="61">
        <v>-90.06</v>
      </c>
      <c r="AA9" s="62">
        <v>4300000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58403</v>
      </c>
      <c r="H10" s="60">
        <v>731532</v>
      </c>
      <c r="I10" s="60">
        <v>113479</v>
      </c>
      <c r="J10" s="59">
        <v>903414</v>
      </c>
      <c r="K10" s="59"/>
      <c r="L10" s="60"/>
      <c r="M10" s="60"/>
      <c r="N10" s="59"/>
      <c r="O10" s="59"/>
      <c r="P10" s="60">
        <v>233162</v>
      </c>
      <c r="Q10" s="60">
        <v>281463</v>
      </c>
      <c r="R10" s="59">
        <v>514625</v>
      </c>
      <c r="S10" s="59"/>
      <c r="T10" s="60"/>
      <c r="U10" s="60"/>
      <c r="V10" s="59"/>
      <c r="W10" s="59">
        <v>1418039</v>
      </c>
      <c r="X10" s="60"/>
      <c r="Y10" s="59">
        <v>1418039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296642</v>
      </c>
      <c r="N11" s="364">
        <f t="shared" si="3"/>
        <v>296642</v>
      </c>
      <c r="O11" s="364">
        <f t="shared" si="3"/>
        <v>0</v>
      </c>
      <c r="P11" s="362">
        <f t="shared" si="3"/>
        <v>399752</v>
      </c>
      <c r="Q11" s="362">
        <f t="shared" si="3"/>
        <v>0</v>
      </c>
      <c r="R11" s="364">
        <f t="shared" si="3"/>
        <v>399752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696394</v>
      </c>
      <c r="X11" s="362">
        <f t="shared" si="3"/>
        <v>0</v>
      </c>
      <c r="Y11" s="364">
        <f t="shared" si="3"/>
        <v>696394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>
        <v>296642</v>
      </c>
      <c r="N12" s="59">
        <v>296642</v>
      </c>
      <c r="O12" s="59"/>
      <c r="P12" s="60">
        <v>399752</v>
      </c>
      <c r="Q12" s="60"/>
      <c r="R12" s="59">
        <v>399752</v>
      </c>
      <c r="S12" s="59"/>
      <c r="T12" s="60"/>
      <c r="U12" s="60"/>
      <c r="V12" s="59"/>
      <c r="W12" s="59">
        <v>696394</v>
      </c>
      <c r="X12" s="60"/>
      <c r="Y12" s="59">
        <v>696394</v>
      </c>
      <c r="Z12" s="61"/>
      <c r="AA12" s="62"/>
    </row>
    <row r="13" spans="1:27" ht="13.5">
      <c r="A13" s="361" t="s">
        <v>207</v>
      </c>
      <c r="B13" s="136"/>
      <c r="C13" s="275">
        <f>+C14</f>
        <v>11711964</v>
      </c>
      <c r="D13" s="341">
        <f aca="true" t="shared" si="4" ref="D13:AA13">+D14</f>
        <v>0</v>
      </c>
      <c r="E13" s="275">
        <f t="shared" si="4"/>
        <v>11858000</v>
      </c>
      <c r="F13" s="342">
        <f t="shared" si="4"/>
        <v>11858450</v>
      </c>
      <c r="G13" s="342">
        <f t="shared" si="4"/>
        <v>161454</v>
      </c>
      <c r="H13" s="275">
        <f t="shared" si="4"/>
        <v>292467</v>
      </c>
      <c r="I13" s="275">
        <f t="shared" si="4"/>
        <v>61680</v>
      </c>
      <c r="J13" s="342">
        <f t="shared" si="4"/>
        <v>515601</v>
      </c>
      <c r="K13" s="342">
        <f t="shared" si="4"/>
        <v>579078</v>
      </c>
      <c r="L13" s="275">
        <f t="shared" si="4"/>
        <v>363788</v>
      </c>
      <c r="M13" s="275">
        <f t="shared" si="4"/>
        <v>645967</v>
      </c>
      <c r="N13" s="342">
        <f t="shared" si="4"/>
        <v>1588833</v>
      </c>
      <c r="O13" s="342">
        <f t="shared" si="4"/>
        <v>570051</v>
      </c>
      <c r="P13" s="275">
        <f t="shared" si="4"/>
        <v>0</v>
      </c>
      <c r="Q13" s="275">
        <f t="shared" si="4"/>
        <v>377603</v>
      </c>
      <c r="R13" s="342">
        <f t="shared" si="4"/>
        <v>947654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3052088</v>
      </c>
      <c r="X13" s="275">
        <f t="shared" si="4"/>
        <v>11858450</v>
      </c>
      <c r="Y13" s="342">
        <f t="shared" si="4"/>
        <v>-8806362</v>
      </c>
      <c r="Z13" s="335">
        <f>+IF(X13&lt;&gt;0,+(Y13/X13)*100,0)</f>
        <v>-74.26233614005203</v>
      </c>
      <c r="AA13" s="273">
        <f t="shared" si="4"/>
        <v>11858450</v>
      </c>
    </row>
    <row r="14" spans="1:27" ht="13.5">
      <c r="A14" s="291" t="s">
        <v>232</v>
      </c>
      <c r="B14" s="136"/>
      <c r="C14" s="60">
        <v>11711964</v>
      </c>
      <c r="D14" s="340"/>
      <c r="E14" s="60">
        <v>11858000</v>
      </c>
      <c r="F14" s="59">
        <v>11858450</v>
      </c>
      <c r="G14" s="59">
        <v>161454</v>
      </c>
      <c r="H14" s="60">
        <v>292467</v>
      </c>
      <c r="I14" s="60">
        <v>61680</v>
      </c>
      <c r="J14" s="59">
        <v>515601</v>
      </c>
      <c r="K14" s="59">
        <v>579078</v>
      </c>
      <c r="L14" s="60">
        <v>363788</v>
      </c>
      <c r="M14" s="60">
        <v>645967</v>
      </c>
      <c r="N14" s="59">
        <v>1588833</v>
      </c>
      <c r="O14" s="59">
        <v>570051</v>
      </c>
      <c r="P14" s="60"/>
      <c r="Q14" s="60">
        <v>377603</v>
      </c>
      <c r="R14" s="59">
        <v>947654</v>
      </c>
      <c r="S14" s="59"/>
      <c r="T14" s="60"/>
      <c r="U14" s="60"/>
      <c r="V14" s="59"/>
      <c r="W14" s="59">
        <v>3052088</v>
      </c>
      <c r="X14" s="60">
        <v>11858450</v>
      </c>
      <c r="Y14" s="59">
        <v>-8806362</v>
      </c>
      <c r="Z14" s="61">
        <v>-74.26</v>
      </c>
      <c r="AA14" s="62">
        <v>11858450</v>
      </c>
    </row>
    <row r="15" spans="1:27" ht="13.5">
      <c r="A15" s="361" t="s">
        <v>208</v>
      </c>
      <c r="B15" s="136"/>
      <c r="C15" s="60">
        <f aca="true" t="shared" si="5" ref="C15:Y15">SUM(C16:C20)</f>
        <v>6126325</v>
      </c>
      <c r="D15" s="340">
        <f t="shared" si="5"/>
        <v>0</v>
      </c>
      <c r="E15" s="60">
        <f t="shared" si="5"/>
        <v>0</v>
      </c>
      <c r="F15" s="59">
        <f t="shared" si="5"/>
        <v>13500000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13500000</v>
      </c>
      <c r="Y15" s="59">
        <f t="shared" si="5"/>
        <v>-13500000</v>
      </c>
      <c r="Z15" s="61">
        <f>+IF(X15&lt;&gt;0,+(Y15/X15)*100,0)</f>
        <v>-100</v>
      </c>
      <c r="AA15" s="62">
        <f>SUM(AA16:AA20)</f>
        <v>13500000</v>
      </c>
    </row>
    <row r="16" spans="1:27" ht="13.5">
      <c r="A16" s="291" t="s">
        <v>233</v>
      </c>
      <c r="B16" s="300"/>
      <c r="C16" s="60">
        <v>3990000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>
        <v>13500000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13500000</v>
      </c>
      <c r="Y18" s="59">
        <v>-13500000</v>
      </c>
      <c r="Z18" s="61">
        <v>-100</v>
      </c>
      <c r="AA18" s="62">
        <v>13500000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2136325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17838289</v>
      </c>
      <c r="D60" s="346">
        <f t="shared" si="14"/>
        <v>0</v>
      </c>
      <c r="E60" s="219">
        <f t="shared" si="14"/>
        <v>23035000</v>
      </c>
      <c r="F60" s="264">
        <f t="shared" si="14"/>
        <v>34200000</v>
      </c>
      <c r="G60" s="264">
        <f t="shared" si="14"/>
        <v>219857</v>
      </c>
      <c r="H60" s="219">
        <f t="shared" si="14"/>
        <v>1148500</v>
      </c>
      <c r="I60" s="219">
        <f t="shared" si="14"/>
        <v>175159</v>
      </c>
      <c r="J60" s="264">
        <f t="shared" si="14"/>
        <v>1543516</v>
      </c>
      <c r="K60" s="264">
        <f t="shared" si="14"/>
        <v>1835244</v>
      </c>
      <c r="L60" s="219">
        <f t="shared" si="14"/>
        <v>1694141</v>
      </c>
      <c r="M60" s="219">
        <f t="shared" si="14"/>
        <v>1027940</v>
      </c>
      <c r="N60" s="264">
        <f t="shared" si="14"/>
        <v>4557325</v>
      </c>
      <c r="O60" s="264">
        <f t="shared" si="14"/>
        <v>570051</v>
      </c>
      <c r="P60" s="219">
        <f t="shared" si="14"/>
        <v>1302333</v>
      </c>
      <c r="Q60" s="219">
        <f t="shared" si="14"/>
        <v>659066</v>
      </c>
      <c r="R60" s="264">
        <f t="shared" si="14"/>
        <v>2531450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8632291</v>
      </c>
      <c r="X60" s="219">
        <f t="shared" si="14"/>
        <v>34200000</v>
      </c>
      <c r="Y60" s="264">
        <f t="shared" si="14"/>
        <v>-25567709</v>
      </c>
      <c r="Z60" s="337">
        <f>+IF(X60&lt;&gt;0,+(Y60/X60)*100,0)</f>
        <v>-74.75938304093567</v>
      </c>
      <c r="AA60" s="232">
        <f>+AA57+AA54+AA51+AA40+AA37+AA34+AA22+AA5</f>
        <v>34200000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2014-08-06T10:21:37Z</dcterms:created>
  <dcterms:modified xsi:type="dcterms:W3CDTF">2014-08-06T10:21:41Z</dcterms:modified>
  <cp:category/>
  <cp:version/>
  <cp:contentType/>
  <cp:contentStatus/>
</cp:coreProperties>
</file>