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<sst xmlns="http://schemas.openxmlformats.org/spreadsheetml/2006/main" count="855" uniqueCount="302">
  <si>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Siyancuma(NC078)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</si>
  <si>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</si>
  <si>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</si>
  <si>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</si>
  <si>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</si>
  <si>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</si>
  <si>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</si>
  <si>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</si>
  <si>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</si>
  <si>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</si>
  <si>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</si>
  <si>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</si>
  <si>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</si>
  <si>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</si>
  <si>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</si>
  <si>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</si>
  <si>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</si>
  <si>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</si>
  <si>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</si>
  <si>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</si>
  <si>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</si>
  <si>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</si>
  <si>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</si>
  <si>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</si>
  <si>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</si>
  <si>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</si>
  <si>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</si>
  <si>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</si>
  <si>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</si>
  <si>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</si>
  <si>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</si>
  <si>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</si>
  <si>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</si>
  <si>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</si>
  <si>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</si>
  <si>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</si>
  <si>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</si>
  <si>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</si>
  <si>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</si>
  <si>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</si>
  <si>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</si>
  <si>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</si>
  <si>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</si>
  <si>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</si>
  <si>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</si>
  <si>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</si>
  <si>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</si>
  <si>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</si>
  <si>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</si>
  <si>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</si>
  <si>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</si>
  <si>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</si>
  <si>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</si>
  <si>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</si>
  <si>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</si>
  <si>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</si>
  <si>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</si>
  <si>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</si>
  <si>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</si>
  <si>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</si>
  <si>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</si>
  <si>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</si>
  <si>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</si>
  <si>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</si>
  <si>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</si>
  <si>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</si>
  <si>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</si>
  <si>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</si>
  <si>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</si>
  <si>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</si>
  <si>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Siyancuma(NC078)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</si>
  <si>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</si>
  <si>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</si>
  <si>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</si>
  <si>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</si>
  <si>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</si>
  <si>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</si>
  <si>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</si>
  <si>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</si>
  <si>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</si>
  <si>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</si>
  <si>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</si>
  <si>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</si>
  <si>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</si>
  <si>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</si>
  <si>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</si>
  <si>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</si>
  <si>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</si>
  <si>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</si>
  <si>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</si>
  <si>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</si>
  <si>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</si>
  <si>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</si>
  <si>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</si>
  <si>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</si>
  <si>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</si>
  <si>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</si>
  <si>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</si>
  <si>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</si>
  <si>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</si>
  <si>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Siyancuma(NC078)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</si>
  <si>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</si>
  <si>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</si>
  <si>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</si>
  <si>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</si>
  <si>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</si>
  <si>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</si>
  <si>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</si>
  <si>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</si>
  <si>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</si>
  <si>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</si>
  <si>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</si>
  <si>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</si>
  <si>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</si>
  <si>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</si>
  <si>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</si>
  <si>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</si>
  <si>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</si>
  <si>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</si>
  <si>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</si>
  <si>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</si>
  <si>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</si>
  <si>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</si>
  <si>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</si>
  <si>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</si>
  <si>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</si>
  <si>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</si>
  <si>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</si>
  <si>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</si>
  <si>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Siyancuma(NC078)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</si>
  <si>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</si>
  <si>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</si>
  <si>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</si>
  <si>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</si>
  <si>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</si>
  <si>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</si>
  <si>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</si>
  <si>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</si>
  <si>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</si>
  <si>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</si>
  <si>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Siyancuma(NC078)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</si>
  <si>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</si>
  <si>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</si>
  <si>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</si>
  <si>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</si>
  <si>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</si>
  <si>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</si>
  <si>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</si>
  <si>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</si>
  <si>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</si>
  <si>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</si>
  <si>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</si>
  <si>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</si>
  <si>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</si>
  <si>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</si>
  <si>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</si>
  <si>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</si>
  <si>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</si>
  <si>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</si>
  <si>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</si>
  <si>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</si>
  <si>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</si>
  <si>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</si>
  <si>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</si>
  <si>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</si>
  <si>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</si>
  <si>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</si>
  <si>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</si>
  <si>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</si>
  <si>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</si>
  <si>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</si>
  <si>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</si>
  <si>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</si>
  <si>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</si>
  <si>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Siyancuma(NC078)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</si>
  <si>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</si>
  <si>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</si>
  <si>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</si>
  <si>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</si>
  <si>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</si>
  <si>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</si>
  <si>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</si>
  <si>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</si>
  <si>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</si>
  <si>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</si>
  <si>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</si>
  <si>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</si>
  <si>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</si>
  <si>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</si>
  <si>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</si>
  <si>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</si>
  <si>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</si>
  <si>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</si>
  <si>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</si>
  <si>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</si>
  <si>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</si>
  <si>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</si>
  <si>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</si>
  <si>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</si>
  <si>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</si>
  <si>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</si>
  <si>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Siyancuma(NC078)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</si>
  <si>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</si>
  <si>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</si>
  <si>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</si>
  <si>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</si>
  <si>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</si>
  <si>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</si>
  <si>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</si>
  <si>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</si>
  <si>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</si>
  <si>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</si>
  <si>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</si>
  <si>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</si>
  <si>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</si>
  <si>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</si>
  <si>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</si>
  <si>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</si>
  <si>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</si>
  <si>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</si>
  <si>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</si>
  <si>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</si>
  <si>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</si>
  <si>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</si>
  <si>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</si>
  <si>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</si>
  <si>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Siyancuma(NC078)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</si>
  <si>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</si>
  <si>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</si>
  <si>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</si>
  <si>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</si>
  <si>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</si>
  <si>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</si>
  <si>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</si>
  <si>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</si>
  <si>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</si>
  <si>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</si>
  <si>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</si>
  <si>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</si>
  <si>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</si>
  <si>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</si>
  <si>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</si>
  <si>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</si>
  <si>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</si>
  <si>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</si>
  <si>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</si>
  <si>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</si>
  <si>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</si>
  <si>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</si>
  <si>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</si>
  <si>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</si>
  <si>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</si>
  <si>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</si>
  <si>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</si>
  <si>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</si>
  <si>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</si>
  <si>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</si>
  <si>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</si>
  <si>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</si>
  <si>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</si>
  <si>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</si>
  <si>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</si>
  <si>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Siyancuma(NC078)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</si>
  <si>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</si>
  <si>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</si>
  <si>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Northern Cape: Siyancuma(NC078)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</si>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</sst>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6938466</v>
      </c>
      <c r="C5" s="19">
        <v>0</v>
      </c>
      <c r="D5" s="59">
        <v>9326000</v>
      </c>
      <c r="E5" s="60">
        <v>9326000</v>
      </c>
      <c r="F5" s="60">
        <v>7787138</v>
      </c>
      <c r="G5" s="60">
        <v>15498</v>
      </c>
      <c r="H5" s="60">
        <v>117632</v>
      </c>
      <c r="I5" s="60">
        <v>7920268</v>
      </c>
      <c r="J5" s="60">
        <v>92258</v>
      </c>
      <c r="K5" s="60">
        <v>4233</v>
      </c>
      <c r="L5" s="60">
        <v>1673</v>
      </c>
      <c r="M5" s="60">
        <v>98164</v>
      </c>
      <c r="N5" s="60">
        <v>44</v>
      </c>
      <c r="O5" s="60">
        <v>0</v>
      </c>
      <c r="P5" s="60">
        <v>0</v>
      </c>
      <c r="Q5" s="60">
        <v>44</v>
      </c>
      <c r="R5" s="60">
        <v>27533</v>
      </c>
      <c r="S5" s="60">
        <v>44</v>
      </c>
      <c r="T5" s="60">
        <v>7782915</v>
      </c>
      <c r="U5" s="60">
        <v>7810492</v>
      </c>
      <c r="V5" s="60">
        <v>15828968</v>
      </c>
      <c r="W5" s="60">
        <v>9326000</v>
      </c>
      <c r="X5" s="60">
        <v>6502968</v>
      </c>
      <c r="Y5" s="61">
        <v>69.73</v>
      </c>
      <c r="Z5" s="62">
        <v>9326000</v>
      </c>
    </row>
    <row r="6" spans="1:26" ht="13.5">
      <c r="A6" s="58" t="s">
        <v>32</v>
      </c>
      <c r="B6" s="19">
        <v>39400505</v>
      </c>
      <c r="C6" s="19">
        <v>0</v>
      </c>
      <c r="D6" s="59">
        <v>56204000</v>
      </c>
      <c r="E6" s="60">
        <v>56204000</v>
      </c>
      <c r="F6" s="60">
        <v>3689605</v>
      </c>
      <c r="G6" s="60">
        <v>4515063</v>
      </c>
      <c r="H6" s="60">
        <v>3805606</v>
      </c>
      <c r="I6" s="60">
        <v>12010274</v>
      </c>
      <c r="J6" s="60">
        <v>3365907</v>
      </c>
      <c r="K6" s="60">
        <v>3875576</v>
      </c>
      <c r="L6" s="60">
        <v>4234365</v>
      </c>
      <c r="M6" s="60">
        <v>11475848</v>
      </c>
      <c r="N6" s="60">
        <v>3978539</v>
      </c>
      <c r="O6" s="60">
        <v>5410036</v>
      </c>
      <c r="P6" s="60">
        <v>4236483</v>
      </c>
      <c r="Q6" s="60">
        <v>13625058</v>
      </c>
      <c r="R6" s="60">
        <v>4076300</v>
      </c>
      <c r="S6" s="60">
        <v>4026262</v>
      </c>
      <c r="T6" s="60">
        <v>4289605</v>
      </c>
      <c r="U6" s="60">
        <v>12392167</v>
      </c>
      <c r="V6" s="60">
        <v>49503347</v>
      </c>
      <c r="W6" s="60">
        <v>56204000</v>
      </c>
      <c r="X6" s="60">
        <v>-6700653</v>
      </c>
      <c r="Y6" s="61">
        <v>-11.92</v>
      </c>
      <c r="Z6" s="62">
        <v>56204000</v>
      </c>
    </row>
    <row r="7" spans="1:26" ht="13.5">
      <c r="A7" s="58" t="s">
        <v>33</v>
      </c>
      <c r="B7" s="19">
        <v>874602</v>
      </c>
      <c r="C7" s="19">
        <v>0</v>
      </c>
      <c r="D7" s="59">
        <v>260000</v>
      </c>
      <c r="E7" s="60">
        <v>260000</v>
      </c>
      <c r="F7" s="60">
        <v>18780</v>
      </c>
      <c r="G7" s="60">
        <v>2291</v>
      </c>
      <c r="H7" s="60">
        <v>836</v>
      </c>
      <c r="I7" s="60">
        <v>21907</v>
      </c>
      <c r="J7" s="60">
        <v>1635</v>
      </c>
      <c r="K7" s="60">
        <v>1265</v>
      </c>
      <c r="L7" s="60">
        <v>914</v>
      </c>
      <c r="M7" s="60">
        <v>3814</v>
      </c>
      <c r="N7" s="60">
        <v>119070</v>
      </c>
      <c r="O7" s="60">
        <v>1641</v>
      </c>
      <c r="P7" s="60">
        <v>37134</v>
      </c>
      <c r="Q7" s="60">
        <v>157845</v>
      </c>
      <c r="R7" s="60">
        <v>44112</v>
      </c>
      <c r="S7" s="60">
        <v>13625</v>
      </c>
      <c r="T7" s="60">
        <v>0</v>
      </c>
      <c r="U7" s="60">
        <v>57737</v>
      </c>
      <c r="V7" s="60">
        <v>241303</v>
      </c>
      <c r="W7" s="60">
        <v>260000</v>
      </c>
      <c r="X7" s="60">
        <v>-18697</v>
      </c>
      <c r="Y7" s="61">
        <v>-7.19</v>
      </c>
      <c r="Z7" s="62">
        <v>260000</v>
      </c>
    </row>
    <row r="8" spans="1:26" ht="13.5">
      <c r="A8" s="58" t="s">
        <v>34</v>
      </c>
      <c r="B8" s="19">
        <v>38250268</v>
      </c>
      <c r="C8" s="19">
        <v>0</v>
      </c>
      <c r="D8" s="59">
        <v>40276000</v>
      </c>
      <c r="E8" s="60">
        <v>40276000</v>
      </c>
      <c r="F8" s="60">
        <v>11311024</v>
      </c>
      <c r="G8" s="60">
        <v>962846</v>
      </c>
      <c r="H8" s="60">
        <v>576518</v>
      </c>
      <c r="I8" s="60">
        <v>12850388</v>
      </c>
      <c r="J8" s="60">
        <v>578975</v>
      </c>
      <c r="K8" s="60">
        <v>12880031</v>
      </c>
      <c r="L8" s="60">
        <v>625762</v>
      </c>
      <c r="M8" s="60">
        <v>14084768</v>
      </c>
      <c r="N8" s="60">
        <v>612322</v>
      </c>
      <c r="O8" s="60">
        <v>760796</v>
      </c>
      <c r="P8" s="60">
        <v>9709724</v>
      </c>
      <c r="Q8" s="60">
        <v>11082842</v>
      </c>
      <c r="R8" s="60">
        <v>3502576</v>
      </c>
      <c r="S8" s="60">
        <v>5366107</v>
      </c>
      <c r="T8" s="60">
        <v>10270976</v>
      </c>
      <c r="U8" s="60">
        <v>19139659</v>
      </c>
      <c r="V8" s="60">
        <v>57157657</v>
      </c>
      <c r="W8" s="60">
        <v>40276000</v>
      </c>
      <c r="X8" s="60">
        <v>16881657</v>
      </c>
      <c r="Y8" s="61">
        <v>41.91</v>
      </c>
      <c r="Z8" s="62">
        <v>40276000</v>
      </c>
    </row>
    <row r="9" spans="1:26" ht="13.5">
      <c r="A9" s="58" t="s">
        <v>35</v>
      </c>
      <c r="B9" s="19">
        <v>2666204</v>
      </c>
      <c r="C9" s="19">
        <v>0</v>
      </c>
      <c r="D9" s="59">
        <v>9989000</v>
      </c>
      <c r="E9" s="60">
        <v>9989000</v>
      </c>
      <c r="F9" s="60">
        <v>132484</v>
      </c>
      <c r="G9" s="60">
        <v>309311</v>
      </c>
      <c r="H9" s="60">
        <v>151631</v>
      </c>
      <c r="I9" s="60">
        <v>593426</v>
      </c>
      <c r="J9" s="60">
        <v>215649</v>
      </c>
      <c r="K9" s="60">
        <v>222759</v>
      </c>
      <c r="L9" s="60">
        <v>270193</v>
      </c>
      <c r="M9" s="60">
        <v>708601</v>
      </c>
      <c r="N9" s="60">
        <v>247861</v>
      </c>
      <c r="O9" s="60">
        <v>176284</v>
      </c>
      <c r="P9" s="60">
        <v>221041</v>
      </c>
      <c r="Q9" s="60">
        <v>645186</v>
      </c>
      <c r="R9" s="60">
        <v>355447</v>
      </c>
      <c r="S9" s="60">
        <v>172884</v>
      </c>
      <c r="T9" s="60">
        <v>129284</v>
      </c>
      <c r="U9" s="60">
        <v>657615</v>
      </c>
      <c r="V9" s="60">
        <v>2604828</v>
      </c>
      <c r="W9" s="60">
        <v>9989000</v>
      </c>
      <c r="X9" s="60">
        <v>-7384172</v>
      </c>
      <c r="Y9" s="61">
        <v>-73.92</v>
      </c>
      <c r="Z9" s="62">
        <v>9989000</v>
      </c>
    </row>
    <row r="10" spans="1:26" ht="25.5">
      <c r="A10" s="63" t="s">
        <v>277</v>
      </c>
      <c r="B10" s="64">
        <f>SUM(B5:B9)</f>
        <v>88130045</v>
      </c>
      <c r="C10" s="64">
        <f>SUM(C5:C9)</f>
        <v>0</v>
      </c>
      <c r="D10" s="65">
        <f aca="true" t="shared" si="0" ref="D10:Z10">SUM(D5:D9)</f>
        <v>116055000</v>
      </c>
      <c r="E10" s="66">
        <f t="shared" si="0"/>
        <v>116055000</v>
      </c>
      <c r="F10" s="66">
        <f t="shared" si="0"/>
        <v>22939031</v>
      </c>
      <c r="G10" s="66">
        <f t="shared" si="0"/>
        <v>5805009</v>
      </c>
      <c r="H10" s="66">
        <f t="shared" si="0"/>
        <v>4652223</v>
      </c>
      <c r="I10" s="66">
        <f t="shared" si="0"/>
        <v>33396263</v>
      </c>
      <c r="J10" s="66">
        <f t="shared" si="0"/>
        <v>4254424</v>
      </c>
      <c r="K10" s="66">
        <f t="shared" si="0"/>
        <v>16983864</v>
      </c>
      <c r="L10" s="66">
        <f t="shared" si="0"/>
        <v>5132907</v>
      </c>
      <c r="M10" s="66">
        <f t="shared" si="0"/>
        <v>26371195</v>
      </c>
      <c r="N10" s="66">
        <f t="shared" si="0"/>
        <v>4957836</v>
      </c>
      <c r="O10" s="66">
        <f t="shared" si="0"/>
        <v>6348757</v>
      </c>
      <c r="P10" s="66">
        <f t="shared" si="0"/>
        <v>14204382</v>
      </c>
      <c r="Q10" s="66">
        <f t="shared" si="0"/>
        <v>25510975</v>
      </c>
      <c r="R10" s="66">
        <f t="shared" si="0"/>
        <v>8005968</v>
      </c>
      <c r="S10" s="66">
        <f t="shared" si="0"/>
        <v>9578922</v>
      </c>
      <c r="T10" s="66">
        <f t="shared" si="0"/>
        <v>22472780</v>
      </c>
      <c r="U10" s="66">
        <f t="shared" si="0"/>
        <v>40057670</v>
      </c>
      <c r="V10" s="66">
        <f t="shared" si="0"/>
        <v>125336103</v>
      </c>
      <c r="W10" s="66">
        <f t="shared" si="0"/>
        <v>116055000</v>
      </c>
      <c r="X10" s="66">
        <f t="shared" si="0"/>
        <v>9281103</v>
      </c>
      <c r="Y10" s="67">
        <f>+IF(W10&lt;&gt;0,(X10/W10)*100,0)</f>
        <v>7.9971591055964835</v>
      </c>
      <c r="Z10" s="68">
        <f t="shared" si="0"/>
        <v>116055000</v>
      </c>
    </row>
    <row r="11" spans="1:26" ht="13.5">
      <c r="A11" s="58" t="s">
        <v>37</v>
      </c>
      <c r="B11" s="19">
        <v>35907254</v>
      </c>
      <c r="C11" s="19">
        <v>0</v>
      </c>
      <c r="D11" s="59">
        <v>43049000</v>
      </c>
      <c r="E11" s="60">
        <v>43049000</v>
      </c>
      <c r="F11" s="60">
        <v>2989867</v>
      </c>
      <c r="G11" s="60">
        <v>2969363</v>
      </c>
      <c r="H11" s="60">
        <v>2952011</v>
      </c>
      <c r="I11" s="60">
        <v>8911241</v>
      </c>
      <c r="J11" s="60">
        <v>2955496</v>
      </c>
      <c r="K11" s="60">
        <v>4548236</v>
      </c>
      <c r="L11" s="60">
        <v>2912550</v>
      </c>
      <c r="M11" s="60">
        <v>10416282</v>
      </c>
      <c r="N11" s="60">
        <v>3187173</v>
      </c>
      <c r="O11" s="60">
        <v>3055949</v>
      </c>
      <c r="P11" s="60">
        <v>3170305</v>
      </c>
      <c r="Q11" s="60">
        <v>9413427</v>
      </c>
      <c r="R11" s="60">
        <v>3175655</v>
      </c>
      <c r="S11" s="60">
        <v>3279544</v>
      </c>
      <c r="T11" s="60">
        <v>2989867</v>
      </c>
      <c r="U11" s="60">
        <v>9445066</v>
      </c>
      <c r="V11" s="60">
        <v>38186016</v>
      </c>
      <c r="W11" s="60">
        <v>43049000</v>
      </c>
      <c r="X11" s="60">
        <v>-4862984</v>
      </c>
      <c r="Y11" s="61">
        <v>-11.3</v>
      </c>
      <c r="Z11" s="62">
        <v>43049000</v>
      </c>
    </row>
    <row r="12" spans="1:26" ht="13.5">
      <c r="A12" s="58" t="s">
        <v>38</v>
      </c>
      <c r="B12" s="19">
        <v>3065848</v>
      </c>
      <c r="C12" s="19">
        <v>0</v>
      </c>
      <c r="D12" s="59">
        <v>3187000</v>
      </c>
      <c r="E12" s="60">
        <v>3187000</v>
      </c>
      <c r="F12" s="60">
        <v>235397</v>
      </c>
      <c r="G12" s="60">
        <v>236601</v>
      </c>
      <c r="H12" s="60">
        <v>235483</v>
      </c>
      <c r="I12" s="60">
        <v>707481</v>
      </c>
      <c r="J12" s="60">
        <v>235483</v>
      </c>
      <c r="K12" s="60">
        <v>235483</v>
      </c>
      <c r="L12" s="60">
        <v>235483</v>
      </c>
      <c r="M12" s="60">
        <v>706449</v>
      </c>
      <c r="N12" s="60">
        <v>235483</v>
      </c>
      <c r="O12" s="60">
        <v>235483</v>
      </c>
      <c r="P12" s="60">
        <v>449714</v>
      </c>
      <c r="Q12" s="60">
        <v>920680</v>
      </c>
      <c r="R12" s="60">
        <v>253556</v>
      </c>
      <c r="S12" s="60">
        <v>253556</v>
      </c>
      <c r="T12" s="60">
        <v>235397</v>
      </c>
      <c r="U12" s="60">
        <v>742509</v>
      </c>
      <c r="V12" s="60">
        <v>3077119</v>
      </c>
      <c r="W12" s="60">
        <v>3187000</v>
      </c>
      <c r="X12" s="60">
        <v>-109881</v>
      </c>
      <c r="Y12" s="61">
        <v>-3.45</v>
      </c>
      <c r="Z12" s="62">
        <v>3187000</v>
      </c>
    </row>
    <row r="13" spans="1:26" ht="13.5">
      <c r="A13" s="58" t="s">
        <v>278</v>
      </c>
      <c r="B13" s="19">
        <v>11286622</v>
      </c>
      <c r="C13" s="19">
        <v>0</v>
      </c>
      <c r="D13" s="59">
        <v>9373000</v>
      </c>
      <c r="E13" s="60">
        <v>9373000</v>
      </c>
      <c r="F13" s="60">
        <v>16802</v>
      </c>
      <c r="G13" s="60">
        <v>16802</v>
      </c>
      <c r="H13" s="60">
        <v>16802</v>
      </c>
      <c r="I13" s="60">
        <v>50406</v>
      </c>
      <c r="J13" s="60">
        <v>16802</v>
      </c>
      <c r="K13" s="60">
        <v>16802</v>
      </c>
      <c r="L13" s="60">
        <v>0</v>
      </c>
      <c r="M13" s="60">
        <v>33604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84010</v>
      </c>
      <c r="W13" s="60">
        <v>9373000</v>
      </c>
      <c r="X13" s="60">
        <v>-9288990</v>
      </c>
      <c r="Y13" s="61">
        <v>-99.1</v>
      </c>
      <c r="Z13" s="62">
        <v>9373000</v>
      </c>
    </row>
    <row r="14" spans="1:26" ht="13.5">
      <c r="A14" s="58" t="s">
        <v>40</v>
      </c>
      <c r="B14" s="19">
        <v>2379604</v>
      </c>
      <c r="C14" s="19">
        <v>0</v>
      </c>
      <c r="D14" s="59">
        <v>450000</v>
      </c>
      <c r="E14" s="60">
        <v>450000</v>
      </c>
      <c r="F14" s="60">
        <v>4396</v>
      </c>
      <c r="G14" s="60">
        <v>30538</v>
      </c>
      <c r="H14" s="60">
        <v>30040</v>
      </c>
      <c r="I14" s="60">
        <v>64974</v>
      </c>
      <c r="J14" s="60">
        <v>28719</v>
      </c>
      <c r="K14" s="60">
        <v>24912</v>
      </c>
      <c r="L14" s="60">
        <v>37196</v>
      </c>
      <c r="M14" s="60">
        <v>90827</v>
      </c>
      <c r="N14" s="60">
        <v>23879</v>
      </c>
      <c r="O14" s="60">
        <v>29393</v>
      </c>
      <c r="P14" s="60">
        <v>29565</v>
      </c>
      <c r="Q14" s="60">
        <v>82837</v>
      </c>
      <c r="R14" s="60">
        <v>22288</v>
      </c>
      <c r="S14" s="60">
        <v>31240</v>
      </c>
      <c r="T14" s="60">
        <v>4113</v>
      </c>
      <c r="U14" s="60">
        <v>57641</v>
      </c>
      <c r="V14" s="60">
        <v>296279</v>
      </c>
      <c r="W14" s="60">
        <v>450000</v>
      </c>
      <c r="X14" s="60">
        <v>-153721</v>
      </c>
      <c r="Y14" s="61">
        <v>-34.16</v>
      </c>
      <c r="Z14" s="62">
        <v>450000</v>
      </c>
    </row>
    <row r="15" spans="1:26" ht="13.5">
      <c r="A15" s="58" t="s">
        <v>41</v>
      </c>
      <c r="B15" s="19">
        <v>23306142</v>
      </c>
      <c r="C15" s="19">
        <v>0</v>
      </c>
      <c r="D15" s="59">
        <v>30350000</v>
      </c>
      <c r="E15" s="60">
        <v>30350000</v>
      </c>
      <c r="F15" s="60">
        <v>3221692</v>
      </c>
      <c r="G15" s="60">
        <v>6612926</v>
      </c>
      <c r="H15" s="60">
        <v>207241</v>
      </c>
      <c r="I15" s="60">
        <v>10041859</v>
      </c>
      <c r="J15" s="60">
        <v>2400538</v>
      </c>
      <c r="K15" s="60">
        <v>743070</v>
      </c>
      <c r="L15" s="60">
        <v>3518286</v>
      </c>
      <c r="M15" s="60">
        <v>6661894</v>
      </c>
      <c r="N15" s="60">
        <v>3333534</v>
      </c>
      <c r="O15" s="60">
        <v>2594450</v>
      </c>
      <c r="P15" s="60">
        <v>4431517</v>
      </c>
      <c r="Q15" s="60">
        <v>10359501</v>
      </c>
      <c r="R15" s="60">
        <v>302513</v>
      </c>
      <c r="S15" s="60">
        <v>2437990</v>
      </c>
      <c r="T15" s="60">
        <v>3221692</v>
      </c>
      <c r="U15" s="60">
        <v>5962195</v>
      </c>
      <c r="V15" s="60">
        <v>33025449</v>
      </c>
      <c r="W15" s="60">
        <v>30350000</v>
      </c>
      <c r="X15" s="60">
        <v>2675449</v>
      </c>
      <c r="Y15" s="61">
        <v>8.82</v>
      </c>
      <c r="Z15" s="62">
        <v>30350000</v>
      </c>
    </row>
    <row r="16" spans="1:26" ht="13.5">
      <c r="A16" s="69" t="s">
        <v>42</v>
      </c>
      <c r="B16" s="19">
        <v>1487900</v>
      </c>
      <c r="C16" s="19">
        <v>0</v>
      </c>
      <c r="D16" s="59">
        <v>7672000</v>
      </c>
      <c r="E16" s="60">
        <v>7672000</v>
      </c>
      <c r="F16" s="60">
        <v>3638660</v>
      </c>
      <c r="G16" s="60">
        <v>1032580</v>
      </c>
      <c r="H16" s="60">
        <v>1788142</v>
      </c>
      <c r="I16" s="60">
        <v>6459382</v>
      </c>
      <c r="J16" s="60">
        <v>2319385</v>
      </c>
      <c r="K16" s="60">
        <v>1322318</v>
      </c>
      <c r="L16" s="60">
        <v>767949</v>
      </c>
      <c r="M16" s="60">
        <v>4409652</v>
      </c>
      <c r="N16" s="60">
        <v>164125</v>
      </c>
      <c r="O16" s="60">
        <v>1847173</v>
      </c>
      <c r="P16" s="60">
        <v>390166</v>
      </c>
      <c r="Q16" s="60">
        <v>2401464</v>
      </c>
      <c r="R16" s="60">
        <v>269167</v>
      </c>
      <c r="S16" s="60">
        <v>4808424</v>
      </c>
      <c r="T16" s="60">
        <v>3638660</v>
      </c>
      <c r="U16" s="60">
        <v>8716251</v>
      </c>
      <c r="V16" s="60">
        <v>21986749</v>
      </c>
      <c r="W16" s="60">
        <v>7672000</v>
      </c>
      <c r="X16" s="60">
        <v>14314749</v>
      </c>
      <c r="Y16" s="61">
        <v>186.58</v>
      </c>
      <c r="Z16" s="62">
        <v>7672000</v>
      </c>
    </row>
    <row r="17" spans="1:26" ht="13.5">
      <c r="A17" s="58" t="s">
        <v>43</v>
      </c>
      <c r="B17" s="19">
        <v>29901509</v>
      </c>
      <c r="C17" s="19">
        <v>0</v>
      </c>
      <c r="D17" s="59">
        <v>35246000</v>
      </c>
      <c r="E17" s="60">
        <v>35246000</v>
      </c>
      <c r="F17" s="60">
        <v>2049266</v>
      </c>
      <c r="G17" s="60">
        <v>2934207</v>
      </c>
      <c r="H17" s="60">
        <v>1738543</v>
      </c>
      <c r="I17" s="60">
        <v>6722016</v>
      </c>
      <c r="J17" s="60">
        <v>1103081</v>
      </c>
      <c r="K17" s="60">
        <v>1994526</v>
      </c>
      <c r="L17" s="60">
        <v>1348674</v>
      </c>
      <c r="M17" s="60">
        <v>4446281</v>
      </c>
      <c r="N17" s="60">
        <v>1600512</v>
      </c>
      <c r="O17" s="60">
        <v>1653757</v>
      </c>
      <c r="P17" s="60">
        <v>2991822</v>
      </c>
      <c r="Q17" s="60">
        <v>6246091</v>
      </c>
      <c r="R17" s="60">
        <v>2507703</v>
      </c>
      <c r="S17" s="60">
        <v>2453643</v>
      </c>
      <c r="T17" s="60">
        <v>2049018</v>
      </c>
      <c r="U17" s="60">
        <v>7010364</v>
      </c>
      <c r="V17" s="60">
        <v>24424752</v>
      </c>
      <c r="W17" s="60">
        <v>35246000</v>
      </c>
      <c r="X17" s="60">
        <v>-10821248</v>
      </c>
      <c r="Y17" s="61">
        <v>-30.7</v>
      </c>
      <c r="Z17" s="62">
        <v>35246000</v>
      </c>
    </row>
    <row r="18" spans="1:26" ht="13.5">
      <c r="A18" s="70" t="s">
        <v>44</v>
      </c>
      <c r="B18" s="71">
        <f>SUM(B11:B17)</f>
        <v>107334879</v>
      </c>
      <c r="C18" s="71">
        <f>SUM(C11:C17)</f>
        <v>0</v>
      </c>
      <c r="D18" s="72">
        <f aca="true" t="shared" si="1" ref="D18:Z18">SUM(D11:D17)</f>
        <v>129327000</v>
      </c>
      <c r="E18" s="73">
        <f t="shared" si="1"/>
        <v>129327000</v>
      </c>
      <c r="F18" s="73">
        <f t="shared" si="1"/>
        <v>12156080</v>
      </c>
      <c r="G18" s="73">
        <f t="shared" si="1"/>
        <v>13833017</v>
      </c>
      <c r="H18" s="73">
        <f t="shared" si="1"/>
        <v>6968262</v>
      </c>
      <c r="I18" s="73">
        <f t="shared" si="1"/>
        <v>32957359</v>
      </c>
      <c r="J18" s="73">
        <f t="shared" si="1"/>
        <v>9059504</v>
      </c>
      <c r="K18" s="73">
        <f t="shared" si="1"/>
        <v>8885347</v>
      </c>
      <c r="L18" s="73">
        <f t="shared" si="1"/>
        <v>8820138</v>
      </c>
      <c r="M18" s="73">
        <f t="shared" si="1"/>
        <v>26764989</v>
      </c>
      <c r="N18" s="73">
        <f t="shared" si="1"/>
        <v>8544706</v>
      </c>
      <c r="O18" s="73">
        <f t="shared" si="1"/>
        <v>9416205</v>
      </c>
      <c r="P18" s="73">
        <f t="shared" si="1"/>
        <v>11463089</v>
      </c>
      <c r="Q18" s="73">
        <f t="shared" si="1"/>
        <v>29424000</v>
      </c>
      <c r="R18" s="73">
        <f t="shared" si="1"/>
        <v>6530882</v>
      </c>
      <c r="S18" s="73">
        <f t="shared" si="1"/>
        <v>13264397</v>
      </c>
      <c r="T18" s="73">
        <f t="shared" si="1"/>
        <v>12138747</v>
      </c>
      <c r="U18" s="73">
        <f t="shared" si="1"/>
        <v>31934026</v>
      </c>
      <c r="V18" s="73">
        <f t="shared" si="1"/>
        <v>121080374</v>
      </c>
      <c r="W18" s="73">
        <f t="shared" si="1"/>
        <v>129327000</v>
      </c>
      <c r="X18" s="73">
        <f t="shared" si="1"/>
        <v>-8246626</v>
      </c>
      <c r="Y18" s="67">
        <f>+IF(W18&lt;&gt;0,(X18/W18)*100,0)</f>
        <v>-6.376569471185444</v>
      </c>
      <c r="Z18" s="74">
        <f t="shared" si="1"/>
        <v>129327000</v>
      </c>
    </row>
    <row r="19" spans="1:26" ht="13.5">
      <c r="A19" s="70" t="s">
        <v>45</v>
      </c>
      <c r="B19" s="75">
        <f>+B10-B18</f>
        <v>-19204834</v>
      </c>
      <c r="C19" s="75">
        <f>+C10-C18</f>
        <v>0</v>
      </c>
      <c r="D19" s="76">
        <f aca="true" t="shared" si="2" ref="D19:Z19">+D10-D18</f>
        <v>-13272000</v>
      </c>
      <c r="E19" s="77">
        <f t="shared" si="2"/>
        <v>-13272000</v>
      </c>
      <c r="F19" s="77">
        <f t="shared" si="2"/>
        <v>10782951</v>
      </c>
      <c r="G19" s="77">
        <f t="shared" si="2"/>
        <v>-8028008</v>
      </c>
      <c r="H19" s="77">
        <f t="shared" si="2"/>
        <v>-2316039</v>
      </c>
      <c r="I19" s="77">
        <f t="shared" si="2"/>
        <v>438904</v>
      </c>
      <c r="J19" s="77">
        <f t="shared" si="2"/>
        <v>-4805080</v>
      </c>
      <c r="K19" s="77">
        <f t="shared" si="2"/>
        <v>8098517</v>
      </c>
      <c r="L19" s="77">
        <f t="shared" si="2"/>
        <v>-3687231</v>
      </c>
      <c r="M19" s="77">
        <f t="shared" si="2"/>
        <v>-393794</v>
      </c>
      <c r="N19" s="77">
        <f t="shared" si="2"/>
        <v>-3586870</v>
      </c>
      <c r="O19" s="77">
        <f t="shared" si="2"/>
        <v>-3067448</v>
      </c>
      <c r="P19" s="77">
        <f t="shared" si="2"/>
        <v>2741293</v>
      </c>
      <c r="Q19" s="77">
        <f t="shared" si="2"/>
        <v>-3913025</v>
      </c>
      <c r="R19" s="77">
        <f t="shared" si="2"/>
        <v>1475086</v>
      </c>
      <c r="S19" s="77">
        <f t="shared" si="2"/>
        <v>-3685475</v>
      </c>
      <c r="T19" s="77">
        <f t="shared" si="2"/>
        <v>10334033</v>
      </c>
      <c r="U19" s="77">
        <f t="shared" si="2"/>
        <v>8123644</v>
      </c>
      <c r="V19" s="77">
        <f t="shared" si="2"/>
        <v>4255729</v>
      </c>
      <c r="W19" s="77">
        <f>IF(E10=E18,0,W10-W18)</f>
        <v>-13272000</v>
      </c>
      <c r="X19" s="77">
        <f t="shared" si="2"/>
        <v>17527729</v>
      </c>
      <c r="Y19" s="78">
        <f>+IF(W19&lt;&gt;0,(X19/W19)*100,0)</f>
        <v>-132.06546865581677</v>
      </c>
      <c r="Z19" s="79">
        <f t="shared" si="2"/>
        <v>-13272000</v>
      </c>
    </row>
    <row r="20" spans="1:26" ht="13.5">
      <c r="A20" s="58" t="s">
        <v>46</v>
      </c>
      <c r="B20" s="19">
        <v>27022396</v>
      </c>
      <c r="C20" s="19">
        <v>0</v>
      </c>
      <c r="D20" s="59">
        <v>25905000</v>
      </c>
      <c r="E20" s="60">
        <v>25905000</v>
      </c>
      <c r="F20" s="60">
        <v>9077000</v>
      </c>
      <c r="G20" s="60">
        <v>890046</v>
      </c>
      <c r="H20" s="60">
        <v>315000</v>
      </c>
      <c r="I20" s="60">
        <v>10282046</v>
      </c>
      <c r="J20" s="60">
        <v>5085591</v>
      </c>
      <c r="K20" s="60">
        <v>0</v>
      </c>
      <c r="L20" s="60">
        <v>0</v>
      </c>
      <c r="M20" s="60">
        <v>5085591</v>
      </c>
      <c r="N20" s="60">
        <v>0</v>
      </c>
      <c r="O20" s="60">
        <v>2761912</v>
      </c>
      <c r="P20" s="60">
        <v>7716088</v>
      </c>
      <c r="Q20" s="60">
        <v>10478000</v>
      </c>
      <c r="R20" s="60">
        <v>0</v>
      </c>
      <c r="S20" s="60">
        <v>-3095845</v>
      </c>
      <c r="T20" s="60">
        <v>9077000</v>
      </c>
      <c r="U20" s="60">
        <v>5981155</v>
      </c>
      <c r="V20" s="60">
        <v>31826792</v>
      </c>
      <c r="W20" s="60">
        <v>25905000</v>
      </c>
      <c r="X20" s="60">
        <v>5921792</v>
      </c>
      <c r="Y20" s="61">
        <v>22.86</v>
      </c>
      <c r="Z20" s="62">
        <v>25905000</v>
      </c>
    </row>
    <row r="21" spans="1:26" ht="13.5">
      <c r="A21" s="58" t="s">
        <v>279</v>
      </c>
      <c r="B21" s="80">
        <v>-105802</v>
      </c>
      <c r="C21" s="80">
        <v>0</v>
      </c>
      <c r="D21" s="81">
        <v>0</v>
      </c>
      <c r="E21" s="82">
        <v>0</v>
      </c>
      <c r="F21" s="82">
        <v>4892</v>
      </c>
      <c r="G21" s="82">
        <v>36973</v>
      </c>
      <c r="H21" s="82">
        <v>36973</v>
      </c>
      <c r="I21" s="82">
        <v>78838</v>
      </c>
      <c r="J21" s="82">
        <v>36973</v>
      </c>
      <c r="K21" s="82">
        <v>118373</v>
      </c>
      <c r="L21" s="82">
        <v>32506</v>
      </c>
      <c r="M21" s="82">
        <v>187852</v>
      </c>
      <c r="N21" s="82">
        <v>0</v>
      </c>
      <c r="O21" s="82">
        <v>392028</v>
      </c>
      <c r="P21" s="82">
        <v>42634</v>
      </c>
      <c r="Q21" s="82">
        <v>434662</v>
      </c>
      <c r="R21" s="82">
        <v>0</v>
      </c>
      <c r="S21" s="82">
        <v>736796</v>
      </c>
      <c r="T21" s="82">
        <v>4892</v>
      </c>
      <c r="U21" s="82">
        <v>741688</v>
      </c>
      <c r="V21" s="82">
        <v>1443040</v>
      </c>
      <c r="W21" s="82">
        <v>0</v>
      </c>
      <c r="X21" s="82">
        <v>1443040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7711760</v>
      </c>
      <c r="C22" s="86">
        <f>SUM(C19:C21)</f>
        <v>0</v>
      </c>
      <c r="D22" s="87">
        <f aca="true" t="shared" si="3" ref="D22:Z22">SUM(D19:D21)</f>
        <v>12633000</v>
      </c>
      <c r="E22" s="88">
        <f t="shared" si="3"/>
        <v>12633000</v>
      </c>
      <c r="F22" s="88">
        <f t="shared" si="3"/>
        <v>19864843</v>
      </c>
      <c r="G22" s="88">
        <f t="shared" si="3"/>
        <v>-7100989</v>
      </c>
      <c r="H22" s="88">
        <f t="shared" si="3"/>
        <v>-1964066</v>
      </c>
      <c r="I22" s="88">
        <f t="shared" si="3"/>
        <v>10799788</v>
      </c>
      <c r="J22" s="88">
        <f t="shared" si="3"/>
        <v>317484</v>
      </c>
      <c r="K22" s="88">
        <f t="shared" si="3"/>
        <v>8216890</v>
      </c>
      <c r="L22" s="88">
        <f t="shared" si="3"/>
        <v>-3654725</v>
      </c>
      <c r="M22" s="88">
        <f t="shared" si="3"/>
        <v>4879649</v>
      </c>
      <c r="N22" s="88">
        <f t="shared" si="3"/>
        <v>-3586870</v>
      </c>
      <c r="O22" s="88">
        <f t="shared" si="3"/>
        <v>86492</v>
      </c>
      <c r="P22" s="88">
        <f t="shared" si="3"/>
        <v>10500015</v>
      </c>
      <c r="Q22" s="88">
        <f t="shared" si="3"/>
        <v>6999637</v>
      </c>
      <c r="R22" s="88">
        <f t="shared" si="3"/>
        <v>1475086</v>
      </c>
      <c r="S22" s="88">
        <f t="shared" si="3"/>
        <v>-6044524</v>
      </c>
      <c r="T22" s="88">
        <f t="shared" si="3"/>
        <v>19415925</v>
      </c>
      <c r="U22" s="88">
        <f t="shared" si="3"/>
        <v>14846487</v>
      </c>
      <c r="V22" s="88">
        <f t="shared" si="3"/>
        <v>37525561</v>
      </c>
      <c r="W22" s="88">
        <f t="shared" si="3"/>
        <v>12633000</v>
      </c>
      <c r="X22" s="88">
        <f t="shared" si="3"/>
        <v>24892561</v>
      </c>
      <c r="Y22" s="89">
        <f>+IF(W22&lt;&gt;0,(X22/W22)*100,0)</f>
        <v>197.04394047336342</v>
      </c>
      <c r="Z22" s="90">
        <f t="shared" si="3"/>
        <v>12633000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7711760</v>
      </c>
      <c r="C24" s="75">
        <f>SUM(C22:C23)</f>
        <v>0</v>
      </c>
      <c r="D24" s="76">
        <f aca="true" t="shared" si="4" ref="D24:Z24">SUM(D22:D23)</f>
        <v>12633000</v>
      </c>
      <c r="E24" s="77">
        <f t="shared" si="4"/>
        <v>12633000</v>
      </c>
      <c r="F24" s="77">
        <f t="shared" si="4"/>
        <v>19864843</v>
      </c>
      <c r="G24" s="77">
        <f t="shared" si="4"/>
        <v>-7100989</v>
      </c>
      <c r="H24" s="77">
        <f t="shared" si="4"/>
        <v>-1964066</v>
      </c>
      <c r="I24" s="77">
        <f t="shared" si="4"/>
        <v>10799788</v>
      </c>
      <c r="J24" s="77">
        <f t="shared" si="4"/>
        <v>317484</v>
      </c>
      <c r="K24" s="77">
        <f t="shared" si="4"/>
        <v>8216890</v>
      </c>
      <c r="L24" s="77">
        <f t="shared" si="4"/>
        <v>-3654725</v>
      </c>
      <c r="M24" s="77">
        <f t="shared" si="4"/>
        <v>4879649</v>
      </c>
      <c r="N24" s="77">
        <f t="shared" si="4"/>
        <v>-3586870</v>
      </c>
      <c r="O24" s="77">
        <f t="shared" si="4"/>
        <v>86492</v>
      </c>
      <c r="P24" s="77">
        <f t="shared" si="4"/>
        <v>10500015</v>
      </c>
      <c r="Q24" s="77">
        <f t="shared" si="4"/>
        <v>6999637</v>
      </c>
      <c r="R24" s="77">
        <f t="shared" si="4"/>
        <v>1475086</v>
      </c>
      <c r="S24" s="77">
        <f t="shared" si="4"/>
        <v>-6044524</v>
      </c>
      <c r="T24" s="77">
        <f t="shared" si="4"/>
        <v>19415925</v>
      </c>
      <c r="U24" s="77">
        <f t="shared" si="4"/>
        <v>14846487</v>
      </c>
      <c r="V24" s="77">
        <f t="shared" si="4"/>
        <v>37525561</v>
      </c>
      <c r="W24" s="77">
        <f t="shared" si="4"/>
        <v>12633000</v>
      </c>
      <c r="X24" s="77">
        <f t="shared" si="4"/>
        <v>24892561</v>
      </c>
      <c r="Y24" s="78">
        <f>+IF(W24&lt;&gt;0,(X24/W24)*100,0)</f>
        <v>197.04394047336342</v>
      </c>
      <c r="Z24" s="79">
        <f t="shared" si="4"/>
        <v>12633000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32035958</v>
      </c>
      <c r="C27" s="22">
        <v>0</v>
      </c>
      <c r="D27" s="99">
        <v>26515000</v>
      </c>
      <c r="E27" s="100">
        <v>26515000</v>
      </c>
      <c r="F27" s="100">
        <v>3590179</v>
      </c>
      <c r="G27" s="100">
        <v>92791</v>
      </c>
      <c r="H27" s="100">
        <v>1740165</v>
      </c>
      <c r="I27" s="100">
        <v>5423135</v>
      </c>
      <c r="J27" s="100">
        <v>2317549</v>
      </c>
      <c r="K27" s="100">
        <v>1311248</v>
      </c>
      <c r="L27" s="100">
        <v>749016</v>
      </c>
      <c r="M27" s="100">
        <v>4377813</v>
      </c>
      <c r="N27" s="100">
        <v>163631</v>
      </c>
      <c r="O27" s="100">
        <v>2359264</v>
      </c>
      <c r="P27" s="100">
        <v>945323</v>
      </c>
      <c r="Q27" s="100">
        <v>3468218</v>
      </c>
      <c r="R27" s="100">
        <v>798249</v>
      </c>
      <c r="S27" s="100">
        <v>3427635</v>
      </c>
      <c r="T27" s="100">
        <v>14622778</v>
      </c>
      <c r="U27" s="100">
        <v>18848662</v>
      </c>
      <c r="V27" s="100">
        <v>32117828</v>
      </c>
      <c r="W27" s="100">
        <v>26515000</v>
      </c>
      <c r="X27" s="100">
        <v>5602828</v>
      </c>
      <c r="Y27" s="101">
        <v>21.13</v>
      </c>
      <c r="Z27" s="102">
        <v>26515000</v>
      </c>
    </row>
    <row r="28" spans="1:26" ht="13.5">
      <c r="A28" s="103" t="s">
        <v>46</v>
      </c>
      <c r="B28" s="19">
        <v>24546781</v>
      </c>
      <c r="C28" s="19">
        <v>0</v>
      </c>
      <c r="D28" s="59">
        <v>25905000</v>
      </c>
      <c r="E28" s="60">
        <v>25905000</v>
      </c>
      <c r="F28" s="60">
        <v>3590179</v>
      </c>
      <c r="G28" s="60">
        <v>75364</v>
      </c>
      <c r="H28" s="60">
        <v>1740165</v>
      </c>
      <c r="I28" s="60">
        <v>5405708</v>
      </c>
      <c r="J28" s="60">
        <v>2268789</v>
      </c>
      <c r="K28" s="60">
        <v>1300203</v>
      </c>
      <c r="L28" s="60">
        <v>749016</v>
      </c>
      <c r="M28" s="60">
        <v>4318008</v>
      </c>
      <c r="N28" s="60">
        <v>134051</v>
      </c>
      <c r="O28" s="60">
        <v>2359264</v>
      </c>
      <c r="P28" s="60">
        <v>944933</v>
      </c>
      <c r="Q28" s="60">
        <v>3438248</v>
      </c>
      <c r="R28" s="60">
        <v>781164</v>
      </c>
      <c r="S28" s="60">
        <v>3414350</v>
      </c>
      <c r="T28" s="60">
        <v>14610788</v>
      </c>
      <c r="U28" s="60">
        <v>18806302</v>
      </c>
      <c r="V28" s="60">
        <v>31968266</v>
      </c>
      <c r="W28" s="60">
        <v>25905000</v>
      </c>
      <c r="X28" s="60">
        <v>6063266</v>
      </c>
      <c r="Y28" s="61">
        <v>23.41</v>
      </c>
      <c r="Z28" s="62">
        <v>25905000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7489177</v>
      </c>
      <c r="C31" s="19">
        <v>0</v>
      </c>
      <c r="D31" s="59">
        <v>610000</v>
      </c>
      <c r="E31" s="60">
        <v>610000</v>
      </c>
      <c r="F31" s="60">
        <v>0</v>
      </c>
      <c r="G31" s="60">
        <v>17427</v>
      </c>
      <c r="H31" s="60">
        <v>0</v>
      </c>
      <c r="I31" s="60">
        <v>17427</v>
      </c>
      <c r="J31" s="60">
        <v>48760</v>
      </c>
      <c r="K31" s="60">
        <v>11045</v>
      </c>
      <c r="L31" s="60">
        <v>0</v>
      </c>
      <c r="M31" s="60">
        <v>59805</v>
      </c>
      <c r="N31" s="60">
        <v>29580</v>
      </c>
      <c r="O31" s="60">
        <v>0</v>
      </c>
      <c r="P31" s="60">
        <v>390</v>
      </c>
      <c r="Q31" s="60">
        <v>29970</v>
      </c>
      <c r="R31" s="60">
        <v>17085</v>
      </c>
      <c r="S31" s="60">
        <v>13285</v>
      </c>
      <c r="T31" s="60">
        <v>11990</v>
      </c>
      <c r="U31" s="60">
        <v>42360</v>
      </c>
      <c r="V31" s="60">
        <v>149562</v>
      </c>
      <c r="W31" s="60">
        <v>610000</v>
      </c>
      <c r="X31" s="60">
        <v>-460438</v>
      </c>
      <c r="Y31" s="61">
        <v>-75.48</v>
      </c>
      <c r="Z31" s="62">
        <v>610000</v>
      </c>
    </row>
    <row r="32" spans="1:26" ht="13.5">
      <c r="A32" s="70" t="s">
        <v>54</v>
      </c>
      <c r="B32" s="22">
        <f>SUM(B28:B31)</f>
        <v>32035958</v>
      </c>
      <c r="C32" s="22">
        <f>SUM(C28:C31)</f>
        <v>0</v>
      </c>
      <c r="D32" s="99">
        <f aca="true" t="shared" si="5" ref="D32:Z32">SUM(D28:D31)</f>
        <v>26515000</v>
      </c>
      <c r="E32" s="100">
        <f t="shared" si="5"/>
        <v>26515000</v>
      </c>
      <c r="F32" s="100">
        <f t="shared" si="5"/>
        <v>3590179</v>
      </c>
      <c r="G32" s="100">
        <f t="shared" si="5"/>
        <v>92791</v>
      </c>
      <c r="H32" s="100">
        <f t="shared" si="5"/>
        <v>1740165</v>
      </c>
      <c r="I32" s="100">
        <f t="shared" si="5"/>
        <v>5423135</v>
      </c>
      <c r="J32" s="100">
        <f t="shared" si="5"/>
        <v>2317549</v>
      </c>
      <c r="K32" s="100">
        <f t="shared" si="5"/>
        <v>1311248</v>
      </c>
      <c r="L32" s="100">
        <f t="shared" si="5"/>
        <v>749016</v>
      </c>
      <c r="M32" s="100">
        <f t="shared" si="5"/>
        <v>4377813</v>
      </c>
      <c r="N32" s="100">
        <f t="shared" si="5"/>
        <v>163631</v>
      </c>
      <c r="O32" s="100">
        <f t="shared" si="5"/>
        <v>2359264</v>
      </c>
      <c r="P32" s="100">
        <f t="shared" si="5"/>
        <v>945323</v>
      </c>
      <c r="Q32" s="100">
        <f t="shared" si="5"/>
        <v>3468218</v>
      </c>
      <c r="R32" s="100">
        <f t="shared" si="5"/>
        <v>798249</v>
      </c>
      <c r="S32" s="100">
        <f t="shared" si="5"/>
        <v>3427635</v>
      </c>
      <c r="T32" s="100">
        <f t="shared" si="5"/>
        <v>14622778</v>
      </c>
      <c r="U32" s="100">
        <f t="shared" si="5"/>
        <v>18848662</v>
      </c>
      <c r="V32" s="100">
        <f t="shared" si="5"/>
        <v>32117828</v>
      </c>
      <c r="W32" s="100">
        <f t="shared" si="5"/>
        <v>26515000</v>
      </c>
      <c r="X32" s="100">
        <f t="shared" si="5"/>
        <v>5602828</v>
      </c>
      <c r="Y32" s="101">
        <f>+IF(W32&lt;&gt;0,(X32/W32)*100,0)</f>
        <v>21.130786347350554</v>
      </c>
      <c r="Z32" s="102">
        <f t="shared" si="5"/>
        <v>26515000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26278950</v>
      </c>
      <c r="C35" s="19">
        <v>0</v>
      </c>
      <c r="D35" s="59">
        <v>24510000</v>
      </c>
      <c r="E35" s="60">
        <v>24510000</v>
      </c>
      <c r="F35" s="60">
        <v>0</v>
      </c>
      <c r="G35" s="60">
        <v>0</v>
      </c>
      <c r="H35" s="60">
        <v>-1907423</v>
      </c>
      <c r="I35" s="60">
        <v>-1907423</v>
      </c>
      <c r="J35" s="60">
        <v>811802</v>
      </c>
      <c r="K35" s="60">
        <v>2254504</v>
      </c>
      <c r="L35" s="60">
        <v>-1734426</v>
      </c>
      <c r="M35" s="60">
        <v>-1734426</v>
      </c>
      <c r="N35" s="60">
        <v>778754</v>
      </c>
      <c r="O35" s="60">
        <v>1131849</v>
      </c>
      <c r="P35" s="60">
        <v>14998067</v>
      </c>
      <c r="Q35" s="60">
        <v>14998067</v>
      </c>
      <c r="R35" s="60">
        <v>2196621</v>
      </c>
      <c r="S35" s="60">
        <v>0</v>
      </c>
      <c r="T35" s="60">
        <v>0</v>
      </c>
      <c r="U35" s="60">
        <v>2196621</v>
      </c>
      <c r="V35" s="60">
        <v>2196621</v>
      </c>
      <c r="W35" s="60">
        <v>24510000</v>
      </c>
      <c r="X35" s="60">
        <v>-22313379</v>
      </c>
      <c r="Y35" s="61">
        <v>-91.04</v>
      </c>
      <c r="Z35" s="62">
        <v>24510000</v>
      </c>
    </row>
    <row r="36" spans="1:26" ht="13.5">
      <c r="A36" s="58" t="s">
        <v>57</v>
      </c>
      <c r="B36" s="19">
        <v>310874661</v>
      </c>
      <c r="C36" s="19">
        <v>0</v>
      </c>
      <c r="D36" s="59">
        <v>312611000</v>
      </c>
      <c r="E36" s="60">
        <v>312611000</v>
      </c>
      <c r="F36" s="60">
        <v>0</v>
      </c>
      <c r="G36" s="60">
        <v>0</v>
      </c>
      <c r="H36" s="60">
        <v>178</v>
      </c>
      <c r="I36" s="60">
        <v>178</v>
      </c>
      <c r="J36" s="60">
        <v>178</v>
      </c>
      <c r="K36" s="60">
        <v>178</v>
      </c>
      <c r="L36" s="60">
        <v>178</v>
      </c>
      <c r="M36" s="60">
        <v>178</v>
      </c>
      <c r="N36" s="60">
        <v>178</v>
      </c>
      <c r="O36" s="60">
        <v>178</v>
      </c>
      <c r="P36" s="60">
        <v>156</v>
      </c>
      <c r="Q36" s="60">
        <v>156</v>
      </c>
      <c r="R36" s="60">
        <v>-287722</v>
      </c>
      <c r="S36" s="60">
        <v>0</v>
      </c>
      <c r="T36" s="60">
        <v>0</v>
      </c>
      <c r="U36" s="60">
        <v>-287722</v>
      </c>
      <c r="V36" s="60">
        <v>-287722</v>
      </c>
      <c r="W36" s="60">
        <v>312611000</v>
      </c>
      <c r="X36" s="60">
        <v>-312898722</v>
      </c>
      <c r="Y36" s="61">
        <v>-100.09</v>
      </c>
      <c r="Z36" s="62">
        <v>312611000</v>
      </c>
    </row>
    <row r="37" spans="1:26" ht="13.5">
      <c r="A37" s="58" t="s">
        <v>58</v>
      </c>
      <c r="B37" s="19">
        <v>27910909</v>
      </c>
      <c r="C37" s="19">
        <v>0</v>
      </c>
      <c r="D37" s="59">
        <v>30051000</v>
      </c>
      <c r="E37" s="60">
        <v>30051000</v>
      </c>
      <c r="F37" s="60">
        <v>0</v>
      </c>
      <c r="G37" s="60">
        <v>0</v>
      </c>
      <c r="H37" s="60">
        <v>1521430</v>
      </c>
      <c r="I37" s="60">
        <v>1521430</v>
      </c>
      <c r="J37" s="60">
        <v>1908294</v>
      </c>
      <c r="K37" s="60">
        <v>-4516620</v>
      </c>
      <c r="L37" s="60">
        <v>3303905</v>
      </c>
      <c r="M37" s="60">
        <v>3303905</v>
      </c>
      <c r="N37" s="60">
        <v>5654221</v>
      </c>
      <c r="O37" s="60">
        <v>1889333</v>
      </c>
      <c r="P37" s="60">
        <v>4612575</v>
      </c>
      <c r="Q37" s="60">
        <v>4612575</v>
      </c>
      <c r="R37" s="60">
        <v>2028638</v>
      </c>
      <c r="S37" s="60">
        <v>0</v>
      </c>
      <c r="T37" s="60">
        <v>0</v>
      </c>
      <c r="U37" s="60">
        <v>2028638</v>
      </c>
      <c r="V37" s="60">
        <v>2028638</v>
      </c>
      <c r="W37" s="60">
        <v>30051000</v>
      </c>
      <c r="X37" s="60">
        <v>-28022362</v>
      </c>
      <c r="Y37" s="61">
        <v>-93.25</v>
      </c>
      <c r="Z37" s="62">
        <v>30051000</v>
      </c>
    </row>
    <row r="38" spans="1:26" ht="13.5">
      <c r="A38" s="58" t="s">
        <v>59</v>
      </c>
      <c r="B38" s="19">
        <v>23252926</v>
      </c>
      <c r="C38" s="19">
        <v>0</v>
      </c>
      <c r="D38" s="59">
        <v>19767000</v>
      </c>
      <c r="E38" s="60">
        <v>19767000</v>
      </c>
      <c r="F38" s="60">
        <v>0</v>
      </c>
      <c r="G38" s="60">
        <v>0</v>
      </c>
      <c r="H38" s="60">
        <v>-57175</v>
      </c>
      <c r="I38" s="60">
        <v>-57175</v>
      </c>
      <c r="J38" s="60">
        <v>-58497</v>
      </c>
      <c r="K38" s="60">
        <v>-58190</v>
      </c>
      <c r="L38" s="60">
        <v>-103543</v>
      </c>
      <c r="M38" s="60">
        <v>-103543</v>
      </c>
      <c r="N38" s="60">
        <v>-59222</v>
      </c>
      <c r="O38" s="60">
        <v>-59742</v>
      </c>
      <c r="P38" s="60">
        <v>-62476</v>
      </c>
      <c r="Q38" s="60">
        <v>-62476</v>
      </c>
      <c r="R38" s="60">
        <v>-60814</v>
      </c>
      <c r="S38" s="60">
        <v>0</v>
      </c>
      <c r="T38" s="60">
        <v>0</v>
      </c>
      <c r="U38" s="60">
        <v>-60814</v>
      </c>
      <c r="V38" s="60">
        <v>-60814</v>
      </c>
      <c r="W38" s="60">
        <v>19767000</v>
      </c>
      <c r="X38" s="60">
        <v>-19827814</v>
      </c>
      <c r="Y38" s="61">
        <v>-100.31</v>
      </c>
      <c r="Z38" s="62">
        <v>19767000</v>
      </c>
    </row>
    <row r="39" spans="1:26" ht="13.5">
      <c r="A39" s="58" t="s">
        <v>60</v>
      </c>
      <c r="B39" s="19">
        <v>285989776</v>
      </c>
      <c r="C39" s="19">
        <v>0</v>
      </c>
      <c r="D39" s="59">
        <v>287303000</v>
      </c>
      <c r="E39" s="60">
        <v>287303000</v>
      </c>
      <c r="F39" s="60">
        <v>0</v>
      </c>
      <c r="G39" s="60">
        <v>0</v>
      </c>
      <c r="H39" s="60">
        <v>-3371501</v>
      </c>
      <c r="I39" s="60">
        <v>-3371501</v>
      </c>
      <c r="J39" s="60">
        <v>-1037818</v>
      </c>
      <c r="K39" s="60">
        <v>6829492</v>
      </c>
      <c r="L39" s="60">
        <v>-4934609</v>
      </c>
      <c r="M39" s="60">
        <v>-4934609</v>
      </c>
      <c r="N39" s="60">
        <v>-4816067</v>
      </c>
      <c r="O39" s="60">
        <v>-697566</v>
      </c>
      <c r="P39" s="60">
        <v>10448123</v>
      </c>
      <c r="Q39" s="60">
        <v>10448123</v>
      </c>
      <c r="R39" s="60">
        <v>-58925</v>
      </c>
      <c r="S39" s="60">
        <v>0</v>
      </c>
      <c r="T39" s="60">
        <v>0</v>
      </c>
      <c r="U39" s="60">
        <v>-58925</v>
      </c>
      <c r="V39" s="60">
        <v>-58925</v>
      </c>
      <c r="W39" s="60">
        <v>287303000</v>
      </c>
      <c r="X39" s="60">
        <v>-287361925</v>
      </c>
      <c r="Y39" s="61">
        <v>-100.02</v>
      </c>
      <c r="Z39" s="62">
        <v>287303000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10067264</v>
      </c>
      <c r="C42" s="19">
        <v>0</v>
      </c>
      <c r="D42" s="59">
        <v>27079760</v>
      </c>
      <c r="E42" s="60">
        <v>27079760</v>
      </c>
      <c r="F42" s="60">
        <v>9160713</v>
      </c>
      <c r="G42" s="60">
        <v>-10434118</v>
      </c>
      <c r="H42" s="60">
        <v>-3184844</v>
      </c>
      <c r="I42" s="60">
        <v>-4458249</v>
      </c>
      <c r="J42" s="60">
        <v>926171</v>
      </c>
      <c r="K42" s="60">
        <v>6262768</v>
      </c>
      <c r="L42" s="60">
        <v>-5284187</v>
      </c>
      <c r="M42" s="60">
        <v>1904752</v>
      </c>
      <c r="N42" s="60">
        <v>-4372922</v>
      </c>
      <c r="O42" s="60">
        <v>-846964</v>
      </c>
      <c r="P42" s="60">
        <v>10695617</v>
      </c>
      <c r="Q42" s="60">
        <v>5475731</v>
      </c>
      <c r="R42" s="60">
        <v>459622</v>
      </c>
      <c r="S42" s="60">
        <v>-13614362</v>
      </c>
      <c r="T42" s="60">
        <v>327348</v>
      </c>
      <c r="U42" s="60">
        <v>-12827392</v>
      </c>
      <c r="V42" s="60">
        <v>-9905158</v>
      </c>
      <c r="W42" s="60">
        <v>27079760</v>
      </c>
      <c r="X42" s="60">
        <v>-36984918</v>
      </c>
      <c r="Y42" s="61">
        <v>-136.58</v>
      </c>
      <c r="Z42" s="62">
        <v>27079760</v>
      </c>
    </row>
    <row r="43" spans="1:26" ht="13.5">
      <c r="A43" s="58" t="s">
        <v>63</v>
      </c>
      <c r="B43" s="19">
        <v>-25493344</v>
      </c>
      <c r="C43" s="19">
        <v>0</v>
      </c>
      <c r="D43" s="59">
        <v>-26515000</v>
      </c>
      <c r="E43" s="60">
        <v>-26515000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-1689982</v>
      </c>
      <c r="P43" s="60">
        <v>-229339</v>
      </c>
      <c r="Q43" s="60">
        <v>-1919321</v>
      </c>
      <c r="R43" s="60">
        <v>98149</v>
      </c>
      <c r="S43" s="60">
        <v>8050</v>
      </c>
      <c r="T43" s="60">
        <v>0</v>
      </c>
      <c r="U43" s="60">
        <v>106199</v>
      </c>
      <c r="V43" s="60">
        <v>-1813122</v>
      </c>
      <c r="W43" s="60">
        <v>-26515000</v>
      </c>
      <c r="X43" s="60">
        <v>24701878</v>
      </c>
      <c r="Y43" s="61">
        <v>-93.16</v>
      </c>
      <c r="Z43" s="62">
        <v>-26515000</v>
      </c>
    </row>
    <row r="44" spans="1:26" ht="13.5">
      <c r="A44" s="58" t="s">
        <v>64</v>
      </c>
      <c r="B44" s="19">
        <v>-1646754</v>
      </c>
      <c r="C44" s="19">
        <v>0</v>
      </c>
      <c r="D44" s="59">
        <v>-564780</v>
      </c>
      <c r="E44" s="60">
        <v>-564780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-564780</v>
      </c>
      <c r="X44" s="60">
        <v>564780</v>
      </c>
      <c r="Y44" s="61">
        <v>-100</v>
      </c>
      <c r="Z44" s="62">
        <v>-564780</v>
      </c>
    </row>
    <row r="45" spans="1:26" ht="13.5">
      <c r="A45" s="70" t="s">
        <v>65</v>
      </c>
      <c r="B45" s="22">
        <v>6785223</v>
      </c>
      <c r="C45" s="22">
        <v>0</v>
      </c>
      <c r="D45" s="99">
        <v>10175978</v>
      </c>
      <c r="E45" s="100">
        <v>10175978</v>
      </c>
      <c r="F45" s="100">
        <v>9160713</v>
      </c>
      <c r="G45" s="100">
        <v>-1273405</v>
      </c>
      <c r="H45" s="100">
        <v>-4458249</v>
      </c>
      <c r="I45" s="100">
        <v>-4458249</v>
      </c>
      <c r="J45" s="100">
        <v>-3532078</v>
      </c>
      <c r="K45" s="100">
        <v>2730690</v>
      </c>
      <c r="L45" s="100">
        <v>-2553497</v>
      </c>
      <c r="M45" s="100">
        <v>-2553497</v>
      </c>
      <c r="N45" s="100">
        <v>-6926419</v>
      </c>
      <c r="O45" s="100">
        <v>-9463365</v>
      </c>
      <c r="P45" s="100">
        <v>1002913</v>
      </c>
      <c r="Q45" s="100">
        <v>-6926419</v>
      </c>
      <c r="R45" s="100">
        <v>1560684</v>
      </c>
      <c r="S45" s="100">
        <v>-12045628</v>
      </c>
      <c r="T45" s="100">
        <v>-11718280</v>
      </c>
      <c r="U45" s="100">
        <v>-11718280</v>
      </c>
      <c r="V45" s="100">
        <v>-11718280</v>
      </c>
      <c r="W45" s="100">
        <v>10175978</v>
      </c>
      <c r="X45" s="100">
        <v>-21894258</v>
      </c>
      <c r="Y45" s="101">
        <v>-215.16</v>
      </c>
      <c r="Z45" s="102">
        <v>10175978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4769847</v>
      </c>
      <c r="C49" s="52">
        <v>0</v>
      </c>
      <c r="D49" s="129">
        <v>69561</v>
      </c>
      <c r="E49" s="54">
        <v>799347</v>
      </c>
      <c r="F49" s="54">
        <v>0</v>
      </c>
      <c r="G49" s="54">
        <v>0</v>
      </c>
      <c r="H49" s="54">
        <v>0</v>
      </c>
      <c r="I49" s="54">
        <v>341262</v>
      </c>
      <c r="J49" s="54">
        <v>0</v>
      </c>
      <c r="K49" s="54">
        <v>0</v>
      </c>
      <c r="L49" s="54">
        <v>0</v>
      </c>
      <c r="M49" s="54">
        <v>1881855</v>
      </c>
      <c r="N49" s="54">
        <v>0</v>
      </c>
      <c r="O49" s="54">
        <v>0</v>
      </c>
      <c r="P49" s="54">
        <v>0</v>
      </c>
      <c r="Q49" s="54">
        <v>918244</v>
      </c>
      <c r="R49" s="54">
        <v>0</v>
      </c>
      <c r="S49" s="54">
        <v>0</v>
      </c>
      <c r="T49" s="54">
        <v>0</v>
      </c>
      <c r="U49" s="54">
        <v>4911135</v>
      </c>
      <c r="V49" s="54">
        <v>58996049</v>
      </c>
      <c r="W49" s="54">
        <v>72687300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152465</v>
      </c>
      <c r="C51" s="52">
        <v>0</v>
      </c>
      <c r="D51" s="129">
        <v>3311756</v>
      </c>
      <c r="E51" s="54">
        <v>2464532</v>
      </c>
      <c r="F51" s="54">
        <v>0</v>
      </c>
      <c r="G51" s="54">
        <v>0</v>
      </c>
      <c r="H51" s="54">
        <v>0</v>
      </c>
      <c r="I51" s="54">
        <v>3506331</v>
      </c>
      <c r="J51" s="54">
        <v>0</v>
      </c>
      <c r="K51" s="54">
        <v>0</v>
      </c>
      <c r="L51" s="54">
        <v>0</v>
      </c>
      <c r="M51" s="54">
        <v>2206106</v>
      </c>
      <c r="N51" s="54">
        <v>0</v>
      </c>
      <c r="O51" s="54">
        <v>0</v>
      </c>
      <c r="P51" s="54">
        <v>0</v>
      </c>
      <c r="Q51" s="54">
        <v>2523983</v>
      </c>
      <c r="R51" s="54">
        <v>0</v>
      </c>
      <c r="S51" s="54">
        <v>0</v>
      </c>
      <c r="T51" s="54">
        <v>0</v>
      </c>
      <c r="U51" s="54">
        <v>37782</v>
      </c>
      <c r="V51" s="54">
        <v>1954224</v>
      </c>
      <c r="W51" s="54">
        <v>16157179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37.21885971079713</v>
      </c>
      <c r="C58" s="5">
        <f>IF(C67=0,0,+(C76/C67)*100)</f>
        <v>0</v>
      </c>
      <c r="D58" s="6">
        <f aca="true" t="shared" si="6" ref="D58:Z58">IF(D67=0,0,+(D76/D67)*100)</f>
        <v>99.99934604904632</v>
      </c>
      <c r="E58" s="7">
        <f t="shared" si="6"/>
        <v>99.99934604904632</v>
      </c>
      <c r="F58" s="7">
        <f t="shared" si="6"/>
        <v>15.730608798681049</v>
      </c>
      <c r="G58" s="7">
        <f t="shared" si="6"/>
        <v>60.435281346853934</v>
      </c>
      <c r="H58" s="7">
        <f t="shared" si="6"/>
        <v>80.73518054018565</v>
      </c>
      <c r="I58" s="7">
        <f t="shared" si="6"/>
        <v>38.804040575210045</v>
      </c>
      <c r="J58" s="7">
        <f t="shared" si="6"/>
        <v>129.9448222260982</v>
      </c>
      <c r="K58" s="7">
        <f t="shared" si="6"/>
        <v>82.14312277236118</v>
      </c>
      <c r="L58" s="7">
        <f t="shared" si="6"/>
        <v>75.71618290958314</v>
      </c>
      <c r="M58" s="7">
        <f t="shared" si="6"/>
        <v>94.1102187720044</v>
      </c>
      <c r="N58" s="7">
        <f t="shared" si="6"/>
        <v>104.44633969468013</v>
      </c>
      <c r="O58" s="7">
        <f t="shared" si="6"/>
        <v>62.00074956109298</v>
      </c>
      <c r="P58" s="7">
        <f t="shared" si="6"/>
        <v>89.5250910382391</v>
      </c>
      <c r="Q58" s="7">
        <f t="shared" si="6"/>
        <v>82.98605610517966</v>
      </c>
      <c r="R58" s="7">
        <f t="shared" si="6"/>
        <v>103.62393361512746</v>
      </c>
      <c r="S58" s="7">
        <f t="shared" si="6"/>
        <v>83.75840055040477</v>
      </c>
      <c r="T58" s="7">
        <f t="shared" si="6"/>
        <v>55.32542773318405</v>
      </c>
      <c r="U58" s="7">
        <f t="shared" si="6"/>
        <v>70.8919121952596</v>
      </c>
      <c r="V58" s="7">
        <f t="shared" si="6"/>
        <v>67.79621999743459</v>
      </c>
      <c r="W58" s="7">
        <f t="shared" si="6"/>
        <v>99.99934604904632</v>
      </c>
      <c r="X58" s="7">
        <f t="shared" si="6"/>
        <v>0</v>
      </c>
      <c r="Y58" s="7">
        <f t="shared" si="6"/>
        <v>0</v>
      </c>
      <c r="Z58" s="8">
        <f t="shared" si="6"/>
        <v>99.99934604904632</v>
      </c>
    </row>
    <row r="59" spans="1:26" ht="13.5">
      <c r="A59" s="37" t="s">
        <v>31</v>
      </c>
      <c r="B59" s="9">
        <f aca="true" t="shared" si="7" ref="B59:Z66">IF(B68=0,0,+(B77/B68)*100)</f>
        <v>32.621057738122516</v>
      </c>
      <c r="C59" s="9">
        <f t="shared" si="7"/>
        <v>0</v>
      </c>
      <c r="D59" s="2">
        <f t="shared" si="7"/>
        <v>99.99965687325756</v>
      </c>
      <c r="E59" s="10">
        <f t="shared" si="7"/>
        <v>99.99965687325756</v>
      </c>
      <c r="F59" s="10">
        <f t="shared" si="7"/>
        <v>1.9130006428549233</v>
      </c>
      <c r="G59" s="10">
        <f t="shared" si="7"/>
        <v>5484.791586011098</v>
      </c>
      <c r="H59" s="10">
        <f t="shared" si="7"/>
        <v>892.6839635473341</v>
      </c>
      <c r="I59" s="10">
        <f t="shared" si="7"/>
        <v>25.87138465516571</v>
      </c>
      <c r="J59" s="10">
        <f t="shared" si="7"/>
        <v>1189.898978950335</v>
      </c>
      <c r="K59" s="10">
        <f t="shared" si="7"/>
        <v>19896.14930309473</v>
      </c>
      <c r="L59" s="10">
        <f t="shared" si="7"/>
        <v>55822.29527794382</v>
      </c>
      <c r="M59" s="10">
        <f t="shared" si="7"/>
        <v>2927.639460494682</v>
      </c>
      <c r="N59" s="10">
        <f t="shared" si="7"/>
        <v>1228388.6363636365</v>
      </c>
      <c r="O59" s="10">
        <f t="shared" si="7"/>
        <v>0</v>
      </c>
      <c r="P59" s="10">
        <f t="shared" si="7"/>
        <v>0</v>
      </c>
      <c r="Q59" s="10">
        <f t="shared" si="7"/>
        <v>3130063.6363636362</v>
      </c>
      <c r="R59" s="10">
        <f t="shared" si="7"/>
        <v>2305.2300875313263</v>
      </c>
      <c r="S59" s="10">
        <f t="shared" si="7"/>
        <v>945295.4545454546</v>
      </c>
      <c r="T59" s="10">
        <f t="shared" si="7"/>
        <v>19.605584796955895</v>
      </c>
      <c r="U59" s="10">
        <f t="shared" si="7"/>
        <v>32.987870674472234</v>
      </c>
      <c r="V59" s="10">
        <f t="shared" si="7"/>
        <v>56.078918094976245</v>
      </c>
      <c r="W59" s="10">
        <f t="shared" si="7"/>
        <v>99.99965687325756</v>
      </c>
      <c r="X59" s="10">
        <f t="shared" si="7"/>
        <v>0</v>
      </c>
      <c r="Y59" s="10">
        <f t="shared" si="7"/>
        <v>0</v>
      </c>
      <c r="Z59" s="11">
        <f t="shared" si="7"/>
        <v>99.99965687325756</v>
      </c>
    </row>
    <row r="60" spans="1:26" ht="13.5">
      <c r="A60" s="38" t="s">
        <v>32</v>
      </c>
      <c r="B60" s="12">
        <f t="shared" si="7"/>
        <v>37.13411795102626</v>
      </c>
      <c r="C60" s="12">
        <f t="shared" si="7"/>
        <v>0</v>
      </c>
      <c r="D60" s="3">
        <f t="shared" si="7"/>
        <v>99.99985766137641</v>
      </c>
      <c r="E60" s="13">
        <f t="shared" si="7"/>
        <v>99.99985766137641</v>
      </c>
      <c r="F60" s="13">
        <f t="shared" si="7"/>
        <v>44.084149929328476</v>
      </c>
      <c r="G60" s="13">
        <f t="shared" si="7"/>
        <v>41.388303994872274</v>
      </c>
      <c r="H60" s="13">
        <f t="shared" si="7"/>
        <v>55.38876068620871</v>
      </c>
      <c r="I60" s="13">
        <f t="shared" si="7"/>
        <v>46.65269918071811</v>
      </c>
      <c r="J60" s="13">
        <f t="shared" si="7"/>
        <v>101.44436551574361</v>
      </c>
      <c r="K60" s="13">
        <f t="shared" si="7"/>
        <v>60.227073343420436</v>
      </c>
      <c r="L60" s="13">
        <f t="shared" si="7"/>
        <v>53.352179134297586</v>
      </c>
      <c r="M60" s="13">
        <f t="shared" si="7"/>
        <v>69.7795491888704</v>
      </c>
      <c r="N60" s="13">
        <f t="shared" si="7"/>
        <v>90.92367826481026</v>
      </c>
      <c r="O60" s="13">
        <f t="shared" si="7"/>
        <v>54.256533597928005</v>
      </c>
      <c r="P60" s="13">
        <f t="shared" si="7"/>
        <v>79.06400190913075</v>
      </c>
      <c r="Q60" s="13">
        <f t="shared" si="7"/>
        <v>72.67686493518046</v>
      </c>
      <c r="R60" s="13">
        <f t="shared" si="7"/>
        <v>88.79891077693006</v>
      </c>
      <c r="S60" s="13">
        <f t="shared" si="7"/>
        <v>73.21989974820318</v>
      </c>
      <c r="T60" s="13">
        <f t="shared" si="7"/>
        <v>119.31539151040712</v>
      </c>
      <c r="U60" s="13">
        <f t="shared" si="7"/>
        <v>94.30064975722165</v>
      </c>
      <c r="V60" s="13">
        <f t="shared" si="7"/>
        <v>71.10442653503813</v>
      </c>
      <c r="W60" s="13">
        <f t="shared" si="7"/>
        <v>99.99985766137641</v>
      </c>
      <c r="X60" s="13">
        <f t="shared" si="7"/>
        <v>0</v>
      </c>
      <c r="Y60" s="13">
        <f t="shared" si="7"/>
        <v>0</v>
      </c>
      <c r="Z60" s="14">
        <f t="shared" si="7"/>
        <v>99.99985766137641</v>
      </c>
    </row>
    <row r="61" spans="1:26" ht="13.5">
      <c r="A61" s="39" t="s">
        <v>103</v>
      </c>
      <c r="B61" s="12">
        <f t="shared" si="7"/>
        <v>37.13412192591316</v>
      </c>
      <c r="C61" s="12">
        <f t="shared" si="7"/>
        <v>0</v>
      </c>
      <c r="D61" s="3">
        <f t="shared" si="7"/>
        <v>100.00070671378091</v>
      </c>
      <c r="E61" s="13">
        <f t="shared" si="7"/>
        <v>100.00070671378091</v>
      </c>
      <c r="F61" s="13">
        <f t="shared" si="7"/>
        <v>46.32370367017183</v>
      </c>
      <c r="G61" s="13">
        <f t="shared" si="7"/>
        <v>44.73161315798049</v>
      </c>
      <c r="H61" s="13">
        <f t="shared" si="7"/>
        <v>66.49426247605635</v>
      </c>
      <c r="I61" s="13">
        <f t="shared" si="7"/>
        <v>51.6214288094312</v>
      </c>
      <c r="J61" s="13">
        <f t="shared" si="7"/>
        <v>119.80405528862856</v>
      </c>
      <c r="K61" s="13">
        <f t="shared" si="7"/>
        <v>76.92380765012118</v>
      </c>
      <c r="L61" s="13">
        <f t="shared" si="7"/>
        <v>61.33255657226437</v>
      </c>
      <c r="M61" s="13">
        <f t="shared" si="7"/>
        <v>85.43290288428547</v>
      </c>
      <c r="N61" s="13">
        <f t="shared" si="7"/>
        <v>116.30726133818747</v>
      </c>
      <c r="O61" s="13">
        <f t="shared" si="7"/>
        <v>82.10068963951392</v>
      </c>
      <c r="P61" s="13">
        <f t="shared" si="7"/>
        <v>115.24528542333621</v>
      </c>
      <c r="Q61" s="13">
        <f t="shared" si="7"/>
        <v>103.3107964801395</v>
      </c>
      <c r="R61" s="13">
        <f t="shared" si="7"/>
        <v>119.97361574195232</v>
      </c>
      <c r="S61" s="13">
        <f t="shared" si="7"/>
        <v>107.2194041972387</v>
      </c>
      <c r="T61" s="13">
        <f t="shared" si="7"/>
        <v>126.57694721304287</v>
      </c>
      <c r="U61" s="13">
        <f t="shared" si="7"/>
        <v>118.32861424383132</v>
      </c>
      <c r="V61" s="13">
        <f t="shared" si="7"/>
        <v>89.4236730721124</v>
      </c>
      <c r="W61" s="13">
        <f t="shared" si="7"/>
        <v>100.00070671378091</v>
      </c>
      <c r="X61" s="13">
        <f t="shared" si="7"/>
        <v>0</v>
      </c>
      <c r="Y61" s="13">
        <f t="shared" si="7"/>
        <v>0</v>
      </c>
      <c r="Z61" s="14">
        <f t="shared" si="7"/>
        <v>100.00070671378091</v>
      </c>
    </row>
    <row r="62" spans="1:26" ht="13.5">
      <c r="A62" s="39" t="s">
        <v>104</v>
      </c>
      <c r="B62" s="12">
        <f t="shared" si="7"/>
        <v>37.13411896602353</v>
      </c>
      <c r="C62" s="12">
        <f t="shared" si="7"/>
        <v>0</v>
      </c>
      <c r="D62" s="3">
        <f t="shared" si="7"/>
        <v>99.99678777483237</v>
      </c>
      <c r="E62" s="13">
        <f t="shared" si="7"/>
        <v>99.99678777483237</v>
      </c>
      <c r="F62" s="13">
        <f t="shared" si="7"/>
        <v>88.01600245333779</v>
      </c>
      <c r="G62" s="13">
        <f t="shared" si="7"/>
        <v>40.35443016387013</v>
      </c>
      <c r="H62" s="13">
        <f t="shared" si="7"/>
        <v>50.332563669573005</v>
      </c>
      <c r="I62" s="13">
        <f t="shared" si="7"/>
        <v>52.275892385321534</v>
      </c>
      <c r="J62" s="13">
        <f t="shared" si="7"/>
        <v>92.1376836941422</v>
      </c>
      <c r="K62" s="13">
        <f t="shared" si="7"/>
        <v>49.79151057106558</v>
      </c>
      <c r="L62" s="13">
        <f t="shared" si="7"/>
        <v>41.33965961765505</v>
      </c>
      <c r="M62" s="13">
        <f t="shared" si="7"/>
        <v>56.71914532257007</v>
      </c>
      <c r="N62" s="13">
        <f t="shared" si="7"/>
        <v>81.146737992442</v>
      </c>
      <c r="O62" s="13">
        <f t="shared" si="7"/>
        <v>24.864435464373294</v>
      </c>
      <c r="P62" s="13">
        <f t="shared" si="7"/>
        <v>50.28910798974135</v>
      </c>
      <c r="Q62" s="13">
        <f t="shared" si="7"/>
        <v>44.243550415833624</v>
      </c>
      <c r="R62" s="13">
        <f t="shared" si="7"/>
        <v>65.49777901741979</v>
      </c>
      <c r="S62" s="13">
        <f t="shared" si="7"/>
        <v>39.810079441515995</v>
      </c>
      <c r="T62" s="13">
        <f t="shared" si="7"/>
        <v>123.63973943746447</v>
      </c>
      <c r="U62" s="13">
        <f t="shared" si="7"/>
        <v>75.56738007385215</v>
      </c>
      <c r="V62" s="13">
        <f t="shared" si="7"/>
        <v>56.459023078890624</v>
      </c>
      <c r="W62" s="13">
        <f t="shared" si="7"/>
        <v>99.99678777483237</v>
      </c>
      <c r="X62" s="13">
        <f t="shared" si="7"/>
        <v>0</v>
      </c>
      <c r="Y62" s="13">
        <f t="shared" si="7"/>
        <v>0</v>
      </c>
      <c r="Z62" s="14">
        <f t="shared" si="7"/>
        <v>99.99678777483237</v>
      </c>
    </row>
    <row r="63" spans="1:26" ht="13.5">
      <c r="A63" s="39" t="s">
        <v>105</v>
      </c>
      <c r="B63" s="12">
        <f t="shared" si="7"/>
        <v>37.134107992437215</v>
      </c>
      <c r="C63" s="12">
        <f t="shared" si="7"/>
        <v>0</v>
      </c>
      <c r="D63" s="3">
        <f t="shared" si="7"/>
        <v>100.00178380306815</v>
      </c>
      <c r="E63" s="13">
        <f t="shared" si="7"/>
        <v>100.00178380306815</v>
      </c>
      <c r="F63" s="13">
        <f t="shared" si="7"/>
        <v>25.404001310659556</v>
      </c>
      <c r="G63" s="13">
        <f t="shared" si="7"/>
        <v>39.26506148758177</v>
      </c>
      <c r="H63" s="13">
        <f t="shared" si="7"/>
        <v>40.1043202487126</v>
      </c>
      <c r="I63" s="13">
        <f t="shared" si="7"/>
        <v>34.26608649504057</v>
      </c>
      <c r="J63" s="13">
        <f t="shared" si="7"/>
        <v>72.23294453302006</v>
      </c>
      <c r="K63" s="13">
        <f t="shared" si="7"/>
        <v>39.58251849168717</v>
      </c>
      <c r="L63" s="13">
        <f t="shared" si="7"/>
        <v>47.025904091643056</v>
      </c>
      <c r="M63" s="13">
        <f t="shared" si="7"/>
        <v>50.88051035220415</v>
      </c>
      <c r="N63" s="13">
        <f t="shared" si="7"/>
        <v>40.85677970997747</v>
      </c>
      <c r="O63" s="13">
        <f t="shared" si="7"/>
        <v>39.05467616585243</v>
      </c>
      <c r="P63" s="13">
        <f t="shared" si="7"/>
        <v>33.627524250525845</v>
      </c>
      <c r="Q63" s="13">
        <f t="shared" si="7"/>
        <v>37.85122455348692</v>
      </c>
      <c r="R63" s="13">
        <f t="shared" si="7"/>
        <v>41.1831073626589</v>
      </c>
      <c r="S63" s="13">
        <f t="shared" si="7"/>
        <v>45.013970133863076</v>
      </c>
      <c r="T63" s="13">
        <f t="shared" si="7"/>
        <v>87.46848006230383</v>
      </c>
      <c r="U63" s="13">
        <f t="shared" si="7"/>
        <v>59.79586453921865</v>
      </c>
      <c r="V63" s="13">
        <f t="shared" si="7"/>
        <v>45.64933969087566</v>
      </c>
      <c r="W63" s="13">
        <f t="shared" si="7"/>
        <v>100.00178380306815</v>
      </c>
      <c r="X63" s="13">
        <f t="shared" si="7"/>
        <v>0</v>
      </c>
      <c r="Y63" s="13">
        <f t="shared" si="7"/>
        <v>0</v>
      </c>
      <c r="Z63" s="14">
        <f t="shared" si="7"/>
        <v>100.00178380306815</v>
      </c>
    </row>
    <row r="64" spans="1:26" ht="13.5">
      <c r="A64" s="39" t="s">
        <v>106</v>
      </c>
      <c r="B64" s="12">
        <f t="shared" si="7"/>
        <v>37.13410851217591</v>
      </c>
      <c r="C64" s="12">
        <f t="shared" si="7"/>
        <v>0</v>
      </c>
      <c r="D64" s="3">
        <f t="shared" si="7"/>
        <v>100.00471116096467</v>
      </c>
      <c r="E64" s="13">
        <f t="shared" si="7"/>
        <v>100.00471116096467</v>
      </c>
      <c r="F64" s="13">
        <f t="shared" si="7"/>
        <v>23.893694174528672</v>
      </c>
      <c r="G64" s="13">
        <f t="shared" si="7"/>
        <v>26.511873729094443</v>
      </c>
      <c r="H64" s="13">
        <f t="shared" si="7"/>
        <v>32.146581901946206</v>
      </c>
      <c r="I64" s="13">
        <f t="shared" si="7"/>
        <v>27.500061866477893</v>
      </c>
      <c r="J64" s="13">
        <f t="shared" si="7"/>
        <v>49.455216780682285</v>
      </c>
      <c r="K64" s="13">
        <f t="shared" si="7"/>
        <v>35.21910197665175</v>
      </c>
      <c r="L64" s="13">
        <f t="shared" si="7"/>
        <v>54.91272566521842</v>
      </c>
      <c r="M64" s="13">
        <f t="shared" si="7"/>
        <v>46.30769304680781</v>
      </c>
      <c r="N64" s="13">
        <f t="shared" si="7"/>
        <v>39.81177226944782</v>
      </c>
      <c r="O64" s="13">
        <f t="shared" si="7"/>
        <v>33.38009948029354</v>
      </c>
      <c r="P64" s="13">
        <f t="shared" si="7"/>
        <v>30.727083961284706</v>
      </c>
      <c r="Q64" s="13">
        <f t="shared" si="7"/>
        <v>34.63955428687909</v>
      </c>
      <c r="R64" s="13">
        <f t="shared" si="7"/>
        <v>32.791009354866</v>
      </c>
      <c r="S64" s="13">
        <f t="shared" si="7"/>
        <v>30.996641533773715</v>
      </c>
      <c r="T64" s="13">
        <f t="shared" si="7"/>
        <v>115.34711305365748</v>
      </c>
      <c r="U64" s="13">
        <f t="shared" si="7"/>
        <v>59.56760905147508</v>
      </c>
      <c r="V64" s="13">
        <f t="shared" si="7"/>
        <v>41.95702656439973</v>
      </c>
      <c r="W64" s="13">
        <f t="shared" si="7"/>
        <v>100.00471116096467</v>
      </c>
      <c r="X64" s="13">
        <f t="shared" si="7"/>
        <v>0</v>
      </c>
      <c r="Y64" s="13">
        <f t="shared" si="7"/>
        <v>0</v>
      </c>
      <c r="Z64" s="14">
        <f t="shared" si="7"/>
        <v>100.00471116096467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99.84596273291926</v>
      </c>
      <c r="E65" s="13">
        <f t="shared" si="7"/>
        <v>99.84596273291926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99.84596273291926</v>
      </c>
      <c r="X65" s="13">
        <f t="shared" si="7"/>
        <v>0</v>
      </c>
      <c r="Y65" s="13">
        <f t="shared" si="7"/>
        <v>0</v>
      </c>
      <c r="Z65" s="14">
        <f t="shared" si="7"/>
        <v>99.84596273291926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99.93962264150943</v>
      </c>
      <c r="E66" s="16">
        <f t="shared" si="7"/>
        <v>99.93962264150943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99.8945289278386</v>
      </c>
      <c r="T66" s="16">
        <f t="shared" si="7"/>
        <v>154.45438383610352</v>
      </c>
      <c r="U66" s="16">
        <f t="shared" si="7"/>
        <v>113.86371168782512</v>
      </c>
      <c r="V66" s="16">
        <f t="shared" si="7"/>
        <v>103.13258033321719</v>
      </c>
      <c r="W66" s="16">
        <f t="shared" si="7"/>
        <v>99.93962264150943</v>
      </c>
      <c r="X66" s="16">
        <f t="shared" si="7"/>
        <v>0</v>
      </c>
      <c r="Y66" s="16">
        <f t="shared" si="7"/>
        <v>0</v>
      </c>
      <c r="Z66" s="17">
        <f t="shared" si="7"/>
        <v>99.93962264150943</v>
      </c>
    </row>
    <row r="67" spans="1:26" ht="13.5" hidden="1">
      <c r="A67" s="41" t="s">
        <v>285</v>
      </c>
      <c r="B67" s="24">
        <v>46900295</v>
      </c>
      <c r="C67" s="24"/>
      <c r="D67" s="25">
        <v>66060000</v>
      </c>
      <c r="E67" s="26">
        <v>66060000</v>
      </c>
      <c r="F67" s="26">
        <v>11512180</v>
      </c>
      <c r="G67" s="26">
        <v>4579383</v>
      </c>
      <c r="H67" s="26">
        <v>3972412</v>
      </c>
      <c r="I67" s="26">
        <v>20063975</v>
      </c>
      <c r="J67" s="26">
        <v>3520258</v>
      </c>
      <c r="K67" s="26">
        <v>3939429</v>
      </c>
      <c r="L67" s="26">
        <v>4295062</v>
      </c>
      <c r="M67" s="26">
        <v>11754749</v>
      </c>
      <c r="N67" s="26">
        <v>4033475</v>
      </c>
      <c r="O67" s="26">
        <v>5461863</v>
      </c>
      <c r="P67" s="26">
        <v>4291054</v>
      </c>
      <c r="Q67" s="26">
        <v>13786392</v>
      </c>
      <c r="R67" s="26">
        <v>4155043</v>
      </c>
      <c r="S67" s="26">
        <v>4078453</v>
      </c>
      <c r="T67" s="26">
        <v>12107957</v>
      </c>
      <c r="U67" s="26">
        <v>20341453</v>
      </c>
      <c r="V67" s="26">
        <v>65946569</v>
      </c>
      <c r="W67" s="26">
        <v>66060000</v>
      </c>
      <c r="X67" s="26"/>
      <c r="Y67" s="25"/>
      <c r="Z67" s="27">
        <v>66060000</v>
      </c>
    </row>
    <row r="68" spans="1:26" ht="13.5" hidden="1">
      <c r="A68" s="37" t="s">
        <v>31</v>
      </c>
      <c r="B68" s="19">
        <v>6938466</v>
      </c>
      <c r="C68" s="19"/>
      <c r="D68" s="20">
        <v>9326000</v>
      </c>
      <c r="E68" s="21">
        <v>9326000</v>
      </c>
      <c r="F68" s="21">
        <v>7787138</v>
      </c>
      <c r="G68" s="21">
        <v>15498</v>
      </c>
      <c r="H68" s="21">
        <v>117632</v>
      </c>
      <c r="I68" s="21">
        <v>7920268</v>
      </c>
      <c r="J68" s="21">
        <v>92258</v>
      </c>
      <c r="K68" s="21">
        <v>4233</v>
      </c>
      <c r="L68" s="21">
        <v>1673</v>
      </c>
      <c r="M68" s="21">
        <v>98164</v>
      </c>
      <c r="N68" s="21">
        <v>44</v>
      </c>
      <c r="O68" s="21"/>
      <c r="P68" s="21"/>
      <c r="Q68" s="21">
        <v>44</v>
      </c>
      <c r="R68" s="21">
        <v>27533</v>
      </c>
      <c r="S68" s="21">
        <v>44</v>
      </c>
      <c r="T68" s="21">
        <v>7782915</v>
      </c>
      <c r="U68" s="21">
        <v>7810492</v>
      </c>
      <c r="V68" s="21">
        <v>15828968</v>
      </c>
      <c r="W68" s="21">
        <v>9326000</v>
      </c>
      <c r="X68" s="21"/>
      <c r="Y68" s="20"/>
      <c r="Z68" s="23">
        <v>9326000</v>
      </c>
    </row>
    <row r="69" spans="1:26" ht="13.5" hidden="1">
      <c r="A69" s="38" t="s">
        <v>32</v>
      </c>
      <c r="B69" s="19">
        <v>39400505</v>
      </c>
      <c r="C69" s="19"/>
      <c r="D69" s="20">
        <v>56204000</v>
      </c>
      <c r="E69" s="21">
        <v>56204000</v>
      </c>
      <c r="F69" s="21">
        <v>3689605</v>
      </c>
      <c r="G69" s="21">
        <v>4515063</v>
      </c>
      <c r="H69" s="21">
        <v>3805606</v>
      </c>
      <c r="I69" s="21">
        <v>12010274</v>
      </c>
      <c r="J69" s="21">
        <v>3365907</v>
      </c>
      <c r="K69" s="21">
        <v>3875576</v>
      </c>
      <c r="L69" s="21">
        <v>4234365</v>
      </c>
      <c r="M69" s="21">
        <v>11475848</v>
      </c>
      <c r="N69" s="21">
        <v>3978539</v>
      </c>
      <c r="O69" s="21">
        <v>5410036</v>
      </c>
      <c r="P69" s="21">
        <v>4236483</v>
      </c>
      <c r="Q69" s="21">
        <v>13625058</v>
      </c>
      <c r="R69" s="21">
        <v>4076300</v>
      </c>
      <c r="S69" s="21">
        <v>4026262</v>
      </c>
      <c r="T69" s="21">
        <v>4289605</v>
      </c>
      <c r="U69" s="21">
        <v>12392167</v>
      </c>
      <c r="V69" s="21">
        <v>49503347</v>
      </c>
      <c r="W69" s="21">
        <v>56204000</v>
      </c>
      <c r="X69" s="21"/>
      <c r="Y69" s="20"/>
      <c r="Z69" s="23">
        <v>56204000</v>
      </c>
    </row>
    <row r="70" spans="1:26" ht="13.5" hidden="1">
      <c r="A70" s="39" t="s">
        <v>103</v>
      </c>
      <c r="B70" s="19">
        <v>20576151</v>
      </c>
      <c r="C70" s="19"/>
      <c r="D70" s="20">
        <v>32262000</v>
      </c>
      <c r="E70" s="21">
        <v>32262000</v>
      </c>
      <c r="F70" s="21">
        <v>2253246</v>
      </c>
      <c r="G70" s="21">
        <v>2608455</v>
      </c>
      <c r="H70" s="21">
        <v>2010972</v>
      </c>
      <c r="I70" s="21">
        <v>6872673</v>
      </c>
      <c r="J70" s="21">
        <v>1942895</v>
      </c>
      <c r="K70" s="21">
        <v>1926427</v>
      </c>
      <c r="L70" s="21">
        <v>2090733</v>
      </c>
      <c r="M70" s="21">
        <v>5960055</v>
      </c>
      <c r="N70" s="21">
        <v>2208973</v>
      </c>
      <c r="O70" s="21">
        <v>2554523</v>
      </c>
      <c r="P70" s="21">
        <v>2134391</v>
      </c>
      <c r="Q70" s="21">
        <v>6897887</v>
      </c>
      <c r="R70" s="21">
        <v>2239214</v>
      </c>
      <c r="S70" s="21">
        <v>2004556</v>
      </c>
      <c r="T70" s="21">
        <v>2253246</v>
      </c>
      <c r="U70" s="21">
        <v>6497016</v>
      </c>
      <c r="V70" s="21">
        <v>26227631</v>
      </c>
      <c r="W70" s="21">
        <v>32262000</v>
      </c>
      <c r="X70" s="21"/>
      <c r="Y70" s="20"/>
      <c r="Z70" s="23">
        <v>32262000</v>
      </c>
    </row>
    <row r="71" spans="1:26" ht="13.5" hidden="1">
      <c r="A71" s="39" t="s">
        <v>104</v>
      </c>
      <c r="B71" s="19">
        <v>9426288</v>
      </c>
      <c r="C71" s="19"/>
      <c r="D71" s="20">
        <v>12826000</v>
      </c>
      <c r="E71" s="21">
        <v>12826000</v>
      </c>
      <c r="F71" s="21">
        <v>358695</v>
      </c>
      <c r="G71" s="21">
        <v>938182</v>
      </c>
      <c r="H71" s="21">
        <v>841493</v>
      </c>
      <c r="I71" s="21">
        <v>2138370</v>
      </c>
      <c r="J71" s="21">
        <v>700417</v>
      </c>
      <c r="K71" s="21">
        <v>982304</v>
      </c>
      <c r="L71" s="21">
        <v>1170566</v>
      </c>
      <c r="M71" s="21">
        <v>2853287</v>
      </c>
      <c r="N71" s="21">
        <v>802328</v>
      </c>
      <c r="O71" s="21">
        <v>1881945</v>
      </c>
      <c r="P71" s="21">
        <v>1135043</v>
      </c>
      <c r="Q71" s="21">
        <v>3819316</v>
      </c>
      <c r="R71" s="21">
        <v>867634</v>
      </c>
      <c r="S71" s="21">
        <v>1044542</v>
      </c>
      <c r="T71" s="21">
        <v>958695</v>
      </c>
      <c r="U71" s="21">
        <v>2870871</v>
      </c>
      <c r="V71" s="21">
        <v>11681844</v>
      </c>
      <c r="W71" s="21">
        <v>12826000</v>
      </c>
      <c r="X71" s="21"/>
      <c r="Y71" s="20"/>
      <c r="Z71" s="23">
        <v>12826000</v>
      </c>
    </row>
    <row r="72" spans="1:26" ht="13.5" hidden="1">
      <c r="A72" s="39" t="s">
        <v>105</v>
      </c>
      <c r="B72" s="19">
        <v>5096005</v>
      </c>
      <c r="C72" s="19"/>
      <c r="D72" s="20">
        <v>5606000</v>
      </c>
      <c r="E72" s="21">
        <v>5606000</v>
      </c>
      <c r="F72" s="21">
        <v>631743</v>
      </c>
      <c r="G72" s="21">
        <v>521894</v>
      </c>
      <c r="H72" s="21">
        <v>512077</v>
      </c>
      <c r="I72" s="21">
        <v>1665714</v>
      </c>
      <c r="J72" s="21">
        <v>369427</v>
      </c>
      <c r="K72" s="21">
        <v>519017</v>
      </c>
      <c r="L72" s="21">
        <v>525168</v>
      </c>
      <c r="M72" s="21">
        <v>1413612</v>
      </c>
      <c r="N72" s="21">
        <v>519270</v>
      </c>
      <c r="O72" s="21">
        <v>525238</v>
      </c>
      <c r="P72" s="21">
        <v>519164</v>
      </c>
      <c r="Q72" s="21">
        <v>1563672</v>
      </c>
      <c r="R72" s="21">
        <v>520274</v>
      </c>
      <c r="S72" s="21">
        <v>527554</v>
      </c>
      <c r="T72" s="21">
        <v>631743</v>
      </c>
      <c r="U72" s="21">
        <v>1679571</v>
      </c>
      <c r="V72" s="21">
        <v>6322569</v>
      </c>
      <c r="W72" s="21">
        <v>5606000</v>
      </c>
      <c r="X72" s="21"/>
      <c r="Y72" s="20"/>
      <c r="Z72" s="23">
        <v>5606000</v>
      </c>
    </row>
    <row r="73" spans="1:26" ht="13.5" hidden="1">
      <c r="A73" s="39" t="s">
        <v>106</v>
      </c>
      <c r="B73" s="19">
        <v>4302061</v>
      </c>
      <c r="C73" s="19"/>
      <c r="D73" s="20">
        <v>5349000</v>
      </c>
      <c r="E73" s="21">
        <v>5349000</v>
      </c>
      <c r="F73" s="21">
        <v>445921</v>
      </c>
      <c r="G73" s="21">
        <v>446532</v>
      </c>
      <c r="H73" s="21">
        <v>441064</v>
      </c>
      <c r="I73" s="21">
        <v>1333517</v>
      </c>
      <c r="J73" s="21">
        <v>353168</v>
      </c>
      <c r="K73" s="21">
        <v>447828</v>
      </c>
      <c r="L73" s="21">
        <v>447898</v>
      </c>
      <c r="M73" s="21">
        <v>1248894</v>
      </c>
      <c r="N73" s="21">
        <v>447968</v>
      </c>
      <c r="O73" s="21">
        <v>448330</v>
      </c>
      <c r="P73" s="21">
        <v>447885</v>
      </c>
      <c r="Q73" s="21">
        <v>1344183</v>
      </c>
      <c r="R73" s="21">
        <v>449178</v>
      </c>
      <c r="S73" s="21">
        <v>449610</v>
      </c>
      <c r="T73" s="21">
        <v>445921</v>
      </c>
      <c r="U73" s="21">
        <v>1344709</v>
      </c>
      <c r="V73" s="21">
        <v>5271303</v>
      </c>
      <c r="W73" s="21">
        <v>5349000</v>
      </c>
      <c r="X73" s="21"/>
      <c r="Y73" s="20"/>
      <c r="Z73" s="23">
        <v>5349000</v>
      </c>
    </row>
    <row r="74" spans="1:26" ht="13.5" hidden="1">
      <c r="A74" s="39" t="s">
        <v>107</v>
      </c>
      <c r="B74" s="19"/>
      <c r="C74" s="19"/>
      <c r="D74" s="20">
        <v>161000</v>
      </c>
      <c r="E74" s="21">
        <v>161000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161000</v>
      </c>
      <c r="X74" s="21"/>
      <c r="Y74" s="20"/>
      <c r="Z74" s="23">
        <v>161000</v>
      </c>
    </row>
    <row r="75" spans="1:26" ht="13.5" hidden="1">
      <c r="A75" s="40" t="s">
        <v>110</v>
      </c>
      <c r="B75" s="28">
        <v>561324</v>
      </c>
      <c r="C75" s="28"/>
      <c r="D75" s="29">
        <v>530000</v>
      </c>
      <c r="E75" s="30">
        <v>530000</v>
      </c>
      <c r="F75" s="30">
        <v>35437</v>
      </c>
      <c r="G75" s="30">
        <v>48822</v>
      </c>
      <c r="H75" s="30">
        <v>49174</v>
      </c>
      <c r="I75" s="30">
        <v>133433</v>
      </c>
      <c r="J75" s="30">
        <v>62093</v>
      </c>
      <c r="K75" s="30">
        <v>59620</v>
      </c>
      <c r="L75" s="30">
        <v>59024</v>
      </c>
      <c r="M75" s="30">
        <v>180737</v>
      </c>
      <c r="N75" s="30">
        <v>54892</v>
      </c>
      <c r="O75" s="30">
        <v>51827</v>
      </c>
      <c r="P75" s="30">
        <v>54571</v>
      </c>
      <c r="Q75" s="30">
        <v>161290</v>
      </c>
      <c r="R75" s="30">
        <v>51210</v>
      </c>
      <c r="S75" s="30">
        <v>52147</v>
      </c>
      <c r="T75" s="30">
        <v>35437</v>
      </c>
      <c r="U75" s="30">
        <v>138794</v>
      </c>
      <c r="V75" s="30">
        <v>614254</v>
      </c>
      <c r="W75" s="30">
        <v>530000</v>
      </c>
      <c r="X75" s="30"/>
      <c r="Y75" s="29"/>
      <c r="Z75" s="31">
        <v>530000</v>
      </c>
    </row>
    <row r="76" spans="1:26" ht="13.5" hidden="1">
      <c r="A76" s="42" t="s">
        <v>286</v>
      </c>
      <c r="B76" s="32">
        <v>17455755</v>
      </c>
      <c r="C76" s="32"/>
      <c r="D76" s="33">
        <v>66059568</v>
      </c>
      <c r="E76" s="34">
        <v>66059568</v>
      </c>
      <c r="F76" s="34">
        <v>1810936</v>
      </c>
      <c r="G76" s="34">
        <v>2767563</v>
      </c>
      <c r="H76" s="34">
        <v>3207134</v>
      </c>
      <c r="I76" s="34">
        <v>7785633</v>
      </c>
      <c r="J76" s="34">
        <v>4574393</v>
      </c>
      <c r="K76" s="34">
        <v>3235970</v>
      </c>
      <c r="L76" s="34">
        <v>3252057</v>
      </c>
      <c r="M76" s="34">
        <v>11062420</v>
      </c>
      <c r="N76" s="34">
        <v>4212817</v>
      </c>
      <c r="O76" s="34">
        <v>3386396</v>
      </c>
      <c r="P76" s="34">
        <v>3841570</v>
      </c>
      <c r="Q76" s="34">
        <v>11440783</v>
      </c>
      <c r="R76" s="34">
        <v>4305619</v>
      </c>
      <c r="S76" s="34">
        <v>3416047</v>
      </c>
      <c r="T76" s="34">
        <v>6698779</v>
      </c>
      <c r="U76" s="34">
        <v>14420445</v>
      </c>
      <c r="V76" s="34">
        <v>44709281</v>
      </c>
      <c r="W76" s="34">
        <v>66059568</v>
      </c>
      <c r="X76" s="34"/>
      <c r="Y76" s="33"/>
      <c r="Z76" s="35">
        <v>66059568</v>
      </c>
    </row>
    <row r="77" spans="1:26" ht="13.5" hidden="1">
      <c r="A77" s="37" t="s">
        <v>31</v>
      </c>
      <c r="B77" s="19">
        <v>2263401</v>
      </c>
      <c r="C77" s="19"/>
      <c r="D77" s="20">
        <v>9325968</v>
      </c>
      <c r="E77" s="21">
        <v>9325968</v>
      </c>
      <c r="F77" s="21">
        <v>148968</v>
      </c>
      <c r="G77" s="21">
        <v>850033</v>
      </c>
      <c r="H77" s="21">
        <v>1050082</v>
      </c>
      <c r="I77" s="21">
        <v>2049083</v>
      </c>
      <c r="J77" s="21">
        <v>1097777</v>
      </c>
      <c r="K77" s="21">
        <v>842204</v>
      </c>
      <c r="L77" s="21">
        <v>933907</v>
      </c>
      <c r="M77" s="21">
        <v>2873888</v>
      </c>
      <c r="N77" s="21">
        <v>540491</v>
      </c>
      <c r="O77" s="21">
        <v>399271</v>
      </c>
      <c r="P77" s="21">
        <v>437466</v>
      </c>
      <c r="Q77" s="21">
        <v>1377228</v>
      </c>
      <c r="R77" s="21">
        <v>634699</v>
      </c>
      <c r="S77" s="21">
        <v>415930</v>
      </c>
      <c r="T77" s="21">
        <v>1525886</v>
      </c>
      <c r="U77" s="21">
        <v>2576515</v>
      </c>
      <c r="V77" s="21">
        <v>8876714</v>
      </c>
      <c r="W77" s="21">
        <v>9325968</v>
      </c>
      <c r="X77" s="21"/>
      <c r="Y77" s="20"/>
      <c r="Z77" s="23">
        <v>9325968</v>
      </c>
    </row>
    <row r="78" spans="1:26" ht="13.5" hidden="1">
      <c r="A78" s="38" t="s">
        <v>32</v>
      </c>
      <c r="B78" s="19">
        <v>14631030</v>
      </c>
      <c r="C78" s="19"/>
      <c r="D78" s="20">
        <v>56203920</v>
      </c>
      <c r="E78" s="21">
        <v>56203920</v>
      </c>
      <c r="F78" s="21">
        <v>1626531</v>
      </c>
      <c r="G78" s="21">
        <v>1868708</v>
      </c>
      <c r="H78" s="21">
        <v>2107878</v>
      </c>
      <c r="I78" s="21">
        <v>5603117</v>
      </c>
      <c r="J78" s="21">
        <v>3414523</v>
      </c>
      <c r="K78" s="21">
        <v>2334146</v>
      </c>
      <c r="L78" s="21">
        <v>2259126</v>
      </c>
      <c r="M78" s="21">
        <v>8007795</v>
      </c>
      <c r="N78" s="21">
        <v>3617434</v>
      </c>
      <c r="O78" s="21">
        <v>2935298</v>
      </c>
      <c r="P78" s="21">
        <v>3349533</v>
      </c>
      <c r="Q78" s="21">
        <v>9902265</v>
      </c>
      <c r="R78" s="21">
        <v>3619710</v>
      </c>
      <c r="S78" s="21">
        <v>2948025</v>
      </c>
      <c r="T78" s="21">
        <v>5118159</v>
      </c>
      <c r="U78" s="21">
        <v>11685894</v>
      </c>
      <c r="V78" s="21">
        <v>35199071</v>
      </c>
      <c r="W78" s="21">
        <v>56203920</v>
      </c>
      <c r="X78" s="21"/>
      <c r="Y78" s="20"/>
      <c r="Z78" s="23">
        <v>56203920</v>
      </c>
    </row>
    <row r="79" spans="1:26" ht="13.5" hidden="1">
      <c r="A79" s="39" t="s">
        <v>103</v>
      </c>
      <c r="B79" s="19">
        <v>7640773</v>
      </c>
      <c r="C79" s="19"/>
      <c r="D79" s="20">
        <v>32262228</v>
      </c>
      <c r="E79" s="21">
        <v>32262228</v>
      </c>
      <c r="F79" s="21">
        <v>1043787</v>
      </c>
      <c r="G79" s="21">
        <v>1166804</v>
      </c>
      <c r="H79" s="21">
        <v>1337181</v>
      </c>
      <c r="I79" s="21">
        <v>3547772</v>
      </c>
      <c r="J79" s="21">
        <v>2327667</v>
      </c>
      <c r="K79" s="21">
        <v>1481881</v>
      </c>
      <c r="L79" s="21">
        <v>1282300</v>
      </c>
      <c r="M79" s="21">
        <v>5091848</v>
      </c>
      <c r="N79" s="21">
        <v>2569196</v>
      </c>
      <c r="O79" s="21">
        <v>2097281</v>
      </c>
      <c r="P79" s="21">
        <v>2459785</v>
      </c>
      <c r="Q79" s="21">
        <v>7126262</v>
      </c>
      <c r="R79" s="21">
        <v>2686466</v>
      </c>
      <c r="S79" s="21">
        <v>2149273</v>
      </c>
      <c r="T79" s="21">
        <v>2852090</v>
      </c>
      <c r="U79" s="21">
        <v>7687829</v>
      </c>
      <c r="V79" s="21">
        <v>23453711</v>
      </c>
      <c r="W79" s="21">
        <v>32262228</v>
      </c>
      <c r="X79" s="21"/>
      <c r="Y79" s="20"/>
      <c r="Z79" s="23">
        <v>32262228</v>
      </c>
    </row>
    <row r="80" spans="1:26" ht="13.5" hidden="1">
      <c r="A80" s="39" t="s">
        <v>104</v>
      </c>
      <c r="B80" s="19">
        <v>3500369</v>
      </c>
      <c r="C80" s="19"/>
      <c r="D80" s="20">
        <v>12825588</v>
      </c>
      <c r="E80" s="21">
        <v>12825588</v>
      </c>
      <c r="F80" s="21">
        <v>315709</v>
      </c>
      <c r="G80" s="21">
        <v>378598</v>
      </c>
      <c r="H80" s="21">
        <v>423545</v>
      </c>
      <c r="I80" s="21">
        <v>1117852</v>
      </c>
      <c r="J80" s="21">
        <v>645348</v>
      </c>
      <c r="K80" s="21">
        <v>489104</v>
      </c>
      <c r="L80" s="21">
        <v>483908</v>
      </c>
      <c r="M80" s="21">
        <v>1618360</v>
      </c>
      <c r="N80" s="21">
        <v>651063</v>
      </c>
      <c r="O80" s="21">
        <v>467935</v>
      </c>
      <c r="P80" s="21">
        <v>570803</v>
      </c>
      <c r="Q80" s="21">
        <v>1689801</v>
      </c>
      <c r="R80" s="21">
        <v>568281</v>
      </c>
      <c r="S80" s="21">
        <v>415833</v>
      </c>
      <c r="T80" s="21">
        <v>1185328</v>
      </c>
      <c r="U80" s="21">
        <v>2169442</v>
      </c>
      <c r="V80" s="21">
        <v>6595455</v>
      </c>
      <c r="W80" s="21">
        <v>12825588</v>
      </c>
      <c r="X80" s="21"/>
      <c r="Y80" s="20"/>
      <c r="Z80" s="23">
        <v>12825588</v>
      </c>
    </row>
    <row r="81" spans="1:26" ht="13.5" hidden="1">
      <c r="A81" s="39" t="s">
        <v>105</v>
      </c>
      <c r="B81" s="19">
        <v>1892356</v>
      </c>
      <c r="C81" s="19"/>
      <c r="D81" s="20">
        <v>5606100</v>
      </c>
      <c r="E81" s="21">
        <v>5606100</v>
      </c>
      <c r="F81" s="21">
        <v>160488</v>
      </c>
      <c r="G81" s="21">
        <v>204922</v>
      </c>
      <c r="H81" s="21">
        <v>205365</v>
      </c>
      <c r="I81" s="21">
        <v>570775</v>
      </c>
      <c r="J81" s="21">
        <v>266848</v>
      </c>
      <c r="K81" s="21">
        <v>205440</v>
      </c>
      <c r="L81" s="21">
        <v>246965</v>
      </c>
      <c r="M81" s="21">
        <v>719253</v>
      </c>
      <c r="N81" s="21">
        <v>212157</v>
      </c>
      <c r="O81" s="21">
        <v>205130</v>
      </c>
      <c r="P81" s="21">
        <v>174582</v>
      </c>
      <c r="Q81" s="21">
        <v>591869</v>
      </c>
      <c r="R81" s="21">
        <v>214265</v>
      </c>
      <c r="S81" s="21">
        <v>237473</v>
      </c>
      <c r="T81" s="21">
        <v>552576</v>
      </c>
      <c r="U81" s="21">
        <v>1004314</v>
      </c>
      <c r="V81" s="21">
        <v>2886211</v>
      </c>
      <c r="W81" s="21">
        <v>5606100</v>
      </c>
      <c r="X81" s="21"/>
      <c r="Y81" s="20"/>
      <c r="Z81" s="23">
        <v>5606100</v>
      </c>
    </row>
    <row r="82" spans="1:26" ht="13.5" hidden="1">
      <c r="A82" s="39" t="s">
        <v>106</v>
      </c>
      <c r="B82" s="19">
        <v>1597532</v>
      </c>
      <c r="C82" s="19"/>
      <c r="D82" s="20">
        <v>5349252</v>
      </c>
      <c r="E82" s="21">
        <v>5349252</v>
      </c>
      <c r="F82" s="21">
        <v>106547</v>
      </c>
      <c r="G82" s="21">
        <v>118384</v>
      </c>
      <c r="H82" s="21">
        <v>141787</v>
      </c>
      <c r="I82" s="21">
        <v>366718</v>
      </c>
      <c r="J82" s="21">
        <v>174660</v>
      </c>
      <c r="K82" s="21">
        <v>157721</v>
      </c>
      <c r="L82" s="21">
        <v>245953</v>
      </c>
      <c r="M82" s="21">
        <v>578334</v>
      </c>
      <c r="N82" s="21">
        <v>178344</v>
      </c>
      <c r="O82" s="21">
        <v>149653</v>
      </c>
      <c r="P82" s="21">
        <v>137622</v>
      </c>
      <c r="Q82" s="21">
        <v>465619</v>
      </c>
      <c r="R82" s="21">
        <v>147290</v>
      </c>
      <c r="S82" s="21">
        <v>139364</v>
      </c>
      <c r="T82" s="21">
        <v>514357</v>
      </c>
      <c r="U82" s="21">
        <v>801011</v>
      </c>
      <c r="V82" s="21">
        <v>2211682</v>
      </c>
      <c r="W82" s="21">
        <v>5349252</v>
      </c>
      <c r="X82" s="21"/>
      <c r="Y82" s="20"/>
      <c r="Z82" s="23">
        <v>5349252</v>
      </c>
    </row>
    <row r="83" spans="1:26" ht="13.5" hidden="1">
      <c r="A83" s="39" t="s">
        <v>107</v>
      </c>
      <c r="B83" s="19"/>
      <c r="C83" s="19"/>
      <c r="D83" s="20">
        <v>160752</v>
      </c>
      <c r="E83" s="21">
        <v>160752</v>
      </c>
      <c r="F83" s="21"/>
      <c r="G83" s="21"/>
      <c r="H83" s="21"/>
      <c r="I83" s="21"/>
      <c r="J83" s="21"/>
      <c r="K83" s="21"/>
      <c r="L83" s="21"/>
      <c r="M83" s="21"/>
      <c r="N83" s="21">
        <v>6674</v>
      </c>
      <c r="O83" s="21">
        <v>15299</v>
      </c>
      <c r="P83" s="21">
        <v>6741</v>
      </c>
      <c r="Q83" s="21">
        <v>28714</v>
      </c>
      <c r="R83" s="21">
        <v>3408</v>
      </c>
      <c r="S83" s="21">
        <v>6082</v>
      </c>
      <c r="T83" s="21">
        <v>13808</v>
      </c>
      <c r="U83" s="21">
        <v>23298</v>
      </c>
      <c r="V83" s="21">
        <v>52012</v>
      </c>
      <c r="W83" s="21">
        <v>160752</v>
      </c>
      <c r="X83" s="21"/>
      <c r="Y83" s="20"/>
      <c r="Z83" s="23">
        <v>160752</v>
      </c>
    </row>
    <row r="84" spans="1:26" ht="13.5" hidden="1">
      <c r="A84" s="40" t="s">
        <v>110</v>
      </c>
      <c r="B84" s="28">
        <v>561324</v>
      </c>
      <c r="C84" s="28"/>
      <c r="D84" s="29">
        <v>529680</v>
      </c>
      <c r="E84" s="30">
        <v>529680</v>
      </c>
      <c r="F84" s="30">
        <v>35437</v>
      </c>
      <c r="G84" s="30">
        <v>48822</v>
      </c>
      <c r="H84" s="30">
        <v>49174</v>
      </c>
      <c r="I84" s="30">
        <v>133433</v>
      </c>
      <c r="J84" s="30">
        <v>62093</v>
      </c>
      <c r="K84" s="30">
        <v>59620</v>
      </c>
      <c r="L84" s="30">
        <v>59024</v>
      </c>
      <c r="M84" s="30">
        <v>180737</v>
      </c>
      <c r="N84" s="30">
        <v>54892</v>
      </c>
      <c r="O84" s="30">
        <v>51827</v>
      </c>
      <c r="P84" s="30">
        <v>54571</v>
      </c>
      <c r="Q84" s="30">
        <v>161290</v>
      </c>
      <c r="R84" s="30">
        <v>51210</v>
      </c>
      <c r="S84" s="30">
        <v>52092</v>
      </c>
      <c r="T84" s="30">
        <v>54734</v>
      </c>
      <c r="U84" s="30">
        <v>158036</v>
      </c>
      <c r="V84" s="30">
        <v>633496</v>
      </c>
      <c r="W84" s="30">
        <v>529680</v>
      </c>
      <c r="X84" s="30"/>
      <c r="Y84" s="29"/>
      <c r="Z84" s="31">
        <v>529680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8307000</v>
      </c>
      <c r="F5" s="358">
        <f t="shared" si="0"/>
        <v>8307000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8307000</v>
      </c>
      <c r="Y5" s="358">
        <f t="shared" si="0"/>
        <v>-8307000</v>
      </c>
      <c r="Z5" s="359">
        <f>+IF(X5&lt;&gt;0,+(Y5/X5)*100,0)</f>
        <v>-100</v>
      </c>
      <c r="AA5" s="360">
        <f>+AA6+AA8+AA11+AA13+AA15</f>
        <v>8307000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4013000</v>
      </c>
      <c r="F6" s="59">
        <f t="shared" si="1"/>
        <v>4013000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4013000</v>
      </c>
      <c r="Y6" s="59">
        <f t="shared" si="1"/>
        <v>-4013000</v>
      </c>
      <c r="Z6" s="61">
        <f>+IF(X6&lt;&gt;0,+(Y6/X6)*100,0)</f>
        <v>-100</v>
      </c>
      <c r="AA6" s="62">
        <f t="shared" si="1"/>
        <v>4013000</v>
      </c>
    </row>
    <row r="7" spans="1:27" ht="13.5">
      <c r="A7" s="291" t="s">
        <v>228</v>
      </c>
      <c r="B7" s="142"/>
      <c r="C7" s="60"/>
      <c r="D7" s="340"/>
      <c r="E7" s="60">
        <v>4013000</v>
      </c>
      <c r="F7" s="59">
        <v>4013000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4013000</v>
      </c>
      <c r="Y7" s="59">
        <v>-4013000</v>
      </c>
      <c r="Z7" s="61">
        <v>-100</v>
      </c>
      <c r="AA7" s="62">
        <v>4013000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1307000</v>
      </c>
      <c r="F8" s="59">
        <f t="shared" si="2"/>
        <v>1307000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1307000</v>
      </c>
      <c r="Y8" s="59">
        <f t="shared" si="2"/>
        <v>-1307000</v>
      </c>
      <c r="Z8" s="61">
        <f>+IF(X8&lt;&gt;0,+(Y8/X8)*100,0)</f>
        <v>-100</v>
      </c>
      <c r="AA8" s="62">
        <f>SUM(AA9:AA10)</f>
        <v>1307000</v>
      </c>
    </row>
    <row r="9" spans="1:27" ht="13.5">
      <c r="A9" s="291" t="s">
        <v>229</v>
      </c>
      <c r="B9" s="142"/>
      <c r="C9" s="60"/>
      <c r="D9" s="340"/>
      <c r="E9" s="60">
        <v>1307000</v>
      </c>
      <c r="F9" s="59">
        <v>1307000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1307000</v>
      </c>
      <c r="Y9" s="59">
        <v>-1307000</v>
      </c>
      <c r="Z9" s="61">
        <v>-100</v>
      </c>
      <c r="AA9" s="62">
        <v>1307000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1376000</v>
      </c>
      <c r="F11" s="364">
        <f t="shared" si="3"/>
        <v>1376000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1376000</v>
      </c>
      <c r="Y11" s="364">
        <f t="shared" si="3"/>
        <v>-1376000</v>
      </c>
      <c r="Z11" s="365">
        <f>+IF(X11&lt;&gt;0,+(Y11/X11)*100,0)</f>
        <v>-100</v>
      </c>
      <c r="AA11" s="366">
        <f t="shared" si="3"/>
        <v>1376000</v>
      </c>
    </row>
    <row r="12" spans="1:27" ht="13.5">
      <c r="A12" s="291" t="s">
        <v>231</v>
      </c>
      <c r="B12" s="136"/>
      <c r="C12" s="60"/>
      <c r="D12" s="340"/>
      <c r="E12" s="60">
        <v>1376000</v>
      </c>
      <c r="F12" s="59">
        <v>1376000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1376000</v>
      </c>
      <c r="Y12" s="59">
        <v>-1376000</v>
      </c>
      <c r="Z12" s="61">
        <v>-100</v>
      </c>
      <c r="AA12" s="62">
        <v>1376000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973000</v>
      </c>
      <c r="F13" s="342">
        <f t="shared" si="4"/>
        <v>973000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973000</v>
      </c>
      <c r="Y13" s="342">
        <f t="shared" si="4"/>
        <v>-973000</v>
      </c>
      <c r="Z13" s="335">
        <f>+IF(X13&lt;&gt;0,+(Y13/X13)*100,0)</f>
        <v>-100</v>
      </c>
      <c r="AA13" s="273">
        <f t="shared" si="4"/>
        <v>973000</v>
      </c>
    </row>
    <row r="14" spans="1:27" ht="13.5">
      <c r="A14" s="291" t="s">
        <v>232</v>
      </c>
      <c r="B14" s="136"/>
      <c r="C14" s="60"/>
      <c r="D14" s="340"/>
      <c r="E14" s="60">
        <v>973000</v>
      </c>
      <c r="F14" s="59">
        <v>973000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973000</v>
      </c>
      <c r="Y14" s="59">
        <v>-973000</v>
      </c>
      <c r="Z14" s="61">
        <v>-100</v>
      </c>
      <c r="AA14" s="62">
        <v>973000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638000</v>
      </c>
      <c r="F15" s="59">
        <f t="shared" si="5"/>
        <v>638000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638000</v>
      </c>
      <c r="Y15" s="59">
        <f t="shared" si="5"/>
        <v>-638000</v>
      </c>
      <c r="Z15" s="61">
        <f>+IF(X15&lt;&gt;0,+(Y15/X15)*100,0)</f>
        <v>-100</v>
      </c>
      <c r="AA15" s="62">
        <f>SUM(AA16:AA20)</f>
        <v>638000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638000</v>
      </c>
      <c r="F20" s="59">
        <v>638000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638000</v>
      </c>
      <c r="Y20" s="59">
        <v>-638000</v>
      </c>
      <c r="Z20" s="61">
        <v>-100</v>
      </c>
      <c r="AA20" s="62">
        <v>638000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1283000</v>
      </c>
      <c r="F22" s="345">
        <f t="shared" si="6"/>
        <v>1283000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1283000</v>
      </c>
      <c r="Y22" s="345">
        <f t="shared" si="6"/>
        <v>-1283000</v>
      </c>
      <c r="Z22" s="336">
        <f>+IF(X22&lt;&gt;0,+(Y22/X22)*100,0)</f>
        <v>-100</v>
      </c>
      <c r="AA22" s="350">
        <f>SUM(AA23:AA32)</f>
        <v>1283000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1283000</v>
      </c>
      <c r="F32" s="59">
        <v>1283000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1283000</v>
      </c>
      <c r="Y32" s="59">
        <v>-1283000</v>
      </c>
      <c r="Z32" s="61">
        <v>-100</v>
      </c>
      <c r="AA32" s="62">
        <v>1283000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991000</v>
      </c>
      <c r="F40" s="345">
        <f t="shared" si="9"/>
        <v>991000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991000</v>
      </c>
      <c r="Y40" s="345">
        <f t="shared" si="9"/>
        <v>-991000</v>
      </c>
      <c r="Z40" s="336">
        <f>+IF(X40&lt;&gt;0,+(Y40/X40)*100,0)</f>
        <v>-100</v>
      </c>
      <c r="AA40" s="350">
        <f>SUM(AA41:AA49)</f>
        <v>991000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991000</v>
      </c>
      <c r="F49" s="53">
        <v>991000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991000</v>
      </c>
      <c r="Y49" s="53">
        <v>-991000</v>
      </c>
      <c r="Z49" s="94">
        <v>-100</v>
      </c>
      <c r="AA49" s="95">
        <v>991000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10581000</v>
      </c>
      <c r="F60" s="264">
        <f t="shared" si="14"/>
        <v>10581000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10581000</v>
      </c>
      <c r="Y60" s="264">
        <f t="shared" si="14"/>
        <v>-10581000</v>
      </c>
      <c r="Z60" s="337">
        <f>+IF(X60&lt;&gt;0,+(Y60/X60)*100,0)</f>
        <v>-100</v>
      </c>
      <c r="AA60" s="232">
        <f>+AA57+AA54+AA51+AA40+AA37+AA34+AA22+AA5</f>
        <v>10581000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75646134</v>
      </c>
      <c r="D5" s="153">
        <f>SUM(D6:D8)</f>
        <v>0</v>
      </c>
      <c r="E5" s="154">
        <f t="shared" si="0"/>
        <v>85917000</v>
      </c>
      <c r="F5" s="100">
        <f t="shared" si="0"/>
        <v>85917000</v>
      </c>
      <c r="G5" s="100">
        <f t="shared" si="0"/>
        <v>20373938</v>
      </c>
      <c r="H5" s="100">
        <f t="shared" si="0"/>
        <v>1164586</v>
      </c>
      <c r="I5" s="100">
        <f t="shared" si="0"/>
        <v>243987</v>
      </c>
      <c r="J5" s="100">
        <f t="shared" si="0"/>
        <v>21782511</v>
      </c>
      <c r="K5" s="100">
        <f t="shared" si="0"/>
        <v>247243</v>
      </c>
      <c r="L5" s="100">
        <f t="shared" si="0"/>
        <v>12443934</v>
      </c>
      <c r="M5" s="100">
        <f t="shared" si="0"/>
        <v>126199</v>
      </c>
      <c r="N5" s="100">
        <f t="shared" si="0"/>
        <v>12817376</v>
      </c>
      <c r="O5" s="100">
        <f t="shared" si="0"/>
        <v>250754</v>
      </c>
      <c r="P5" s="100">
        <f t="shared" si="0"/>
        <v>93001</v>
      </c>
      <c r="Q5" s="100">
        <f t="shared" si="0"/>
        <v>9336913</v>
      </c>
      <c r="R5" s="100">
        <f t="shared" si="0"/>
        <v>9680668</v>
      </c>
      <c r="S5" s="100">
        <f t="shared" si="0"/>
        <v>328440</v>
      </c>
      <c r="T5" s="100">
        <f t="shared" si="0"/>
        <v>4507033</v>
      </c>
      <c r="U5" s="100">
        <f t="shared" si="0"/>
        <v>20347735</v>
      </c>
      <c r="V5" s="100">
        <f t="shared" si="0"/>
        <v>25183208</v>
      </c>
      <c r="W5" s="100">
        <f t="shared" si="0"/>
        <v>69463763</v>
      </c>
      <c r="X5" s="100">
        <f t="shared" si="0"/>
        <v>85917000</v>
      </c>
      <c r="Y5" s="100">
        <f t="shared" si="0"/>
        <v>-16453237</v>
      </c>
      <c r="Z5" s="137">
        <f>+IF(X5&lt;&gt;0,+(Y5/X5)*100,0)</f>
        <v>-19.15015305469232</v>
      </c>
      <c r="AA5" s="153">
        <f>SUM(AA6:AA8)</f>
        <v>85917000</v>
      </c>
    </row>
    <row r="6" spans="1:27" ht="13.5">
      <c r="A6" s="138" t="s">
        <v>75</v>
      </c>
      <c r="B6" s="136"/>
      <c r="C6" s="155">
        <v>68707668</v>
      </c>
      <c r="D6" s="155"/>
      <c r="E6" s="156">
        <v>50686000</v>
      </c>
      <c r="F6" s="60">
        <v>50686000</v>
      </c>
      <c r="G6" s="60">
        <v>23458</v>
      </c>
      <c r="H6" s="60">
        <v>30200</v>
      </c>
      <c r="I6" s="60">
        <v>12601</v>
      </c>
      <c r="J6" s="60">
        <v>66259</v>
      </c>
      <c r="K6" s="60">
        <v>33193</v>
      </c>
      <c r="L6" s="60">
        <v>22168</v>
      </c>
      <c r="M6" s="60">
        <v>49784</v>
      </c>
      <c r="N6" s="60">
        <v>105145</v>
      </c>
      <c r="O6" s="60">
        <v>16777</v>
      </c>
      <c r="P6" s="60">
        <v>16453</v>
      </c>
      <c r="Q6" s="60">
        <v>15815</v>
      </c>
      <c r="R6" s="60">
        <v>49045</v>
      </c>
      <c r="S6" s="60">
        <v>24520</v>
      </c>
      <c r="T6" s="60">
        <v>15212</v>
      </c>
      <c r="U6" s="60">
        <v>23458</v>
      </c>
      <c r="V6" s="60">
        <v>63190</v>
      </c>
      <c r="W6" s="60">
        <v>283639</v>
      </c>
      <c r="X6" s="60">
        <v>50686000</v>
      </c>
      <c r="Y6" s="60">
        <v>-50402361</v>
      </c>
      <c r="Z6" s="140">
        <v>-99.44</v>
      </c>
      <c r="AA6" s="155">
        <v>50686000</v>
      </c>
    </row>
    <row r="7" spans="1:27" ht="13.5">
      <c r="A7" s="138" t="s">
        <v>76</v>
      </c>
      <c r="B7" s="136"/>
      <c r="C7" s="157">
        <v>6938466</v>
      </c>
      <c r="D7" s="157"/>
      <c r="E7" s="158">
        <v>35231000</v>
      </c>
      <c r="F7" s="159">
        <v>35231000</v>
      </c>
      <c r="G7" s="159">
        <v>20345893</v>
      </c>
      <c r="H7" s="159">
        <v>1066760</v>
      </c>
      <c r="I7" s="159">
        <v>223580</v>
      </c>
      <c r="J7" s="159">
        <v>21636233</v>
      </c>
      <c r="K7" s="159">
        <v>206682</v>
      </c>
      <c r="L7" s="159">
        <v>12415277</v>
      </c>
      <c r="M7" s="159">
        <v>71666</v>
      </c>
      <c r="N7" s="159">
        <v>12693625</v>
      </c>
      <c r="O7" s="159">
        <v>228286</v>
      </c>
      <c r="P7" s="159">
        <v>69266</v>
      </c>
      <c r="Q7" s="159">
        <v>9313358</v>
      </c>
      <c r="R7" s="159">
        <v>9610910</v>
      </c>
      <c r="S7" s="159">
        <v>297946</v>
      </c>
      <c r="T7" s="159">
        <v>4479037</v>
      </c>
      <c r="U7" s="159">
        <v>20319690</v>
      </c>
      <c r="V7" s="159">
        <v>25096673</v>
      </c>
      <c r="W7" s="159">
        <v>69037441</v>
      </c>
      <c r="X7" s="159">
        <v>35231000</v>
      </c>
      <c r="Y7" s="159">
        <v>33806441</v>
      </c>
      <c r="Z7" s="141">
        <v>95.96</v>
      </c>
      <c r="AA7" s="157">
        <v>35231000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4587</v>
      </c>
      <c r="H8" s="60">
        <v>67626</v>
      </c>
      <c r="I8" s="60">
        <v>7806</v>
      </c>
      <c r="J8" s="60">
        <v>80019</v>
      </c>
      <c r="K8" s="60">
        <v>7368</v>
      </c>
      <c r="L8" s="60">
        <v>6489</v>
      </c>
      <c r="M8" s="60">
        <v>4749</v>
      </c>
      <c r="N8" s="60">
        <v>18606</v>
      </c>
      <c r="O8" s="60">
        <v>5691</v>
      </c>
      <c r="P8" s="60">
        <v>7282</v>
      </c>
      <c r="Q8" s="60">
        <v>7740</v>
      </c>
      <c r="R8" s="60">
        <v>20713</v>
      </c>
      <c r="S8" s="60">
        <v>5974</v>
      </c>
      <c r="T8" s="60">
        <v>12784</v>
      </c>
      <c r="U8" s="60">
        <v>4587</v>
      </c>
      <c r="V8" s="60">
        <v>23345</v>
      </c>
      <c r="W8" s="60">
        <v>142683</v>
      </c>
      <c r="X8" s="60"/>
      <c r="Y8" s="60">
        <v>142683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5597</v>
      </c>
      <c r="H9" s="100">
        <f t="shared" si="1"/>
        <v>78078</v>
      </c>
      <c r="I9" s="100">
        <f t="shared" si="1"/>
        <v>367315</v>
      </c>
      <c r="J9" s="100">
        <f t="shared" si="1"/>
        <v>450990</v>
      </c>
      <c r="K9" s="100">
        <f t="shared" si="1"/>
        <v>77150</v>
      </c>
      <c r="L9" s="100">
        <f t="shared" si="1"/>
        <v>84618</v>
      </c>
      <c r="M9" s="100">
        <f t="shared" si="1"/>
        <v>158345</v>
      </c>
      <c r="N9" s="100">
        <f t="shared" si="1"/>
        <v>320113</v>
      </c>
      <c r="O9" s="100">
        <f t="shared" si="1"/>
        <v>111962</v>
      </c>
      <c r="P9" s="100">
        <f t="shared" si="1"/>
        <v>385077</v>
      </c>
      <c r="Q9" s="100">
        <f t="shared" si="1"/>
        <v>123134</v>
      </c>
      <c r="R9" s="100">
        <f t="shared" si="1"/>
        <v>620173</v>
      </c>
      <c r="S9" s="100">
        <f t="shared" si="1"/>
        <v>100003</v>
      </c>
      <c r="T9" s="100">
        <f t="shared" si="1"/>
        <v>224789</v>
      </c>
      <c r="U9" s="100">
        <f t="shared" si="1"/>
        <v>5597</v>
      </c>
      <c r="V9" s="100">
        <f t="shared" si="1"/>
        <v>330389</v>
      </c>
      <c r="W9" s="100">
        <f t="shared" si="1"/>
        <v>1721665</v>
      </c>
      <c r="X9" s="100">
        <f t="shared" si="1"/>
        <v>0</v>
      </c>
      <c r="Y9" s="100">
        <f t="shared" si="1"/>
        <v>1721665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3560</v>
      </c>
      <c r="H10" s="60">
        <v>31443</v>
      </c>
      <c r="I10" s="60">
        <v>326432</v>
      </c>
      <c r="J10" s="60">
        <v>361435</v>
      </c>
      <c r="K10" s="60">
        <v>28509</v>
      </c>
      <c r="L10" s="60">
        <v>7761</v>
      </c>
      <c r="M10" s="60">
        <v>82635</v>
      </c>
      <c r="N10" s="60">
        <v>118905</v>
      </c>
      <c r="O10" s="60">
        <v>41453</v>
      </c>
      <c r="P10" s="60">
        <v>318843</v>
      </c>
      <c r="Q10" s="60">
        <v>30103</v>
      </c>
      <c r="R10" s="60">
        <v>390399</v>
      </c>
      <c r="S10" s="60">
        <v>44487</v>
      </c>
      <c r="T10" s="60">
        <v>12193</v>
      </c>
      <c r="U10" s="60">
        <v>3560</v>
      </c>
      <c r="V10" s="60">
        <v>60240</v>
      </c>
      <c r="W10" s="60">
        <v>930979</v>
      </c>
      <c r="X10" s="60"/>
      <c r="Y10" s="60">
        <v>930979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2037</v>
      </c>
      <c r="H12" s="60">
        <v>46635</v>
      </c>
      <c r="I12" s="60">
        <v>40883</v>
      </c>
      <c r="J12" s="60">
        <v>89555</v>
      </c>
      <c r="K12" s="60">
        <v>48641</v>
      </c>
      <c r="L12" s="60">
        <v>76857</v>
      </c>
      <c r="M12" s="60">
        <v>75710</v>
      </c>
      <c r="N12" s="60">
        <v>201208</v>
      </c>
      <c r="O12" s="60">
        <v>70509</v>
      </c>
      <c r="P12" s="60">
        <v>66234</v>
      </c>
      <c r="Q12" s="60">
        <v>93031</v>
      </c>
      <c r="R12" s="60">
        <v>229774</v>
      </c>
      <c r="S12" s="60">
        <v>55516</v>
      </c>
      <c r="T12" s="60">
        <v>212596</v>
      </c>
      <c r="U12" s="60">
        <v>2037</v>
      </c>
      <c r="V12" s="60">
        <v>270149</v>
      </c>
      <c r="W12" s="60">
        <v>790686</v>
      </c>
      <c r="X12" s="60"/>
      <c r="Y12" s="60">
        <v>790686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2135</v>
      </c>
      <c r="H15" s="100">
        <f t="shared" si="2"/>
        <v>401242</v>
      </c>
      <c r="I15" s="100">
        <f t="shared" si="2"/>
        <v>1350</v>
      </c>
      <c r="J15" s="100">
        <f t="shared" si="2"/>
        <v>404727</v>
      </c>
      <c r="K15" s="100">
        <f t="shared" si="2"/>
        <v>0</v>
      </c>
      <c r="L15" s="100">
        <f t="shared" si="2"/>
        <v>1258</v>
      </c>
      <c r="M15" s="100">
        <f t="shared" si="2"/>
        <v>0</v>
      </c>
      <c r="N15" s="100">
        <f t="shared" si="2"/>
        <v>1258</v>
      </c>
      <c r="O15" s="100">
        <f t="shared" si="2"/>
        <v>450</v>
      </c>
      <c r="P15" s="100">
        <f t="shared" si="2"/>
        <v>600791</v>
      </c>
      <c r="Q15" s="100">
        <f t="shared" si="2"/>
        <v>76</v>
      </c>
      <c r="R15" s="100">
        <f t="shared" si="2"/>
        <v>601317</v>
      </c>
      <c r="S15" s="100">
        <f t="shared" si="2"/>
        <v>0</v>
      </c>
      <c r="T15" s="100">
        <f t="shared" si="2"/>
        <v>5516060</v>
      </c>
      <c r="U15" s="100">
        <f t="shared" si="2"/>
        <v>2135</v>
      </c>
      <c r="V15" s="100">
        <f t="shared" si="2"/>
        <v>5518195</v>
      </c>
      <c r="W15" s="100">
        <f t="shared" si="2"/>
        <v>6525497</v>
      </c>
      <c r="X15" s="100">
        <f t="shared" si="2"/>
        <v>0</v>
      </c>
      <c r="Y15" s="100">
        <f t="shared" si="2"/>
        <v>6525497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2135</v>
      </c>
      <c r="H17" s="60">
        <v>401242</v>
      </c>
      <c r="I17" s="60">
        <v>1350</v>
      </c>
      <c r="J17" s="60">
        <v>404727</v>
      </c>
      <c r="K17" s="60"/>
      <c r="L17" s="60">
        <v>1258</v>
      </c>
      <c r="M17" s="60"/>
      <c r="N17" s="60">
        <v>1258</v>
      </c>
      <c r="O17" s="60">
        <v>450</v>
      </c>
      <c r="P17" s="60">
        <v>600791</v>
      </c>
      <c r="Q17" s="60">
        <v>76</v>
      </c>
      <c r="R17" s="60">
        <v>601317</v>
      </c>
      <c r="S17" s="60"/>
      <c r="T17" s="60">
        <v>5516060</v>
      </c>
      <c r="U17" s="60">
        <v>2135</v>
      </c>
      <c r="V17" s="60">
        <v>5518195</v>
      </c>
      <c r="W17" s="60">
        <v>6525497</v>
      </c>
      <c r="X17" s="60"/>
      <c r="Y17" s="60">
        <v>6525497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39400505</v>
      </c>
      <c r="D19" s="153">
        <f>SUM(D20:D23)</f>
        <v>0</v>
      </c>
      <c r="E19" s="154">
        <f t="shared" si="3"/>
        <v>56043000</v>
      </c>
      <c r="F19" s="100">
        <f t="shared" si="3"/>
        <v>56043000</v>
      </c>
      <c r="G19" s="100">
        <f t="shared" si="3"/>
        <v>11639253</v>
      </c>
      <c r="H19" s="100">
        <f t="shared" si="3"/>
        <v>5088122</v>
      </c>
      <c r="I19" s="100">
        <f t="shared" si="3"/>
        <v>4391544</v>
      </c>
      <c r="J19" s="100">
        <f t="shared" si="3"/>
        <v>21118919</v>
      </c>
      <c r="K19" s="100">
        <f t="shared" si="3"/>
        <v>9052595</v>
      </c>
      <c r="L19" s="100">
        <f t="shared" si="3"/>
        <v>4572427</v>
      </c>
      <c r="M19" s="100">
        <f t="shared" si="3"/>
        <v>4880869</v>
      </c>
      <c r="N19" s="100">
        <f t="shared" si="3"/>
        <v>18505891</v>
      </c>
      <c r="O19" s="100">
        <f t="shared" si="3"/>
        <v>4594670</v>
      </c>
      <c r="P19" s="100">
        <f t="shared" si="3"/>
        <v>8423828</v>
      </c>
      <c r="Q19" s="100">
        <f t="shared" si="3"/>
        <v>12502981</v>
      </c>
      <c r="R19" s="100">
        <f t="shared" si="3"/>
        <v>25521479</v>
      </c>
      <c r="S19" s="100">
        <f t="shared" si="3"/>
        <v>7577525</v>
      </c>
      <c r="T19" s="100">
        <f t="shared" si="3"/>
        <v>-3028009</v>
      </c>
      <c r="U19" s="100">
        <f t="shared" si="3"/>
        <v>11199205</v>
      </c>
      <c r="V19" s="100">
        <f t="shared" si="3"/>
        <v>15748721</v>
      </c>
      <c r="W19" s="100">
        <f t="shared" si="3"/>
        <v>80895010</v>
      </c>
      <c r="X19" s="100">
        <f t="shared" si="3"/>
        <v>56043000</v>
      </c>
      <c r="Y19" s="100">
        <f t="shared" si="3"/>
        <v>24852010</v>
      </c>
      <c r="Z19" s="137">
        <f>+IF(X19&lt;&gt;0,+(Y19/X19)*100,0)</f>
        <v>44.344539014685154</v>
      </c>
      <c r="AA19" s="153">
        <f>SUM(AA20:AA23)</f>
        <v>56043000</v>
      </c>
    </row>
    <row r="20" spans="1:27" ht="13.5">
      <c r="A20" s="138" t="s">
        <v>89</v>
      </c>
      <c r="B20" s="136"/>
      <c r="C20" s="155">
        <v>20576151</v>
      </c>
      <c r="D20" s="155"/>
      <c r="E20" s="156">
        <v>32262000</v>
      </c>
      <c r="F20" s="60">
        <v>32262000</v>
      </c>
      <c r="G20" s="60">
        <v>4517842</v>
      </c>
      <c r="H20" s="60">
        <v>2676045</v>
      </c>
      <c r="I20" s="60">
        <v>2082588</v>
      </c>
      <c r="J20" s="60">
        <v>9276475</v>
      </c>
      <c r="K20" s="60">
        <v>2031471</v>
      </c>
      <c r="L20" s="60">
        <v>2090918</v>
      </c>
      <c r="M20" s="60">
        <v>2202181</v>
      </c>
      <c r="N20" s="60">
        <v>6324570</v>
      </c>
      <c r="O20" s="60">
        <v>2282591</v>
      </c>
      <c r="P20" s="60">
        <v>5333223</v>
      </c>
      <c r="Q20" s="60">
        <v>664176</v>
      </c>
      <c r="R20" s="60">
        <v>8279990</v>
      </c>
      <c r="S20" s="60">
        <v>2319099</v>
      </c>
      <c r="T20" s="60">
        <v>6021627</v>
      </c>
      <c r="U20" s="60">
        <v>4389600</v>
      </c>
      <c r="V20" s="60">
        <v>12730326</v>
      </c>
      <c r="W20" s="60">
        <v>36611361</v>
      </c>
      <c r="X20" s="60">
        <v>32262000</v>
      </c>
      <c r="Y20" s="60">
        <v>4349361</v>
      </c>
      <c r="Z20" s="140">
        <v>13.48</v>
      </c>
      <c r="AA20" s="155">
        <v>32262000</v>
      </c>
    </row>
    <row r="21" spans="1:27" ht="13.5">
      <c r="A21" s="138" t="s">
        <v>90</v>
      </c>
      <c r="B21" s="136"/>
      <c r="C21" s="155">
        <v>9426288</v>
      </c>
      <c r="D21" s="155"/>
      <c r="E21" s="156">
        <v>12826000</v>
      </c>
      <c r="F21" s="60">
        <v>12826000</v>
      </c>
      <c r="G21" s="60">
        <v>6043747</v>
      </c>
      <c r="H21" s="60">
        <v>1443651</v>
      </c>
      <c r="I21" s="60">
        <v>1355815</v>
      </c>
      <c r="J21" s="60">
        <v>8843213</v>
      </c>
      <c r="K21" s="60">
        <v>6297966</v>
      </c>
      <c r="L21" s="60">
        <v>1514664</v>
      </c>
      <c r="M21" s="60">
        <v>1705622</v>
      </c>
      <c r="N21" s="60">
        <v>9518252</v>
      </c>
      <c r="O21" s="60">
        <v>1344841</v>
      </c>
      <c r="P21" s="60">
        <v>1363725</v>
      </c>
      <c r="Q21" s="60">
        <v>9750604</v>
      </c>
      <c r="R21" s="60">
        <v>12459170</v>
      </c>
      <c r="S21" s="60">
        <v>1411794</v>
      </c>
      <c r="T21" s="60">
        <v>-10611078</v>
      </c>
      <c r="U21" s="60">
        <v>5731941</v>
      </c>
      <c r="V21" s="60">
        <v>-3467343</v>
      </c>
      <c r="W21" s="60">
        <v>27353292</v>
      </c>
      <c r="X21" s="60">
        <v>12826000</v>
      </c>
      <c r="Y21" s="60">
        <v>14527292</v>
      </c>
      <c r="Z21" s="140">
        <v>113.26</v>
      </c>
      <c r="AA21" s="155">
        <v>12826000</v>
      </c>
    </row>
    <row r="22" spans="1:27" ht="13.5">
      <c r="A22" s="138" t="s">
        <v>91</v>
      </c>
      <c r="B22" s="136"/>
      <c r="C22" s="157">
        <v>5096005</v>
      </c>
      <c r="D22" s="157"/>
      <c r="E22" s="158">
        <v>5606000</v>
      </c>
      <c r="F22" s="159">
        <v>5606000</v>
      </c>
      <c r="G22" s="159">
        <v>631743</v>
      </c>
      <c r="H22" s="159">
        <v>521894</v>
      </c>
      <c r="I22" s="159">
        <v>512077</v>
      </c>
      <c r="J22" s="159">
        <v>1665714</v>
      </c>
      <c r="K22" s="159">
        <v>369990</v>
      </c>
      <c r="L22" s="159">
        <v>519017</v>
      </c>
      <c r="M22" s="159">
        <v>525168</v>
      </c>
      <c r="N22" s="159">
        <v>1414175</v>
      </c>
      <c r="O22" s="159">
        <v>519270</v>
      </c>
      <c r="P22" s="159">
        <v>1278550</v>
      </c>
      <c r="Q22" s="159">
        <v>1640316</v>
      </c>
      <c r="R22" s="159">
        <v>3438136</v>
      </c>
      <c r="S22" s="159">
        <v>3397454</v>
      </c>
      <c r="T22" s="159">
        <v>1111832</v>
      </c>
      <c r="U22" s="159">
        <v>631743</v>
      </c>
      <c r="V22" s="159">
        <v>5141029</v>
      </c>
      <c r="W22" s="159">
        <v>11659054</v>
      </c>
      <c r="X22" s="159">
        <v>5606000</v>
      </c>
      <c r="Y22" s="159">
        <v>6053054</v>
      </c>
      <c r="Z22" s="141">
        <v>107.97</v>
      </c>
      <c r="AA22" s="157">
        <v>5606000</v>
      </c>
    </row>
    <row r="23" spans="1:27" ht="13.5">
      <c r="A23" s="138" t="s">
        <v>92</v>
      </c>
      <c r="B23" s="136"/>
      <c r="C23" s="155">
        <v>4302061</v>
      </c>
      <c r="D23" s="155"/>
      <c r="E23" s="156">
        <v>5349000</v>
      </c>
      <c r="F23" s="60">
        <v>5349000</v>
      </c>
      <c r="G23" s="60">
        <v>445921</v>
      </c>
      <c r="H23" s="60">
        <v>446532</v>
      </c>
      <c r="I23" s="60">
        <v>441064</v>
      </c>
      <c r="J23" s="60">
        <v>1333517</v>
      </c>
      <c r="K23" s="60">
        <v>353168</v>
      </c>
      <c r="L23" s="60">
        <v>447828</v>
      </c>
      <c r="M23" s="60">
        <v>447898</v>
      </c>
      <c r="N23" s="60">
        <v>1248894</v>
      </c>
      <c r="O23" s="60">
        <v>447968</v>
      </c>
      <c r="P23" s="60">
        <v>448330</v>
      </c>
      <c r="Q23" s="60">
        <v>447885</v>
      </c>
      <c r="R23" s="60">
        <v>1344183</v>
      </c>
      <c r="S23" s="60">
        <v>449178</v>
      </c>
      <c r="T23" s="60">
        <v>449610</v>
      </c>
      <c r="U23" s="60">
        <v>445921</v>
      </c>
      <c r="V23" s="60">
        <v>1344709</v>
      </c>
      <c r="W23" s="60">
        <v>5271303</v>
      </c>
      <c r="X23" s="60">
        <v>5349000</v>
      </c>
      <c r="Y23" s="60">
        <v>-77697</v>
      </c>
      <c r="Z23" s="140">
        <v>-1.45</v>
      </c>
      <c r="AA23" s="155">
        <v>5349000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115046639</v>
      </c>
      <c r="D25" s="168">
        <f>+D5+D9+D15+D19+D24</f>
        <v>0</v>
      </c>
      <c r="E25" s="169">
        <f t="shared" si="4"/>
        <v>141960000</v>
      </c>
      <c r="F25" s="73">
        <f t="shared" si="4"/>
        <v>141960000</v>
      </c>
      <c r="G25" s="73">
        <f t="shared" si="4"/>
        <v>32020923</v>
      </c>
      <c r="H25" s="73">
        <f t="shared" si="4"/>
        <v>6732028</v>
      </c>
      <c r="I25" s="73">
        <f t="shared" si="4"/>
        <v>5004196</v>
      </c>
      <c r="J25" s="73">
        <f t="shared" si="4"/>
        <v>43757147</v>
      </c>
      <c r="K25" s="73">
        <f t="shared" si="4"/>
        <v>9376988</v>
      </c>
      <c r="L25" s="73">
        <f t="shared" si="4"/>
        <v>17102237</v>
      </c>
      <c r="M25" s="73">
        <f t="shared" si="4"/>
        <v>5165413</v>
      </c>
      <c r="N25" s="73">
        <f t="shared" si="4"/>
        <v>31644638</v>
      </c>
      <c r="O25" s="73">
        <f t="shared" si="4"/>
        <v>4957836</v>
      </c>
      <c r="P25" s="73">
        <f t="shared" si="4"/>
        <v>9502697</v>
      </c>
      <c r="Q25" s="73">
        <f t="shared" si="4"/>
        <v>21963104</v>
      </c>
      <c r="R25" s="73">
        <f t="shared" si="4"/>
        <v>36423637</v>
      </c>
      <c r="S25" s="73">
        <f t="shared" si="4"/>
        <v>8005968</v>
      </c>
      <c r="T25" s="73">
        <f t="shared" si="4"/>
        <v>7219873</v>
      </c>
      <c r="U25" s="73">
        <f t="shared" si="4"/>
        <v>31554672</v>
      </c>
      <c r="V25" s="73">
        <f t="shared" si="4"/>
        <v>46780513</v>
      </c>
      <c r="W25" s="73">
        <f t="shared" si="4"/>
        <v>158605935</v>
      </c>
      <c r="X25" s="73">
        <f t="shared" si="4"/>
        <v>141960000</v>
      </c>
      <c r="Y25" s="73">
        <f t="shared" si="4"/>
        <v>16645935</v>
      </c>
      <c r="Z25" s="170">
        <f>+IF(X25&lt;&gt;0,+(Y25/X25)*100,0)</f>
        <v>11.725792476754016</v>
      </c>
      <c r="AA25" s="168">
        <f>+AA5+AA9+AA15+AA19+AA24</f>
        <v>141960000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107334879</v>
      </c>
      <c r="D28" s="153">
        <f>SUM(D29:D31)</f>
        <v>0</v>
      </c>
      <c r="E28" s="154">
        <f t="shared" si="5"/>
        <v>129327000</v>
      </c>
      <c r="F28" s="100">
        <f t="shared" si="5"/>
        <v>129327000</v>
      </c>
      <c r="G28" s="100">
        <f t="shared" si="5"/>
        <v>3370232</v>
      </c>
      <c r="H28" s="100">
        <f t="shared" si="5"/>
        <v>4194775</v>
      </c>
      <c r="I28" s="100">
        <f t="shared" si="5"/>
        <v>3126394</v>
      </c>
      <c r="J28" s="100">
        <f t="shared" si="5"/>
        <v>10691401</v>
      </c>
      <c r="K28" s="100">
        <f t="shared" si="5"/>
        <v>2500765</v>
      </c>
      <c r="L28" s="100">
        <f t="shared" si="5"/>
        <v>4202402</v>
      </c>
      <c r="M28" s="100">
        <f t="shared" si="5"/>
        <v>2817594</v>
      </c>
      <c r="N28" s="100">
        <f t="shared" si="5"/>
        <v>9520761</v>
      </c>
      <c r="O28" s="100">
        <f t="shared" si="5"/>
        <v>3139125</v>
      </c>
      <c r="P28" s="100">
        <f t="shared" si="5"/>
        <v>2620168</v>
      </c>
      <c r="Q28" s="100">
        <f t="shared" si="5"/>
        <v>3967349</v>
      </c>
      <c r="R28" s="100">
        <f t="shared" si="5"/>
        <v>9726642</v>
      </c>
      <c r="S28" s="100">
        <f t="shared" si="5"/>
        <v>3483818</v>
      </c>
      <c r="T28" s="100">
        <f t="shared" si="5"/>
        <v>3215468</v>
      </c>
      <c r="U28" s="100">
        <f t="shared" si="5"/>
        <v>3352899</v>
      </c>
      <c r="V28" s="100">
        <f t="shared" si="5"/>
        <v>10052185</v>
      </c>
      <c r="W28" s="100">
        <f t="shared" si="5"/>
        <v>39990989</v>
      </c>
      <c r="X28" s="100">
        <f t="shared" si="5"/>
        <v>129327000</v>
      </c>
      <c r="Y28" s="100">
        <f t="shared" si="5"/>
        <v>-89336011</v>
      </c>
      <c r="Z28" s="137">
        <f>+IF(X28&lt;&gt;0,+(Y28/X28)*100,0)</f>
        <v>-69.077617976138</v>
      </c>
      <c r="AA28" s="153">
        <f>SUM(AA29:AA31)</f>
        <v>129327000</v>
      </c>
    </row>
    <row r="29" spans="1:27" ht="13.5">
      <c r="A29" s="138" t="s">
        <v>75</v>
      </c>
      <c r="B29" s="136"/>
      <c r="C29" s="155">
        <v>107334879</v>
      </c>
      <c r="D29" s="155"/>
      <c r="E29" s="156"/>
      <c r="F29" s="60"/>
      <c r="G29" s="60">
        <v>1587576</v>
      </c>
      <c r="H29" s="60">
        <v>1874083</v>
      </c>
      <c r="I29" s="60">
        <v>1401215</v>
      </c>
      <c r="J29" s="60">
        <v>4862874</v>
      </c>
      <c r="K29" s="60">
        <v>1395635</v>
      </c>
      <c r="L29" s="60">
        <v>1600523</v>
      </c>
      <c r="M29" s="60">
        <v>1288704</v>
      </c>
      <c r="N29" s="60">
        <v>4284862</v>
      </c>
      <c r="O29" s="60">
        <v>1444833</v>
      </c>
      <c r="P29" s="60">
        <v>1308905</v>
      </c>
      <c r="Q29" s="60">
        <v>1632370</v>
      </c>
      <c r="R29" s="60">
        <v>4386108</v>
      </c>
      <c r="S29" s="60">
        <v>2013253</v>
      </c>
      <c r="T29" s="60">
        <v>1406229</v>
      </c>
      <c r="U29" s="60">
        <v>1572826</v>
      </c>
      <c r="V29" s="60">
        <v>4992308</v>
      </c>
      <c r="W29" s="60">
        <v>18526152</v>
      </c>
      <c r="X29" s="60"/>
      <c r="Y29" s="60">
        <v>18526152</v>
      </c>
      <c r="Z29" s="140">
        <v>0</v>
      </c>
      <c r="AA29" s="155"/>
    </row>
    <row r="30" spans="1:27" ht="13.5">
      <c r="A30" s="138" t="s">
        <v>76</v>
      </c>
      <c r="B30" s="136"/>
      <c r="C30" s="157"/>
      <c r="D30" s="157"/>
      <c r="E30" s="158">
        <v>129327000</v>
      </c>
      <c r="F30" s="159">
        <v>129327000</v>
      </c>
      <c r="G30" s="159">
        <v>1735838</v>
      </c>
      <c r="H30" s="159">
        <v>2260896</v>
      </c>
      <c r="I30" s="159">
        <v>1692068</v>
      </c>
      <c r="J30" s="159">
        <v>5688802</v>
      </c>
      <c r="K30" s="159">
        <v>1071271</v>
      </c>
      <c r="L30" s="159">
        <v>2538083</v>
      </c>
      <c r="M30" s="159">
        <v>1494243</v>
      </c>
      <c r="N30" s="159">
        <v>5103597</v>
      </c>
      <c r="O30" s="159">
        <v>1659825</v>
      </c>
      <c r="P30" s="159">
        <v>1276435</v>
      </c>
      <c r="Q30" s="159">
        <v>2299009</v>
      </c>
      <c r="R30" s="159">
        <v>5235269</v>
      </c>
      <c r="S30" s="159">
        <v>1425642</v>
      </c>
      <c r="T30" s="159">
        <v>1775475</v>
      </c>
      <c r="U30" s="159">
        <v>1733255</v>
      </c>
      <c r="V30" s="159">
        <v>4934372</v>
      </c>
      <c r="W30" s="159">
        <v>20962040</v>
      </c>
      <c r="X30" s="159">
        <v>129327000</v>
      </c>
      <c r="Y30" s="159">
        <v>-108364960</v>
      </c>
      <c r="Z30" s="141">
        <v>-83.79</v>
      </c>
      <c r="AA30" s="157">
        <v>129327000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46818</v>
      </c>
      <c r="H31" s="60">
        <v>59796</v>
      </c>
      <c r="I31" s="60">
        <v>33111</v>
      </c>
      <c r="J31" s="60">
        <v>139725</v>
      </c>
      <c r="K31" s="60">
        <v>33859</v>
      </c>
      <c r="L31" s="60">
        <v>63796</v>
      </c>
      <c r="M31" s="60">
        <v>34647</v>
      </c>
      <c r="N31" s="60">
        <v>132302</v>
      </c>
      <c r="O31" s="60">
        <v>34467</v>
      </c>
      <c r="P31" s="60">
        <v>34828</v>
      </c>
      <c r="Q31" s="60">
        <v>35970</v>
      </c>
      <c r="R31" s="60">
        <v>105265</v>
      </c>
      <c r="S31" s="60">
        <v>44923</v>
      </c>
      <c r="T31" s="60">
        <v>33764</v>
      </c>
      <c r="U31" s="60">
        <v>46818</v>
      </c>
      <c r="V31" s="60">
        <v>125505</v>
      </c>
      <c r="W31" s="60">
        <v>502797</v>
      </c>
      <c r="X31" s="60"/>
      <c r="Y31" s="60">
        <v>502797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382647</v>
      </c>
      <c r="H32" s="100">
        <f t="shared" si="6"/>
        <v>402766</v>
      </c>
      <c r="I32" s="100">
        <f t="shared" si="6"/>
        <v>512167</v>
      </c>
      <c r="J32" s="100">
        <f t="shared" si="6"/>
        <v>1297580</v>
      </c>
      <c r="K32" s="100">
        <f t="shared" si="6"/>
        <v>378412</v>
      </c>
      <c r="L32" s="100">
        <f t="shared" si="6"/>
        <v>586401</v>
      </c>
      <c r="M32" s="100">
        <f t="shared" si="6"/>
        <v>386295</v>
      </c>
      <c r="N32" s="100">
        <f t="shared" si="6"/>
        <v>1351108</v>
      </c>
      <c r="O32" s="100">
        <f t="shared" si="6"/>
        <v>420418</v>
      </c>
      <c r="P32" s="100">
        <f t="shared" si="6"/>
        <v>433443</v>
      </c>
      <c r="Q32" s="100">
        <f t="shared" si="6"/>
        <v>528389</v>
      </c>
      <c r="R32" s="100">
        <f t="shared" si="6"/>
        <v>1382250</v>
      </c>
      <c r="S32" s="100">
        <f t="shared" si="6"/>
        <v>497946</v>
      </c>
      <c r="T32" s="100">
        <f t="shared" si="6"/>
        <v>581148</v>
      </c>
      <c r="U32" s="100">
        <f t="shared" si="6"/>
        <v>382647</v>
      </c>
      <c r="V32" s="100">
        <f t="shared" si="6"/>
        <v>1461741</v>
      </c>
      <c r="W32" s="100">
        <f t="shared" si="6"/>
        <v>5492679</v>
      </c>
      <c r="X32" s="100">
        <f t="shared" si="6"/>
        <v>0</v>
      </c>
      <c r="Y32" s="100">
        <f t="shared" si="6"/>
        <v>5492679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214391</v>
      </c>
      <c r="H33" s="60">
        <v>198204</v>
      </c>
      <c r="I33" s="60">
        <v>236610</v>
      </c>
      <c r="J33" s="60">
        <v>649205</v>
      </c>
      <c r="K33" s="60">
        <v>190036</v>
      </c>
      <c r="L33" s="60">
        <v>310174</v>
      </c>
      <c r="M33" s="60">
        <v>201421</v>
      </c>
      <c r="N33" s="60">
        <v>701631</v>
      </c>
      <c r="O33" s="60">
        <v>241438</v>
      </c>
      <c r="P33" s="60">
        <v>208162</v>
      </c>
      <c r="Q33" s="60">
        <v>290854</v>
      </c>
      <c r="R33" s="60">
        <v>740454</v>
      </c>
      <c r="S33" s="60">
        <v>256087</v>
      </c>
      <c r="T33" s="60">
        <v>233247</v>
      </c>
      <c r="U33" s="60">
        <v>214391</v>
      </c>
      <c r="V33" s="60">
        <v>703725</v>
      </c>
      <c r="W33" s="60">
        <v>2795015</v>
      </c>
      <c r="X33" s="60"/>
      <c r="Y33" s="60">
        <v>2795015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>
        <v>105660</v>
      </c>
      <c r="H34" s="60">
        <v>111942</v>
      </c>
      <c r="I34" s="60">
        <v>114357</v>
      </c>
      <c r="J34" s="60">
        <v>331959</v>
      </c>
      <c r="K34" s="60">
        <v>107514</v>
      </c>
      <c r="L34" s="60">
        <v>170938</v>
      </c>
      <c r="M34" s="60">
        <v>121861</v>
      </c>
      <c r="N34" s="60">
        <v>400313</v>
      </c>
      <c r="O34" s="60">
        <v>102737</v>
      </c>
      <c r="P34" s="60">
        <v>108176</v>
      </c>
      <c r="Q34" s="60">
        <v>102984</v>
      </c>
      <c r="R34" s="60">
        <v>313897</v>
      </c>
      <c r="S34" s="60">
        <v>111796</v>
      </c>
      <c r="T34" s="60">
        <v>113317</v>
      </c>
      <c r="U34" s="60">
        <v>105660</v>
      </c>
      <c r="V34" s="60">
        <v>330773</v>
      </c>
      <c r="W34" s="60">
        <v>1376942</v>
      </c>
      <c r="X34" s="60"/>
      <c r="Y34" s="60">
        <v>1376942</v>
      </c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59803</v>
      </c>
      <c r="H35" s="60">
        <v>75187</v>
      </c>
      <c r="I35" s="60">
        <v>57886</v>
      </c>
      <c r="J35" s="60">
        <v>192876</v>
      </c>
      <c r="K35" s="60">
        <v>70817</v>
      </c>
      <c r="L35" s="60">
        <v>96955</v>
      </c>
      <c r="M35" s="60">
        <v>54727</v>
      </c>
      <c r="N35" s="60">
        <v>222499</v>
      </c>
      <c r="O35" s="60">
        <v>66703</v>
      </c>
      <c r="P35" s="60">
        <v>108277</v>
      </c>
      <c r="Q35" s="60">
        <v>125458</v>
      </c>
      <c r="R35" s="60">
        <v>300438</v>
      </c>
      <c r="S35" s="60">
        <v>120772</v>
      </c>
      <c r="T35" s="60">
        <v>134411</v>
      </c>
      <c r="U35" s="60">
        <v>59803</v>
      </c>
      <c r="V35" s="60">
        <v>314986</v>
      </c>
      <c r="W35" s="60">
        <v>1030799</v>
      </c>
      <c r="X35" s="60"/>
      <c r="Y35" s="60">
        <v>1030799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>
        <v>2793</v>
      </c>
      <c r="H37" s="159">
        <v>17433</v>
      </c>
      <c r="I37" s="159">
        <v>103314</v>
      </c>
      <c r="J37" s="159">
        <v>123540</v>
      </c>
      <c r="K37" s="159">
        <v>10045</v>
      </c>
      <c r="L37" s="159">
        <v>8334</v>
      </c>
      <c r="M37" s="159">
        <v>8286</v>
      </c>
      <c r="N37" s="159">
        <v>26665</v>
      </c>
      <c r="O37" s="159">
        <v>9540</v>
      </c>
      <c r="P37" s="159">
        <v>8828</v>
      </c>
      <c r="Q37" s="159">
        <v>9093</v>
      </c>
      <c r="R37" s="159">
        <v>27461</v>
      </c>
      <c r="S37" s="159">
        <v>9291</v>
      </c>
      <c r="T37" s="159">
        <v>100173</v>
      </c>
      <c r="U37" s="159">
        <v>2793</v>
      </c>
      <c r="V37" s="159">
        <v>112257</v>
      </c>
      <c r="W37" s="159">
        <v>289923</v>
      </c>
      <c r="X37" s="159"/>
      <c r="Y37" s="159">
        <v>289923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628374</v>
      </c>
      <c r="H38" s="100">
        <f t="shared" si="7"/>
        <v>759764</v>
      </c>
      <c r="I38" s="100">
        <f t="shared" si="7"/>
        <v>683753</v>
      </c>
      <c r="J38" s="100">
        <f t="shared" si="7"/>
        <v>2071891</v>
      </c>
      <c r="K38" s="100">
        <f t="shared" si="7"/>
        <v>852368</v>
      </c>
      <c r="L38" s="100">
        <f t="shared" si="7"/>
        <v>839294</v>
      </c>
      <c r="M38" s="100">
        <f t="shared" si="7"/>
        <v>479157</v>
      </c>
      <c r="N38" s="100">
        <f t="shared" si="7"/>
        <v>2170819</v>
      </c>
      <c r="O38" s="100">
        <f t="shared" si="7"/>
        <v>814723</v>
      </c>
      <c r="P38" s="100">
        <f t="shared" si="7"/>
        <v>543920</v>
      </c>
      <c r="Q38" s="100">
        <f t="shared" si="7"/>
        <v>502849</v>
      </c>
      <c r="R38" s="100">
        <f t="shared" si="7"/>
        <v>1861492</v>
      </c>
      <c r="S38" s="100">
        <f t="shared" si="7"/>
        <v>546003</v>
      </c>
      <c r="T38" s="100">
        <f t="shared" si="7"/>
        <v>1074545</v>
      </c>
      <c r="U38" s="100">
        <f t="shared" si="7"/>
        <v>628374</v>
      </c>
      <c r="V38" s="100">
        <f t="shared" si="7"/>
        <v>2248922</v>
      </c>
      <c r="W38" s="100">
        <f t="shared" si="7"/>
        <v>8353124</v>
      </c>
      <c r="X38" s="100">
        <f t="shared" si="7"/>
        <v>0</v>
      </c>
      <c r="Y38" s="100">
        <f t="shared" si="7"/>
        <v>8353124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628374</v>
      </c>
      <c r="H40" s="60">
        <v>759764</v>
      </c>
      <c r="I40" s="60">
        <v>683753</v>
      </c>
      <c r="J40" s="60">
        <v>2071891</v>
      </c>
      <c r="K40" s="60">
        <v>852368</v>
      </c>
      <c r="L40" s="60">
        <v>839294</v>
      </c>
      <c r="M40" s="60">
        <v>479157</v>
      </c>
      <c r="N40" s="60">
        <v>2170819</v>
      </c>
      <c r="O40" s="60">
        <v>814723</v>
      </c>
      <c r="P40" s="60">
        <v>543920</v>
      </c>
      <c r="Q40" s="60">
        <v>502849</v>
      </c>
      <c r="R40" s="60">
        <v>1861492</v>
      </c>
      <c r="S40" s="60">
        <v>546003</v>
      </c>
      <c r="T40" s="60">
        <v>1074545</v>
      </c>
      <c r="U40" s="60">
        <v>628374</v>
      </c>
      <c r="V40" s="60">
        <v>2248922</v>
      </c>
      <c r="W40" s="60">
        <v>8353124</v>
      </c>
      <c r="X40" s="60"/>
      <c r="Y40" s="60">
        <v>8353124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7774827</v>
      </c>
      <c r="H42" s="100">
        <f t="shared" si="8"/>
        <v>8475712</v>
      </c>
      <c r="I42" s="100">
        <f t="shared" si="8"/>
        <v>2645948</v>
      </c>
      <c r="J42" s="100">
        <f t="shared" si="8"/>
        <v>18896487</v>
      </c>
      <c r="K42" s="100">
        <f t="shared" si="8"/>
        <v>5327959</v>
      </c>
      <c r="L42" s="100">
        <f t="shared" si="8"/>
        <v>3257250</v>
      </c>
      <c r="M42" s="100">
        <f t="shared" si="8"/>
        <v>5137092</v>
      </c>
      <c r="N42" s="100">
        <f t="shared" si="8"/>
        <v>13722301</v>
      </c>
      <c r="O42" s="100">
        <f t="shared" si="8"/>
        <v>4170440</v>
      </c>
      <c r="P42" s="100">
        <f t="shared" si="8"/>
        <v>5818674</v>
      </c>
      <c r="Q42" s="100">
        <f t="shared" si="8"/>
        <v>6464502</v>
      </c>
      <c r="R42" s="100">
        <f t="shared" si="8"/>
        <v>16453616</v>
      </c>
      <c r="S42" s="100">
        <f t="shared" si="8"/>
        <v>2003115</v>
      </c>
      <c r="T42" s="100">
        <f t="shared" si="8"/>
        <v>8393236</v>
      </c>
      <c r="U42" s="100">
        <f t="shared" si="8"/>
        <v>7774827</v>
      </c>
      <c r="V42" s="100">
        <f t="shared" si="8"/>
        <v>18171178</v>
      </c>
      <c r="W42" s="100">
        <f t="shared" si="8"/>
        <v>67243582</v>
      </c>
      <c r="X42" s="100">
        <f t="shared" si="8"/>
        <v>0</v>
      </c>
      <c r="Y42" s="100">
        <f t="shared" si="8"/>
        <v>67243582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>
        <v>3192927</v>
      </c>
      <c r="H43" s="60">
        <v>6508973</v>
      </c>
      <c r="I43" s="60">
        <v>306988</v>
      </c>
      <c r="J43" s="60">
        <v>10008888</v>
      </c>
      <c r="K43" s="60">
        <v>2344225</v>
      </c>
      <c r="L43" s="60">
        <v>819081</v>
      </c>
      <c r="M43" s="60">
        <v>3678388</v>
      </c>
      <c r="N43" s="60">
        <v>6841694</v>
      </c>
      <c r="O43" s="60">
        <v>3179208</v>
      </c>
      <c r="P43" s="60">
        <v>2609684</v>
      </c>
      <c r="Q43" s="60">
        <v>4470038</v>
      </c>
      <c r="R43" s="60">
        <v>10258930</v>
      </c>
      <c r="S43" s="60">
        <v>342258</v>
      </c>
      <c r="T43" s="60">
        <v>2332313</v>
      </c>
      <c r="U43" s="60">
        <v>3192927</v>
      </c>
      <c r="V43" s="60">
        <v>5867498</v>
      </c>
      <c r="W43" s="60">
        <v>32977010</v>
      </c>
      <c r="X43" s="60"/>
      <c r="Y43" s="60">
        <v>32977010</v>
      </c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>
        <v>4015162</v>
      </c>
      <c r="H44" s="60">
        <v>1239905</v>
      </c>
      <c r="I44" s="60">
        <v>1756944</v>
      </c>
      <c r="J44" s="60">
        <v>7012011</v>
      </c>
      <c r="K44" s="60">
        <v>2310181</v>
      </c>
      <c r="L44" s="60">
        <v>1564299</v>
      </c>
      <c r="M44" s="60">
        <v>900489</v>
      </c>
      <c r="N44" s="60">
        <v>4774969</v>
      </c>
      <c r="O44" s="60">
        <v>427582</v>
      </c>
      <c r="P44" s="60">
        <v>2006668</v>
      </c>
      <c r="Q44" s="60">
        <v>572216</v>
      </c>
      <c r="R44" s="60">
        <v>3006466</v>
      </c>
      <c r="S44" s="60">
        <v>477081</v>
      </c>
      <c r="T44" s="60">
        <v>2451750</v>
      </c>
      <c r="U44" s="60">
        <v>4015162</v>
      </c>
      <c r="V44" s="60">
        <v>6943993</v>
      </c>
      <c r="W44" s="60">
        <v>21737439</v>
      </c>
      <c r="X44" s="60"/>
      <c r="Y44" s="60">
        <v>21737439</v>
      </c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>
        <v>407743</v>
      </c>
      <c r="H45" s="159">
        <v>519842</v>
      </c>
      <c r="I45" s="159">
        <v>453780</v>
      </c>
      <c r="J45" s="159">
        <v>1381365</v>
      </c>
      <c r="K45" s="159">
        <v>498304</v>
      </c>
      <c r="L45" s="159">
        <v>588383</v>
      </c>
      <c r="M45" s="159">
        <v>386974</v>
      </c>
      <c r="N45" s="159">
        <v>1473661</v>
      </c>
      <c r="O45" s="159">
        <v>392706</v>
      </c>
      <c r="P45" s="159">
        <v>1027461</v>
      </c>
      <c r="Q45" s="159">
        <v>1283040</v>
      </c>
      <c r="R45" s="159">
        <v>2703207</v>
      </c>
      <c r="S45" s="159">
        <v>979098</v>
      </c>
      <c r="T45" s="159">
        <v>3425045</v>
      </c>
      <c r="U45" s="159">
        <v>407743</v>
      </c>
      <c r="V45" s="159">
        <v>4811886</v>
      </c>
      <c r="W45" s="159">
        <v>10370119</v>
      </c>
      <c r="X45" s="159"/>
      <c r="Y45" s="159">
        <v>10370119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158995</v>
      </c>
      <c r="H46" s="60">
        <v>206992</v>
      </c>
      <c r="I46" s="60">
        <v>128236</v>
      </c>
      <c r="J46" s="60">
        <v>494223</v>
      </c>
      <c r="K46" s="60">
        <v>175249</v>
      </c>
      <c r="L46" s="60">
        <v>285487</v>
      </c>
      <c r="M46" s="60">
        <v>171241</v>
      </c>
      <c r="N46" s="60">
        <v>631977</v>
      </c>
      <c r="O46" s="60">
        <v>170944</v>
      </c>
      <c r="P46" s="60">
        <v>174861</v>
      </c>
      <c r="Q46" s="60">
        <v>139208</v>
      </c>
      <c r="R46" s="60">
        <v>485013</v>
      </c>
      <c r="S46" s="60">
        <v>204678</v>
      </c>
      <c r="T46" s="60">
        <v>184128</v>
      </c>
      <c r="U46" s="60">
        <v>158995</v>
      </c>
      <c r="V46" s="60">
        <v>547801</v>
      </c>
      <c r="W46" s="60">
        <v>2159014</v>
      </c>
      <c r="X46" s="60"/>
      <c r="Y46" s="60">
        <v>2159014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107334879</v>
      </c>
      <c r="D48" s="168">
        <f>+D28+D32+D38+D42+D47</f>
        <v>0</v>
      </c>
      <c r="E48" s="169">
        <f t="shared" si="9"/>
        <v>129327000</v>
      </c>
      <c r="F48" s="73">
        <f t="shared" si="9"/>
        <v>129327000</v>
      </c>
      <c r="G48" s="73">
        <f t="shared" si="9"/>
        <v>12156080</v>
      </c>
      <c r="H48" s="73">
        <f t="shared" si="9"/>
        <v>13833017</v>
      </c>
      <c r="I48" s="73">
        <f t="shared" si="9"/>
        <v>6968262</v>
      </c>
      <c r="J48" s="73">
        <f t="shared" si="9"/>
        <v>32957359</v>
      </c>
      <c r="K48" s="73">
        <f t="shared" si="9"/>
        <v>9059504</v>
      </c>
      <c r="L48" s="73">
        <f t="shared" si="9"/>
        <v>8885347</v>
      </c>
      <c r="M48" s="73">
        <f t="shared" si="9"/>
        <v>8820138</v>
      </c>
      <c r="N48" s="73">
        <f t="shared" si="9"/>
        <v>26764989</v>
      </c>
      <c r="O48" s="73">
        <f t="shared" si="9"/>
        <v>8544706</v>
      </c>
      <c r="P48" s="73">
        <f t="shared" si="9"/>
        <v>9416205</v>
      </c>
      <c r="Q48" s="73">
        <f t="shared" si="9"/>
        <v>11463089</v>
      </c>
      <c r="R48" s="73">
        <f t="shared" si="9"/>
        <v>29424000</v>
      </c>
      <c r="S48" s="73">
        <f t="shared" si="9"/>
        <v>6530882</v>
      </c>
      <c r="T48" s="73">
        <f t="shared" si="9"/>
        <v>13264397</v>
      </c>
      <c r="U48" s="73">
        <f t="shared" si="9"/>
        <v>12138747</v>
      </c>
      <c r="V48" s="73">
        <f t="shared" si="9"/>
        <v>31934026</v>
      </c>
      <c r="W48" s="73">
        <f t="shared" si="9"/>
        <v>121080374</v>
      </c>
      <c r="X48" s="73">
        <f t="shared" si="9"/>
        <v>129327000</v>
      </c>
      <c r="Y48" s="73">
        <f t="shared" si="9"/>
        <v>-8246626</v>
      </c>
      <c r="Z48" s="170">
        <f>+IF(X48&lt;&gt;0,+(Y48/X48)*100,0)</f>
        <v>-6.376569471185444</v>
      </c>
      <c r="AA48" s="168">
        <f>+AA28+AA32+AA38+AA42+AA47</f>
        <v>129327000</v>
      </c>
    </row>
    <row r="49" spans="1:27" ht="13.5">
      <c r="A49" s="148" t="s">
        <v>49</v>
      </c>
      <c r="B49" s="149"/>
      <c r="C49" s="171">
        <f aca="true" t="shared" si="10" ref="C49:Y49">+C25-C48</f>
        <v>7711760</v>
      </c>
      <c r="D49" s="171">
        <f>+D25-D48</f>
        <v>0</v>
      </c>
      <c r="E49" s="172">
        <f t="shared" si="10"/>
        <v>12633000</v>
      </c>
      <c r="F49" s="173">
        <f t="shared" si="10"/>
        <v>12633000</v>
      </c>
      <c r="G49" s="173">
        <f t="shared" si="10"/>
        <v>19864843</v>
      </c>
      <c r="H49" s="173">
        <f t="shared" si="10"/>
        <v>-7100989</v>
      </c>
      <c r="I49" s="173">
        <f t="shared" si="10"/>
        <v>-1964066</v>
      </c>
      <c r="J49" s="173">
        <f t="shared" si="10"/>
        <v>10799788</v>
      </c>
      <c r="K49" s="173">
        <f t="shared" si="10"/>
        <v>317484</v>
      </c>
      <c r="L49" s="173">
        <f t="shared" si="10"/>
        <v>8216890</v>
      </c>
      <c r="M49" s="173">
        <f t="shared" si="10"/>
        <v>-3654725</v>
      </c>
      <c r="N49" s="173">
        <f t="shared" si="10"/>
        <v>4879649</v>
      </c>
      <c r="O49" s="173">
        <f t="shared" si="10"/>
        <v>-3586870</v>
      </c>
      <c r="P49" s="173">
        <f t="shared" si="10"/>
        <v>86492</v>
      </c>
      <c r="Q49" s="173">
        <f t="shared" si="10"/>
        <v>10500015</v>
      </c>
      <c r="R49" s="173">
        <f t="shared" si="10"/>
        <v>6999637</v>
      </c>
      <c r="S49" s="173">
        <f t="shared" si="10"/>
        <v>1475086</v>
      </c>
      <c r="T49" s="173">
        <f t="shared" si="10"/>
        <v>-6044524</v>
      </c>
      <c r="U49" s="173">
        <f t="shared" si="10"/>
        <v>19415925</v>
      </c>
      <c r="V49" s="173">
        <f t="shared" si="10"/>
        <v>14846487</v>
      </c>
      <c r="W49" s="173">
        <f t="shared" si="10"/>
        <v>37525561</v>
      </c>
      <c r="X49" s="173">
        <f>IF(F25=F48,0,X25-X48)</f>
        <v>12633000</v>
      </c>
      <c r="Y49" s="173">
        <f t="shared" si="10"/>
        <v>24892561</v>
      </c>
      <c r="Z49" s="174">
        <f>+IF(X49&lt;&gt;0,+(Y49/X49)*100,0)</f>
        <v>197.04394047336342</v>
      </c>
      <c r="AA49" s="171">
        <f>+AA25-AA48</f>
        <v>12633000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6938466</v>
      </c>
      <c r="D5" s="155">
        <v>0</v>
      </c>
      <c r="E5" s="156">
        <v>9326000</v>
      </c>
      <c r="F5" s="60">
        <v>9326000</v>
      </c>
      <c r="G5" s="60">
        <v>7787138</v>
      </c>
      <c r="H5" s="60">
        <v>15498</v>
      </c>
      <c r="I5" s="60">
        <v>117632</v>
      </c>
      <c r="J5" s="60">
        <v>7920268</v>
      </c>
      <c r="K5" s="60">
        <v>92258</v>
      </c>
      <c r="L5" s="60">
        <v>4233</v>
      </c>
      <c r="M5" s="60">
        <v>1673</v>
      </c>
      <c r="N5" s="60">
        <v>98164</v>
      </c>
      <c r="O5" s="60">
        <v>44</v>
      </c>
      <c r="P5" s="60">
        <v>0</v>
      </c>
      <c r="Q5" s="60">
        <v>0</v>
      </c>
      <c r="R5" s="60">
        <v>44</v>
      </c>
      <c r="S5" s="60">
        <v>27533</v>
      </c>
      <c r="T5" s="60">
        <v>44</v>
      </c>
      <c r="U5" s="60">
        <v>7782915</v>
      </c>
      <c r="V5" s="60">
        <v>7810492</v>
      </c>
      <c r="W5" s="60">
        <v>15828968</v>
      </c>
      <c r="X5" s="60">
        <v>9326000</v>
      </c>
      <c r="Y5" s="60">
        <v>6502968</v>
      </c>
      <c r="Z5" s="140">
        <v>69.73</v>
      </c>
      <c r="AA5" s="155">
        <v>9326000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20576151</v>
      </c>
      <c r="D7" s="155">
        <v>0</v>
      </c>
      <c r="E7" s="156">
        <v>32262000</v>
      </c>
      <c r="F7" s="60">
        <v>32262000</v>
      </c>
      <c r="G7" s="60">
        <v>2253246</v>
      </c>
      <c r="H7" s="60">
        <v>2608455</v>
      </c>
      <c r="I7" s="60">
        <v>2010972</v>
      </c>
      <c r="J7" s="60">
        <v>6872673</v>
      </c>
      <c r="K7" s="60">
        <v>1942895</v>
      </c>
      <c r="L7" s="60">
        <v>1926427</v>
      </c>
      <c r="M7" s="60">
        <v>2090733</v>
      </c>
      <c r="N7" s="60">
        <v>5960055</v>
      </c>
      <c r="O7" s="60">
        <v>2208973</v>
      </c>
      <c r="P7" s="60">
        <v>2554523</v>
      </c>
      <c r="Q7" s="60">
        <v>2134391</v>
      </c>
      <c r="R7" s="60">
        <v>6897887</v>
      </c>
      <c r="S7" s="60">
        <v>2239214</v>
      </c>
      <c r="T7" s="60">
        <v>2004556</v>
      </c>
      <c r="U7" s="60">
        <v>2253246</v>
      </c>
      <c r="V7" s="60">
        <v>6497016</v>
      </c>
      <c r="W7" s="60">
        <v>26227631</v>
      </c>
      <c r="X7" s="60">
        <v>32262000</v>
      </c>
      <c r="Y7" s="60">
        <v>-6034369</v>
      </c>
      <c r="Z7" s="140">
        <v>-18.7</v>
      </c>
      <c r="AA7" s="155">
        <v>32262000</v>
      </c>
    </row>
    <row r="8" spans="1:27" ht="13.5">
      <c r="A8" s="183" t="s">
        <v>104</v>
      </c>
      <c r="B8" s="182"/>
      <c r="C8" s="155">
        <v>9426288</v>
      </c>
      <c r="D8" s="155">
        <v>0</v>
      </c>
      <c r="E8" s="156">
        <v>12826000</v>
      </c>
      <c r="F8" s="60">
        <v>12826000</v>
      </c>
      <c r="G8" s="60">
        <v>358695</v>
      </c>
      <c r="H8" s="60">
        <v>938182</v>
      </c>
      <c r="I8" s="60">
        <v>841493</v>
      </c>
      <c r="J8" s="60">
        <v>2138370</v>
      </c>
      <c r="K8" s="60">
        <v>700417</v>
      </c>
      <c r="L8" s="60">
        <v>982304</v>
      </c>
      <c r="M8" s="60">
        <v>1170566</v>
      </c>
      <c r="N8" s="60">
        <v>2853287</v>
      </c>
      <c r="O8" s="60">
        <v>802328</v>
      </c>
      <c r="P8" s="60">
        <v>1881945</v>
      </c>
      <c r="Q8" s="60">
        <v>1135043</v>
      </c>
      <c r="R8" s="60">
        <v>3819316</v>
      </c>
      <c r="S8" s="60">
        <v>867634</v>
      </c>
      <c r="T8" s="60">
        <v>1044542</v>
      </c>
      <c r="U8" s="60">
        <v>958695</v>
      </c>
      <c r="V8" s="60">
        <v>2870871</v>
      </c>
      <c r="W8" s="60">
        <v>11681844</v>
      </c>
      <c r="X8" s="60">
        <v>12826000</v>
      </c>
      <c r="Y8" s="60">
        <v>-1144156</v>
      </c>
      <c r="Z8" s="140">
        <v>-8.92</v>
      </c>
      <c r="AA8" s="155">
        <v>12826000</v>
      </c>
    </row>
    <row r="9" spans="1:27" ht="13.5">
      <c r="A9" s="183" t="s">
        <v>105</v>
      </c>
      <c r="B9" s="182"/>
      <c r="C9" s="155">
        <v>5096005</v>
      </c>
      <c r="D9" s="155">
        <v>0</v>
      </c>
      <c r="E9" s="156">
        <v>5606000</v>
      </c>
      <c r="F9" s="60">
        <v>5606000</v>
      </c>
      <c r="G9" s="60">
        <v>631743</v>
      </c>
      <c r="H9" s="60">
        <v>521894</v>
      </c>
      <c r="I9" s="60">
        <v>512077</v>
      </c>
      <c r="J9" s="60">
        <v>1665714</v>
      </c>
      <c r="K9" s="60">
        <v>369427</v>
      </c>
      <c r="L9" s="60">
        <v>519017</v>
      </c>
      <c r="M9" s="60">
        <v>525168</v>
      </c>
      <c r="N9" s="60">
        <v>1413612</v>
      </c>
      <c r="O9" s="60">
        <v>519270</v>
      </c>
      <c r="P9" s="60">
        <v>525238</v>
      </c>
      <c r="Q9" s="60">
        <v>519164</v>
      </c>
      <c r="R9" s="60">
        <v>1563672</v>
      </c>
      <c r="S9" s="60">
        <v>520274</v>
      </c>
      <c r="T9" s="60">
        <v>527554</v>
      </c>
      <c r="U9" s="60">
        <v>631743</v>
      </c>
      <c r="V9" s="60">
        <v>1679571</v>
      </c>
      <c r="W9" s="60">
        <v>6322569</v>
      </c>
      <c r="X9" s="60">
        <v>5606000</v>
      </c>
      <c r="Y9" s="60">
        <v>716569</v>
      </c>
      <c r="Z9" s="140">
        <v>12.78</v>
      </c>
      <c r="AA9" s="155">
        <v>5606000</v>
      </c>
    </row>
    <row r="10" spans="1:27" ht="13.5">
      <c r="A10" s="183" t="s">
        <v>106</v>
      </c>
      <c r="B10" s="182"/>
      <c r="C10" s="155">
        <v>4302061</v>
      </c>
      <c r="D10" s="155">
        <v>0</v>
      </c>
      <c r="E10" s="156">
        <v>5349000</v>
      </c>
      <c r="F10" s="54">
        <v>5349000</v>
      </c>
      <c r="G10" s="54">
        <v>445921</v>
      </c>
      <c r="H10" s="54">
        <v>446532</v>
      </c>
      <c r="I10" s="54">
        <v>441064</v>
      </c>
      <c r="J10" s="54">
        <v>1333517</v>
      </c>
      <c r="K10" s="54">
        <v>353168</v>
      </c>
      <c r="L10" s="54">
        <v>447828</v>
      </c>
      <c r="M10" s="54">
        <v>447898</v>
      </c>
      <c r="N10" s="54">
        <v>1248894</v>
      </c>
      <c r="O10" s="54">
        <v>447968</v>
      </c>
      <c r="P10" s="54">
        <v>448330</v>
      </c>
      <c r="Q10" s="54">
        <v>447885</v>
      </c>
      <c r="R10" s="54">
        <v>1344183</v>
      </c>
      <c r="S10" s="54">
        <v>449178</v>
      </c>
      <c r="T10" s="54">
        <v>449610</v>
      </c>
      <c r="U10" s="54">
        <v>445921</v>
      </c>
      <c r="V10" s="54">
        <v>1344709</v>
      </c>
      <c r="W10" s="54">
        <v>5271303</v>
      </c>
      <c r="X10" s="54">
        <v>5349000</v>
      </c>
      <c r="Y10" s="54">
        <v>-77697</v>
      </c>
      <c r="Z10" s="184">
        <v>-1.45</v>
      </c>
      <c r="AA10" s="130">
        <v>5349000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161000</v>
      </c>
      <c r="F11" s="60">
        <v>161000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161000</v>
      </c>
      <c r="Y11" s="60">
        <v>-161000</v>
      </c>
      <c r="Z11" s="140">
        <v>-100</v>
      </c>
      <c r="AA11" s="155">
        <v>161000</v>
      </c>
    </row>
    <row r="12" spans="1:27" ht="13.5">
      <c r="A12" s="183" t="s">
        <v>108</v>
      </c>
      <c r="B12" s="185"/>
      <c r="C12" s="155">
        <v>415943</v>
      </c>
      <c r="D12" s="155">
        <v>0</v>
      </c>
      <c r="E12" s="156">
        <v>1005000</v>
      </c>
      <c r="F12" s="60">
        <v>1005000</v>
      </c>
      <c r="G12" s="60">
        <v>4655</v>
      </c>
      <c r="H12" s="60">
        <v>86887</v>
      </c>
      <c r="I12" s="60">
        <v>16523</v>
      </c>
      <c r="J12" s="60">
        <v>108065</v>
      </c>
      <c r="K12" s="60">
        <v>31947</v>
      </c>
      <c r="L12" s="60">
        <v>10394</v>
      </c>
      <c r="M12" s="60">
        <v>84350</v>
      </c>
      <c r="N12" s="60">
        <v>126691</v>
      </c>
      <c r="O12" s="60">
        <v>42787</v>
      </c>
      <c r="P12" s="60">
        <v>7863</v>
      </c>
      <c r="Q12" s="60">
        <v>35556</v>
      </c>
      <c r="R12" s="60">
        <v>86206</v>
      </c>
      <c r="S12" s="60">
        <v>37737</v>
      </c>
      <c r="T12" s="60">
        <v>20479</v>
      </c>
      <c r="U12" s="60">
        <v>4655</v>
      </c>
      <c r="V12" s="60">
        <v>62871</v>
      </c>
      <c r="W12" s="60">
        <v>383833</v>
      </c>
      <c r="X12" s="60">
        <v>1005000</v>
      </c>
      <c r="Y12" s="60">
        <v>-621167</v>
      </c>
      <c r="Z12" s="140">
        <v>-61.81</v>
      </c>
      <c r="AA12" s="155">
        <v>1005000</v>
      </c>
    </row>
    <row r="13" spans="1:27" ht="13.5">
      <c r="A13" s="181" t="s">
        <v>109</v>
      </c>
      <c r="B13" s="185"/>
      <c r="C13" s="155">
        <v>874602</v>
      </c>
      <c r="D13" s="155">
        <v>0</v>
      </c>
      <c r="E13" s="156">
        <v>260000</v>
      </c>
      <c r="F13" s="60">
        <v>260000</v>
      </c>
      <c r="G13" s="60">
        <v>18780</v>
      </c>
      <c r="H13" s="60">
        <v>2291</v>
      </c>
      <c r="I13" s="60">
        <v>836</v>
      </c>
      <c r="J13" s="60">
        <v>21907</v>
      </c>
      <c r="K13" s="60">
        <v>1635</v>
      </c>
      <c r="L13" s="60">
        <v>1265</v>
      </c>
      <c r="M13" s="60">
        <v>914</v>
      </c>
      <c r="N13" s="60">
        <v>3814</v>
      </c>
      <c r="O13" s="60">
        <v>119070</v>
      </c>
      <c r="P13" s="60">
        <v>1641</v>
      </c>
      <c r="Q13" s="60">
        <v>37134</v>
      </c>
      <c r="R13" s="60">
        <v>157845</v>
      </c>
      <c r="S13" s="60">
        <v>44112</v>
      </c>
      <c r="T13" s="60">
        <v>13625</v>
      </c>
      <c r="U13" s="60">
        <v>0</v>
      </c>
      <c r="V13" s="60">
        <v>57737</v>
      </c>
      <c r="W13" s="60">
        <v>241303</v>
      </c>
      <c r="X13" s="60">
        <v>260000</v>
      </c>
      <c r="Y13" s="60">
        <v>-18697</v>
      </c>
      <c r="Z13" s="140">
        <v>-7.19</v>
      </c>
      <c r="AA13" s="155">
        <v>260000</v>
      </c>
    </row>
    <row r="14" spans="1:27" ht="13.5">
      <c r="A14" s="181" t="s">
        <v>110</v>
      </c>
      <c r="B14" s="185"/>
      <c r="C14" s="155">
        <v>561324</v>
      </c>
      <c r="D14" s="155">
        <v>0</v>
      </c>
      <c r="E14" s="156">
        <v>530000</v>
      </c>
      <c r="F14" s="60">
        <v>530000</v>
      </c>
      <c r="G14" s="60">
        <v>35437</v>
      </c>
      <c r="H14" s="60">
        <v>48822</v>
      </c>
      <c r="I14" s="60">
        <v>49174</v>
      </c>
      <c r="J14" s="60">
        <v>133433</v>
      </c>
      <c r="K14" s="60">
        <v>62093</v>
      </c>
      <c r="L14" s="60">
        <v>59620</v>
      </c>
      <c r="M14" s="60">
        <v>59024</v>
      </c>
      <c r="N14" s="60">
        <v>180737</v>
      </c>
      <c r="O14" s="60">
        <v>54892</v>
      </c>
      <c r="P14" s="60">
        <v>51827</v>
      </c>
      <c r="Q14" s="60">
        <v>54571</v>
      </c>
      <c r="R14" s="60">
        <v>161290</v>
      </c>
      <c r="S14" s="60">
        <v>51210</v>
      </c>
      <c r="T14" s="60">
        <v>52147</v>
      </c>
      <c r="U14" s="60">
        <v>35437</v>
      </c>
      <c r="V14" s="60">
        <v>138794</v>
      </c>
      <c r="W14" s="60">
        <v>614254</v>
      </c>
      <c r="X14" s="60">
        <v>530000</v>
      </c>
      <c r="Y14" s="60">
        <v>84254</v>
      </c>
      <c r="Z14" s="140">
        <v>15.9</v>
      </c>
      <c r="AA14" s="155">
        <v>530000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48085</v>
      </c>
      <c r="D16" s="155">
        <v>0</v>
      </c>
      <c r="E16" s="156">
        <v>7324000</v>
      </c>
      <c r="F16" s="60">
        <v>7324000</v>
      </c>
      <c r="G16" s="60">
        <v>5237</v>
      </c>
      <c r="H16" s="60">
        <v>27599</v>
      </c>
      <c r="I16" s="60">
        <v>10445</v>
      </c>
      <c r="J16" s="60">
        <v>43281</v>
      </c>
      <c r="K16" s="60">
        <v>4895</v>
      </c>
      <c r="L16" s="60">
        <v>11919</v>
      </c>
      <c r="M16" s="60">
        <v>24284</v>
      </c>
      <c r="N16" s="60">
        <v>41098</v>
      </c>
      <c r="O16" s="60">
        <v>7059</v>
      </c>
      <c r="P16" s="60">
        <v>15633</v>
      </c>
      <c r="Q16" s="60">
        <v>6433</v>
      </c>
      <c r="R16" s="60">
        <v>29125</v>
      </c>
      <c r="S16" s="60">
        <v>6821</v>
      </c>
      <c r="T16" s="60">
        <v>9006</v>
      </c>
      <c r="U16" s="60">
        <v>2037</v>
      </c>
      <c r="V16" s="60">
        <v>17864</v>
      </c>
      <c r="W16" s="60">
        <v>131368</v>
      </c>
      <c r="X16" s="60">
        <v>7324000</v>
      </c>
      <c r="Y16" s="60">
        <v>-7192632</v>
      </c>
      <c r="Z16" s="140">
        <v>-98.21</v>
      </c>
      <c r="AA16" s="155">
        <v>7324000</v>
      </c>
    </row>
    <row r="17" spans="1:27" ht="13.5">
      <c r="A17" s="181" t="s">
        <v>113</v>
      </c>
      <c r="B17" s="185"/>
      <c r="C17" s="155">
        <v>13327</v>
      </c>
      <c r="D17" s="155">
        <v>0</v>
      </c>
      <c r="E17" s="156">
        <v>0</v>
      </c>
      <c r="F17" s="60">
        <v>0</v>
      </c>
      <c r="G17" s="60">
        <v>53100</v>
      </c>
      <c r="H17" s="60">
        <v>64359</v>
      </c>
      <c r="I17" s="60">
        <v>44933</v>
      </c>
      <c r="J17" s="60">
        <v>162392</v>
      </c>
      <c r="K17" s="60">
        <v>49195</v>
      </c>
      <c r="L17" s="60">
        <v>90505</v>
      </c>
      <c r="M17" s="60">
        <v>53592</v>
      </c>
      <c r="N17" s="60">
        <v>193292</v>
      </c>
      <c r="O17" s="60">
        <v>75590</v>
      </c>
      <c r="P17" s="60">
        <v>59411</v>
      </c>
      <c r="Q17" s="60">
        <v>91159</v>
      </c>
      <c r="R17" s="60">
        <v>226160</v>
      </c>
      <c r="S17" s="60">
        <v>48725</v>
      </c>
      <c r="T17" s="60">
        <v>51778</v>
      </c>
      <c r="U17" s="60">
        <v>53100</v>
      </c>
      <c r="V17" s="60">
        <v>153603</v>
      </c>
      <c r="W17" s="60">
        <v>735447</v>
      </c>
      <c r="X17" s="60">
        <v>0</v>
      </c>
      <c r="Y17" s="60">
        <v>735447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754909</v>
      </c>
      <c r="D18" s="155">
        <v>0</v>
      </c>
      <c r="E18" s="156">
        <v>711000</v>
      </c>
      <c r="F18" s="60">
        <v>711000</v>
      </c>
      <c r="G18" s="60">
        <v>3499</v>
      </c>
      <c r="H18" s="60">
        <v>3513</v>
      </c>
      <c r="I18" s="60">
        <v>3603</v>
      </c>
      <c r="J18" s="60">
        <v>10615</v>
      </c>
      <c r="K18" s="60">
        <v>3466</v>
      </c>
      <c r="L18" s="60">
        <v>3543</v>
      </c>
      <c r="M18" s="60">
        <v>3565</v>
      </c>
      <c r="N18" s="60">
        <v>10574</v>
      </c>
      <c r="O18" s="60">
        <v>3467</v>
      </c>
      <c r="P18" s="60">
        <v>3445</v>
      </c>
      <c r="Q18" s="60">
        <v>3619</v>
      </c>
      <c r="R18" s="60">
        <v>10531</v>
      </c>
      <c r="S18" s="60">
        <v>3617</v>
      </c>
      <c r="T18" s="60">
        <v>3646</v>
      </c>
      <c r="U18" s="60">
        <v>3499</v>
      </c>
      <c r="V18" s="60">
        <v>10762</v>
      </c>
      <c r="W18" s="60">
        <v>42482</v>
      </c>
      <c r="X18" s="60">
        <v>711000</v>
      </c>
      <c r="Y18" s="60">
        <v>-668518</v>
      </c>
      <c r="Z18" s="140">
        <v>-94.03</v>
      </c>
      <c r="AA18" s="155">
        <v>711000</v>
      </c>
    </row>
    <row r="19" spans="1:27" ht="13.5">
      <c r="A19" s="181" t="s">
        <v>34</v>
      </c>
      <c r="B19" s="185"/>
      <c r="C19" s="155">
        <v>38250268</v>
      </c>
      <c r="D19" s="155">
        <v>0</v>
      </c>
      <c r="E19" s="156">
        <v>40276000</v>
      </c>
      <c r="F19" s="60">
        <v>40276000</v>
      </c>
      <c r="G19" s="60">
        <v>11311024</v>
      </c>
      <c r="H19" s="60">
        <v>962846</v>
      </c>
      <c r="I19" s="60">
        <v>576518</v>
      </c>
      <c r="J19" s="60">
        <v>12850388</v>
      </c>
      <c r="K19" s="60">
        <v>578975</v>
      </c>
      <c r="L19" s="60">
        <v>12880031</v>
      </c>
      <c r="M19" s="60">
        <v>625762</v>
      </c>
      <c r="N19" s="60">
        <v>14084768</v>
      </c>
      <c r="O19" s="60">
        <v>612322</v>
      </c>
      <c r="P19" s="60">
        <v>760796</v>
      </c>
      <c r="Q19" s="60">
        <v>9709724</v>
      </c>
      <c r="R19" s="60">
        <v>11082842</v>
      </c>
      <c r="S19" s="60">
        <v>3502576</v>
      </c>
      <c r="T19" s="60">
        <v>5366107</v>
      </c>
      <c r="U19" s="60">
        <v>10270976</v>
      </c>
      <c r="V19" s="60">
        <v>19139659</v>
      </c>
      <c r="W19" s="60">
        <v>57157657</v>
      </c>
      <c r="X19" s="60">
        <v>40276000</v>
      </c>
      <c r="Y19" s="60">
        <v>16881657</v>
      </c>
      <c r="Z19" s="140">
        <v>41.91</v>
      </c>
      <c r="AA19" s="155">
        <v>40276000</v>
      </c>
    </row>
    <row r="20" spans="1:27" ht="13.5">
      <c r="A20" s="181" t="s">
        <v>35</v>
      </c>
      <c r="B20" s="185"/>
      <c r="C20" s="155">
        <v>872616</v>
      </c>
      <c r="D20" s="155">
        <v>0</v>
      </c>
      <c r="E20" s="156">
        <v>419000</v>
      </c>
      <c r="F20" s="54">
        <v>419000</v>
      </c>
      <c r="G20" s="54">
        <v>30556</v>
      </c>
      <c r="H20" s="54">
        <v>78131</v>
      </c>
      <c r="I20" s="54">
        <v>26953</v>
      </c>
      <c r="J20" s="54">
        <v>135640</v>
      </c>
      <c r="K20" s="54">
        <v>64053</v>
      </c>
      <c r="L20" s="54">
        <v>46778</v>
      </c>
      <c r="M20" s="54">
        <v>45378</v>
      </c>
      <c r="N20" s="54">
        <v>156209</v>
      </c>
      <c r="O20" s="54">
        <v>64066</v>
      </c>
      <c r="P20" s="54">
        <v>38105</v>
      </c>
      <c r="Q20" s="54">
        <v>29703</v>
      </c>
      <c r="R20" s="54">
        <v>131874</v>
      </c>
      <c r="S20" s="54">
        <v>77337</v>
      </c>
      <c r="T20" s="54">
        <v>27778</v>
      </c>
      <c r="U20" s="54">
        <v>30556</v>
      </c>
      <c r="V20" s="54">
        <v>135671</v>
      </c>
      <c r="W20" s="54">
        <v>559394</v>
      </c>
      <c r="X20" s="54">
        <v>419000</v>
      </c>
      <c r="Y20" s="54">
        <v>140394</v>
      </c>
      <c r="Z20" s="184">
        <v>33.51</v>
      </c>
      <c r="AA20" s="130">
        <v>419000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130000</v>
      </c>
      <c r="T21" s="60">
        <v>8050</v>
      </c>
      <c r="U21" s="60">
        <v>0</v>
      </c>
      <c r="V21" s="60">
        <v>138050</v>
      </c>
      <c r="W21" s="82">
        <v>138050</v>
      </c>
      <c r="X21" s="60">
        <v>0</v>
      </c>
      <c r="Y21" s="60">
        <v>138050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88130045</v>
      </c>
      <c r="D22" s="188">
        <f>SUM(D5:D21)</f>
        <v>0</v>
      </c>
      <c r="E22" s="189">
        <f t="shared" si="0"/>
        <v>116055000</v>
      </c>
      <c r="F22" s="190">
        <f t="shared" si="0"/>
        <v>116055000</v>
      </c>
      <c r="G22" s="190">
        <f t="shared" si="0"/>
        <v>22939031</v>
      </c>
      <c r="H22" s="190">
        <f t="shared" si="0"/>
        <v>5805009</v>
      </c>
      <c r="I22" s="190">
        <f t="shared" si="0"/>
        <v>4652223</v>
      </c>
      <c r="J22" s="190">
        <f t="shared" si="0"/>
        <v>33396263</v>
      </c>
      <c r="K22" s="190">
        <f t="shared" si="0"/>
        <v>4254424</v>
      </c>
      <c r="L22" s="190">
        <f t="shared" si="0"/>
        <v>16983864</v>
      </c>
      <c r="M22" s="190">
        <f t="shared" si="0"/>
        <v>5132907</v>
      </c>
      <c r="N22" s="190">
        <f t="shared" si="0"/>
        <v>26371195</v>
      </c>
      <c r="O22" s="190">
        <f t="shared" si="0"/>
        <v>4957836</v>
      </c>
      <c r="P22" s="190">
        <f t="shared" si="0"/>
        <v>6348757</v>
      </c>
      <c r="Q22" s="190">
        <f t="shared" si="0"/>
        <v>14204382</v>
      </c>
      <c r="R22" s="190">
        <f t="shared" si="0"/>
        <v>25510975</v>
      </c>
      <c r="S22" s="190">
        <f t="shared" si="0"/>
        <v>8005968</v>
      </c>
      <c r="T22" s="190">
        <f t="shared" si="0"/>
        <v>9578922</v>
      </c>
      <c r="U22" s="190">
        <f t="shared" si="0"/>
        <v>22472780</v>
      </c>
      <c r="V22" s="190">
        <f t="shared" si="0"/>
        <v>40057670</v>
      </c>
      <c r="W22" s="190">
        <f t="shared" si="0"/>
        <v>125336103</v>
      </c>
      <c r="X22" s="190">
        <f t="shared" si="0"/>
        <v>116055000</v>
      </c>
      <c r="Y22" s="190">
        <f t="shared" si="0"/>
        <v>9281103</v>
      </c>
      <c r="Z22" s="191">
        <f>+IF(X22&lt;&gt;0,+(Y22/X22)*100,0)</f>
        <v>7.9971591055964835</v>
      </c>
      <c r="AA22" s="188">
        <f>SUM(AA5:AA21)</f>
        <v>116055000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35907254</v>
      </c>
      <c r="D25" s="155">
        <v>0</v>
      </c>
      <c r="E25" s="156">
        <v>43049000</v>
      </c>
      <c r="F25" s="60">
        <v>43049000</v>
      </c>
      <c r="G25" s="60">
        <v>2989867</v>
      </c>
      <c r="H25" s="60">
        <v>2969363</v>
      </c>
      <c r="I25" s="60">
        <v>2952011</v>
      </c>
      <c r="J25" s="60">
        <v>8911241</v>
      </c>
      <c r="K25" s="60">
        <v>2955496</v>
      </c>
      <c r="L25" s="60">
        <v>4548236</v>
      </c>
      <c r="M25" s="60">
        <v>2912550</v>
      </c>
      <c r="N25" s="60">
        <v>10416282</v>
      </c>
      <c r="O25" s="60">
        <v>3187173</v>
      </c>
      <c r="P25" s="60">
        <v>3055949</v>
      </c>
      <c r="Q25" s="60">
        <v>3170305</v>
      </c>
      <c r="R25" s="60">
        <v>9413427</v>
      </c>
      <c r="S25" s="60">
        <v>3175655</v>
      </c>
      <c r="T25" s="60">
        <v>3279544</v>
      </c>
      <c r="U25" s="60">
        <v>2989867</v>
      </c>
      <c r="V25" s="60">
        <v>9445066</v>
      </c>
      <c r="W25" s="60">
        <v>38186016</v>
      </c>
      <c r="X25" s="60">
        <v>43049000</v>
      </c>
      <c r="Y25" s="60">
        <v>-4862984</v>
      </c>
      <c r="Z25" s="140">
        <v>-11.3</v>
      </c>
      <c r="AA25" s="155">
        <v>43049000</v>
      </c>
    </row>
    <row r="26" spans="1:27" ht="13.5">
      <c r="A26" s="183" t="s">
        <v>38</v>
      </c>
      <c r="B26" s="182"/>
      <c r="C26" s="155">
        <v>3065848</v>
      </c>
      <c r="D26" s="155">
        <v>0</v>
      </c>
      <c r="E26" s="156">
        <v>3187000</v>
      </c>
      <c r="F26" s="60">
        <v>3187000</v>
      </c>
      <c r="G26" s="60">
        <v>235397</v>
      </c>
      <c r="H26" s="60">
        <v>236601</v>
      </c>
      <c r="I26" s="60">
        <v>235483</v>
      </c>
      <c r="J26" s="60">
        <v>707481</v>
      </c>
      <c r="K26" s="60">
        <v>235483</v>
      </c>
      <c r="L26" s="60">
        <v>235483</v>
      </c>
      <c r="M26" s="60">
        <v>235483</v>
      </c>
      <c r="N26" s="60">
        <v>706449</v>
      </c>
      <c r="O26" s="60">
        <v>235483</v>
      </c>
      <c r="P26" s="60">
        <v>235483</v>
      </c>
      <c r="Q26" s="60">
        <v>449714</v>
      </c>
      <c r="R26" s="60">
        <v>920680</v>
      </c>
      <c r="S26" s="60">
        <v>253556</v>
      </c>
      <c r="T26" s="60">
        <v>253556</v>
      </c>
      <c r="U26" s="60">
        <v>235397</v>
      </c>
      <c r="V26" s="60">
        <v>742509</v>
      </c>
      <c r="W26" s="60">
        <v>3077119</v>
      </c>
      <c r="X26" s="60">
        <v>3187000</v>
      </c>
      <c r="Y26" s="60">
        <v>-109881</v>
      </c>
      <c r="Z26" s="140">
        <v>-3.45</v>
      </c>
      <c r="AA26" s="155">
        <v>3187000</v>
      </c>
    </row>
    <row r="27" spans="1:27" ht="13.5">
      <c r="A27" s="183" t="s">
        <v>118</v>
      </c>
      <c r="B27" s="182"/>
      <c r="C27" s="155">
        <v>11158154</v>
      </c>
      <c r="D27" s="155">
        <v>0</v>
      </c>
      <c r="E27" s="156">
        <v>8000000</v>
      </c>
      <c r="F27" s="60">
        <v>8000000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8000000</v>
      </c>
      <c r="Y27" s="60">
        <v>-8000000</v>
      </c>
      <c r="Z27" s="140">
        <v>-100</v>
      </c>
      <c r="AA27" s="155">
        <v>8000000</v>
      </c>
    </row>
    <row r="28" spans="1:27" ht="13.5">
      <c r="A28" s="183" t="s">
        <v>39</v>
      </c>
      <c r="B28" s="182"/>
      <c r="C28" s="155">
        <v>11286622</v>
      </c>
      <c r="D28" s="155">
        <v>0</v>
      </c>
      <c r="E28" s="156">
        <v>9373000</v>
      </c>
      <c r="F28" s="60">
        <v>9373000</v>
      </c>
      <c r="G28" s="60">
        <v>16802</v>
      </c>
      <c r="H28" s="60">
        <v>16802</v>
      </c>
      <c r="I28" s="60">
        <v>16802</v>
      </c>
      <c r="J28" s="60">
        <v>50406</v>
      </c>
      <c r="K28" s="60">
        <v>16802</v>
      </c>
      <c r="L28" s="60">
        <v>16802</v>
      </c>
      <c r="M28" s="60">
        <v>0</v>
      </c>
      <c r="N28" s="60">
        <v>33604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84010</v>
      </c>
      <c r="X28" s="60">
        <v>9373000</v>
      </c>
      <c r="Y28" s="60">
        <v>-9288990</v>
      </c>
      <c r="Z28" s="140">
        <v>-99.1</v>
      </c>
      <c r="AA28" s="155">
        <v>9373000</v>
      </c>
    </row>
    <row r="29" spans="1:27" ht="13.5">
      <c r="A29" s="183" t="s">
        <v>40</v>
      </c>
      <c r="B29" s="182"/>
      <c r="C29" s="155">
        <v>2379604</v>
      </c>
      <c r="D29" s="155">
        <v>0</v>
      </c>
      <c r="E29" s="156">
        <v>450000</v>
      </c>
      <c r="F29" s="60">
        <v>450000</v>
      </c>
      <c r="G29" s="60">
        <v>4396</v>
      </c>
      <c r="H29" s="60">
        <v>30538</v>
      </c>
      <c r="I29" s="60">
        <v>30040</v>
      </c>
      <c r="J29" s="60">
        <v>64974</v>
      </c>
      <c r="K29" s="60">
        <v>28719</v>
      </c>
      <c r="L29" s="60">
        <v>24912</v>
      </c>
      <c r="M29" s="60">
        <v>37196</v>
      </c>
      <c r="N29" s="60">
        <v>90827</v>
      </c>
      <c r="O29" s="60">
        <v>23879</v>
      </c>
      <c r="P29" s="60">
        <v>29393</v>
      </c>
      <c r="Q29" s="60">
        <v>29565</v>
      </c>
      <c r="R29" s="60">
        <v>82837</v>
      </c>
      <c r="S29" s="60">
        <v>22288</v>
      </c>
      <c r="T29" s="60">
        <v>31240</v>
      </c>
      <c r="U29" s="60">
        <v>4113</v>
      </c>
      <c r="V29" s="60">
        <v>57641</v>
      </c>
      <c r="W29" s="60">
        <v>296279</v>
      </c>
      <c r="X29" s="60">
        <v>450000</v>
      </c>
      <c r="Y29" s="60">
        <v>-153721</v>
      </c>
      <c r="Z29" s="140">
        <v>-34.16</v>
      </c>
      <c r="AA29" s="155">
        <v>450000</v>
      </c>
    </row>
    <row r="30" spans="1:27" ht="13.5">
      <c r="A30" s="183" t="s">
        <v>119</v>
      </c>
      <c r="B30" s="182"/>
      <c r="C30" s="155">
        <v>23306142</v>
      </c>
      <c r="D30" s="155">
        <v>0</v>
      </c>
      <c r="E30" s="156">
        <v>30350000</v>
      </c>
      <c r="F30" s="60">
        <v>30350000</v>
      </c>
      <c r="G30" s="60">
        <v>2771360</v>
      </c>
      <c r="H30" s="60">
        <v>6163876</v>
      </c>
      <c r="I30" s="60">
        <v>0</v>
      </c>
      <c r="J30" s="60">
        <v>8935236</v>
      </c>
      <c r="K30" s="60">
        <v>2068441</v>
      </c>
      <c r="L30" s="60">
        <v>389778</v>
      </c>
      <c r="M30" s="60">
        <v>3407633</v>
      </c>
      <c r="N30" s="60">
        <v>5865852</v>
      </c>
      <c r="O30" s="60">
        <v>2901874</v>
      </c>
      <c r="P30" s="60">
        <v>2304812</v>
      </c>
      <c r="Q30" s="60">
        <v>4236008</v>
      </c>
      <c r="R30" s="60">
        <v>9442694</v>
      </c>
      <c r="S30" s="60">
        <v>49188</v>
      </c>
      <c r="T30" s="60">
        <v>2021817</v>
      </c>
      <c r="U30" s="60">
        <v>2771360</v>
      </c>
      <c r="V30" s="60">
        <v>4842365</v>
      </c>
      <c r="W30" s="60">
        <v>29086147</v>
      </c>
      <c r="X30" s="60">
        <v>30350000</v>
      </c>
      <c r="Y30" s="60">
        <v>-1263853</v>
      </c>
      <c r="Z30" s="140">
        <v>-4.16</v>
      </c>
      <c r="AA30" s="155">
        <v>30350000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450332</v>
      </c>
      <c r="H31" s="60">
        <v>449050</v>
      </c>
      <c r="I31" s="60">
        <v>207241</v>
      </c>
      <c r="J31" s="60">
        <v>1106623</v>
      </c>
      <c r="K31" s="60">
        <v>332097</v>
      </c>
      <c r="L31" s="60">
        <v>353292</v>
      </c>
      <c r="M31" s="60">
        <v>110653</v>
      </c>
      <c r="N31" s="60">
        <v>796042</v>
      </c>
      <c r="O31" s="60">
        <v>431660</v>
      </c>
      <c r="P31" s="60">
        <v>289638</v>
      </c>
      <c r="Q31" s="60">
        <v>195509</v>
      </c>
      <c r="R31" s="60">
        <v>916807</v>
      </c>
      <c r="S31" s="60">
        <v>253325</v>
      </c>
      <c r="T31" s="60">
        <v>416173</v>
      </c>
      <c r="U31" s="60">
        <v>450332</v>
      </c>
      <c r="V31" s="60">
        <v>1119830</v>
      </c>
      <c r="W31" s="60">
        <v>3939302</v>
      </c>
      <c r="X31" s="60">
        <v>0</v>
      </c>
      <c r="Y31" s="60">
        <v>3939302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3457000</v>
      </c>
      <c r="F32" s="60">
        <v>3457000</v>
      </c>
      <c r="G32" s="60">
        <v>820446</v>
      </c>
      <c r="H32" s="60">
        <v>725248</v>
      </c>
      <c r="I32" s="60">
        <v>538831</v>
      </c>
      <c r="J32" s="60">
        <v>2084525</v>
      </c>
      <c r="K32" s="60">
        <v>652811</v>
      </c>
      <c r="L32" s="60">
        <v>742798</v>
      </c>
      <c r="M32" s="60">
        <v>565629</v>
      </c>
      <c r="N32" s="60">
        <v>1961238</v>
      </c>
      <c r="O32" s="60">
        <v>826077</v>
      </c>
      <c r="P32" s="60">
        <v>647539</v>
      </c>
      <c r="Q32" s="60">
        <v>655925</v>
      </c>
      <c r="R32" s="60">
        <v>2129541</v>
      </c>
      <c r="S32" s="60">
        <v>1242672</v>
      </c>
      <c r="T32" s="60">
        <v>981430</v>
      </c>
      <c r="U32" s="60">
        <v>820446</v>
      </c>
      <c r="V32" s="60">
        <v>3044548</v>
      </c>
      <c r="W32" s="60">
        <v>9219852</v>
      </c>
      <c r="X32" s="60">
        <v>3457000</v>
      </c>
      <c r="Y32" s="60">
        <v>5762852</v>
      </c>
      <c r="Z32" s="140">
        <v>166.7</v>
      </c>
      <c r="AA32" s="155">
        <v>3457000</v>
      </c>
    </row>
    <row r="33" spans="1:27" ht="13.5">
      <c r="A33" s="183" t="s">
        <v>42</v>
      </c>
      <c r="B33" s="182"/>
      <c r="C33" s="155">
        <v>1487900</v>
      </c>
      <c r="D33" s="155">
        <v>0</v>
      </c>
      <c r="E33" s="156">
        <v>7672000</v>
      </c>
      <c r="F33" s="60">
        <v>7672000</v>
      </c>
      <c r="G33" s="60">
        <v>3638660</v>
      </c>
      <c r="H33" s="60">
        <v>1032580</v>
      </c>
      <c r="I33" s="60">
        <v>1788142</v>
      </c>
      <c r="J33" s="60">
        <v>6459382</v>
      </c>
      <c r="K33" s="60">
        <v>2319385</v>
      </c>
      <c r="L33" s="60">
        <v>1322318</v>
      </c>
      <c r="M33" s="60">
        <v>767949</v>
      </c>
      <c r="N33" s="60">
        <v>4409652</v>
      </c>
      <c r="O33" s="60">
        <v>164125</v>
      </c>
      <c r="P33" s="60">
        <v>1847173</v>
      </c>
      <c r="Q33" s="60">
        <v>390166</v>
      </c>
      <c r="R33" s="60">
        <v>2401464</v>
      </c>
      <c r="S33" s="60">
        <v>269167</v>
      </c>
      <c r="T33" s="60">
        <v>4808424</v>
      </c>
      <c r="U33" s="60">
        <v>3638660</v>
      </c>
      <c r="V33" s="60">
        <v>8716251</v>
      </c>
      <c r="W33" s="60">
        <v>21986749</v>
      </c>
      <c r="X33" s="60">
        <v>7672000</v>
      </c>
      <c r="Y33" s="60">
        <v>14314749</v>
      </c>
      <c r="Z33" s="140">
        <v>186.58</v>
      </c>
      <c r="AA33" s="155">
        <v>7672000</v>
      </c>
    </row>
    <row r="34" spans="1:27" ht="13.5">
      <c r="A34" s="183" t="s">
        <v>43</v>
      </c>
      <c r="B34" s="182"/>
      <c r="C34" s="155">
        <v>18653057</v>
      </c>
      <c r="D34" s="155">
        <v>0</v>
      </c>
      <c r="E34" s="156">
        <v>23789000</v>
      </c>
      <c r="F34" s="60">
        <v>23789000</v>
      </c>
      <c r="G34" s="60">
        <v>1228820</v>
      </c>
      <c r="H34" s="60">
        <v>2208959</v>
      </c>
      <c r="I34" s="60">
        <v>1199712</v>
      </c>
      <c r="J34" s="60">
        <v>4637491</v>
      </c>
      <c r="K34" s="60">
        <v>450270</v>
      </c>
      <c r="L34" s="60">
        <v>1251728</v>
      </c>
      <c r="M34" s="60">
        <v>783045</v>
      </c>
      <c r="N34" s="60">
        <v>2485043</v>
      </c>
      <c r="O34" s="60">
        <v>774435</v>
      </c>
      <c r="P34" s="60">
        <v>1006218</v>
      </c>
      <c r="Q34" s="60">
        <v>2335897</v>
      </c>
      <c r="R34" s="60">
        <v>4116550</v>
      </c>
      <c r="S34" s="60">
        <v>1265031</v>
      </c>
      <c r="T34" s="60">
        <v>1472213</v>
      </c>
      <c r="U34" s="60">
        <v>1228572</v>
      </c>
      <c r="V34" s="60">
        <v>3965816</v>
      </c>
      <c r="W34" s="60">
        <v>15204900</v>
      </c>
      <c r="X34" s="60">
        <v>23789000</v>
      </c>
      <c r="Y34" s="60">
        <v>-8584100</v>
      </c>
      <c r="Z34" s="140">
        <v>-36.08</v>
      </c>
      <c r="AA34" s="155">
        <v>23789000</v>
      </c>
    </row>
    <row r="35" spans="1:27" ht="13.5">
      <c r="A35" s="181" t="s">
        <v>122</v>
      </c>
      <c r="B35" s="185"/>
      <c r="C35" s="155">
        <v>90298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107334879</v>
      </c>
      <c r="D36" s="188">
        <f>SUM(D25:D35)</f>
        <v>0</v>
      </c>
      <c r="E36" s="189">
        <f t="shared" si="1"/>
        <v>129327000</v>
      </c>
      <c r="F36" s="190">
        <f t="shared" si="1"/>
        <v>129327000</v>
      </c>
      <c r="G36" s="190">
        <f t="shared" si="1"/>
        <v>12156080</v>
      </c>
      <c r="H36" s="190">
        <f t="shared" si="1"/>
        <v>13833017</v>
      </c>
      <c r="I36" s="190">
        <f t="shared" si="1"/>
        <v>6968262</v>
      </c>
      <c r="J36" s="190">
        <f t="shared" si="1"/>
        <v>32957359</v>
      </c>
      <c r="K36" s="190">
        <f t="shared" si="1"/>
        <v>9059504</v>
      </c>
      <c r="L36" s="190">
        <f t="shared" si="1"/>
        <v>8885347</v>
      </c>
      <c r="M36" s="190">
        <f t="shared" si="1"/>
        <v>8820138</v>
      </c>
      <c r="N36" s="190">
        <f t="shared" si="1"/>
        <v>26764989</v>
      </c>
      <c r="O36" s="190">
        <f t="shared" si="1"/>
        <v>8544706</v>
      </c>
      <c r="P36" s="190">
        <f t="shared" si="1"/>
        <v>9416205</v>
      </c>
      <c r="Q36" s="190">
        <f t="shared" si="1"/>
        <v>11463089</v>
      </c>
      <c r="R36" s="190">
        <f t="shared" si="1"/>
        <v>29424000</v>
      </c>
      <c r="S36" s="190">
        <f t="shared" si="1"/>
        <v>6530882</v>
      </c>
      <c r="T36" s="190">
        <f t="shared" si="1"/>
        <v>13264397</v>
      </c>
      <c r="U36" s="190">
        <f t="shared" si="1"/>
        <v>12138747</v>
      </c>
      <c r="V36" s="190">
        <f t="shared" si="1"/>
        <v>31934026</v>
      </c>
      <c r="W36" s="190">
        <f t="shared" si="1"/>
        <v>121080374</v>
      </c>
      <c r="X36" s="190">
        <f t="shared" si="1"/>
        <v>129327000</v>
      </c>
      <c r="Y36" s="190">
        <f t="shared" si="1"/>
        <v>-8246626</v>
      </c>
      <c r="Z36" s="191">
        <f>+IF(X36&lt;&gt;0,+(Y36/X36)*100,0)</f>
        <v>-6.376569471185444</v>
      </c>
      <c r="AA36" s="188">
        <f>SUM(AA25:AA35)</f>
        <v>129327000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-19204834</v>
      </c>
      <c r="D38" s="199">
        <f>+D22-D36</f>
        <v>0</v>
      </c>
      <c r="E38" s="200">
        <f t="shared" si="2"/>
        <v>-13272000</v>
      </c>
      <c r="F38" s="106">
        <f t="shared" si="2"/>
        <v>-13272000</v>
      </c>
      <c r="G38" s="106">
        <f t="shared" si="2"/>
        <v>10782951</v>
      </c>
      <c r="H38" s="106">
        <f t="shared" si="2"/>
        <v>-8028008</v>
      </c>
      <c r="I38" s="106">
        <f t="shared" si="2"/>
        <v>-2316039</v>
      </c>
      <c r="J38" s="106">
        <f t="shared" si="2"/>
        <v>438904</v>
      </c>
      <c r="K38" s="106">
        <f t="shared" si="2"/>
        <v>-4805080</v>
      </c>
      <c r="L38" s="106">
        <f t="shared" si="2"/>
        <v>8098517</v>
      </c>
      <c r="M38" s="106">
        <f t="shared" si="2"/>
        <v>-3687231</v>
      </c>
      <c r="N38" s="106">
        <f t="shared" si="2"/>
        <v>-393794</v>
      </c>
      <c r="O38" s="106">
        <f t="shared" si="2"/>
        <v>-3586870</v>
      </c>
      <c r="P38" s="106">
        <f t="shared" si="2"/>
        <v>-3067448</v>
      </c>
      <c r="Q38" s="106">
        <f t="shared" si="2"/>
        <v>2741293</v>
      </c>
      <c r="R38" s="106">
        <f t="shared" si="2"/>
        <v>-3913025</v>
      </c>
      <c r="S38" s="106">
        <f t="shared" si="2"/>
        <v>1475086</v>
      </c>
      <c r="T38" s="106">
        <f t="shared" si="2"/>
        <v>-3685475</v>
      </c>
      <c r="U38" s="106">
        <f t="shared" si="2"/>
        <v>10334033</v>
      </c>
      <c r="V38" s="106">
        <f t="shared" si="2"/>
        <v>8123644</v>
      </c>
      <c r="W38" s="106">
        <f t="shared" si="2"/>
        <v>4255729</v>
      </c>
      <c r="X38" s="106">
        <f>IF(F22=F36,0,X22-X36)</f>
        <v>-13272000</v>
      </c>
      <c r="Y38" s="106">
        <f t="shared" si="2"/>
        <v>17527729</v>
      </c>
      <c r="Z38" s="201">
        <f>+IF(X38&lt;&gt;0,+(Y38/X38)*100,0)</f>
        <v>-132.06546865581677</v>
      </c>
      <c r="AA38" s="199">
        <f>+AA22-AA36</f>
        <v>-13272000</v>
      </c>
    </row>
    <row r="39" spans="1:27" ht="13.5">
      <c r="A39" s="181" t="s">
        <v>46</v>
      </c>
      <c r="B39" s="185"/>
      <c r="C39" s="155">
        <v>27022396</v>
      </c>
      <c r="D39" s="155">
        <v>0</v>
      </c>
      <c r="E39" s="156">
        <v>25905000</v>
      </c>
      <c r="F39" s="60">
        <v>25905000</v>
      </c>
      <c r="G39" s="60">
        <v>9077000</v>
      </c>
      <c r="H39" s="60">
        <v>890046</v>
      </c>
      <c r="I39" s="60">
        <v>315000</v>
      </c>
      <c r="J39" s="60">
        <v>10282046</v>
      </c>
      <c r="K39" s="60">
        <v>5085591</v>
      </c>
      <c r="L39" s="60">
        <v>0</v>
      </c>
      <c r="M39" s="60">
        <v>0</v>
      </c>
      <c r="N39" s="60">
        <v>5085591</v>
      </c>
      <c r="O39" s="60">
        <v>0</v>
      </c>
      <c r="P39" s="60">
        <v>2761912</v>
      </c>
      <c r="Q39" s="60">
        <v>7716088</v>
      </c>
      <c r="R39" s="60">
        <v>10478000</v>
      </c>
      <c r="S39" s="60">
        <v>0</v>
      </c>
      <c r="T39" s="60">
        <v>-3095845</v>
      </c>
      <c r="U39" s="60">
        <v>9077000</v>
      </c>
      <c r="V39" s="60">
        <v>5981155</v>
      </c>
      <c r="W39" s="60">
        <v>31826792</v>
      </c>
      <c r="X39" s="60">
        <v>25905000</v>
      </c>
      <c r="Y39" s="60">
        <v>5921792</v>
      </c>
      <c r="Z39" s="140">
        <v>22.86</v>
      </c>
      <c r="AA39" s="155">
        <v>25905000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-105802</v>
      </c>
      <c r="D41" s="157">
        <v>0</v>
      </c>
      <c r="E41" s="156">
        <v>0</v>
      </c>
      <c r="F41" s="60">
        <v>0</v>
      </c>
      <c r="G41" s="202">
        <v>4892</v>
      </c>
      <c r="H41" s="202">
        <v>36973</v>
      </c>
      <c r="I41" s="202">
        <v>36973</v>
      </c>
      <c r="J41" s="60">
        <v>78838</v>
      </c>
      <c r="K41" s="202">
        <v>36973</v>
      </c>
      <c r="L41" s="202">
        <v>118373</v>
      </c>
      <c r="M41" s="60">
        <v>32506</v>
      </c>
      <c r="N41" s="202">
        <v>187852</v>
      </c>
      <c r="O41" s="202">
        <v>0</v>
      </c>
      <c r="P41" s="202">
        <v>392028</v>
      </c>
      <c r="Q41" s="60">
        <v>42634</v>
      </c>
      <c r="R41" s="202">
        <v>434662</v>
      </c>
      <c r="S41" s="202">
        <v>0</v>
      </c>
      <c r="T41" s="60">
        <v>736796</v>
      </c>
      <c r="U41" s="202">
        <v>4892</v>
      </c>
      <c r="V41" s="202">
        <v>741688</v>
      </c>
      <c r="W41" s="202">
        <v>1443040</v>
      </c>
      <c r="X41" s="60">
        <v>0</v>
      </c>
      <c r="Y41" s="202">
        <v>1443040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7711760</v>
      </c>
      <c r="D42" s="206">
        <f>SUM(D38:D41)</f>
        <v>0</v>
      </c>
      <c r="E42" s="207">
        <f t="shared" si="3"/>
        <v>12633000</v>
      </c>
      <c r="F42" s="88">
        <f t="shared" si="3"/>
        <v>12633000</v>
      </c>
      <c r="G42" s="88">
        <f t="shared" si="3"/>
        <v>19864843</v>
      </c>
      <c r="H42" s="88">
        <f t="shared" si="3"/>
        <v>-7100989</v>
      </c>
      <c r="I42" s="88">
        <f t="shared" si="3"/>
        <v>-1964066</v>
      </c>
      <c r="J42" s="88">
        <f t="shared" si="3"/>
        <v>10799788</v>
      </c>
      <c r="K42" s="88">
        <f t="shared" si="3"/>
        <v>317484</v>
      </c>
      <c r="L42" s="88">
        <f t="shared" si="3"/>
        <v>8216890</v>
      </c>
      <c r="M42" s="88">
        <f t="shared" si="3"/>
        <v>-3654725</v>
      </c>
      <c r="N42" s="88">
        <f t="shared" si="3"/>
        <v>4879649</v>
      </c>
      <c r="O42" s="88">
        <f t="shared" si="3"/>
        <v>-3586870</v>
      </c>
      <c r="P42" s="88">
        <f t="shared" si="3"/>
        <v>86492</v>
      </c>
      <c r="Q42" s="88">
        <f t="shared" si="3"/>
        <v>10500015</v>
      </c>
      <c r="R42" s="88">
        <f t="shared" si="3"/>
        <v>6999637</v>
      </c>
      <c r="S42" s="88">
        <f t="shared" si="3"/>
        <v>1475086</v>
      </c>
      <c r="T42" s="88">
        <f t="shared" si="3"/>
        <v>-6044524</v>
      </c>
      <c r="U42" s="88">
        <f t="shared" si="3"/>
        <v>19415925</v>
      </c>
      <c r="V42" s="88">
        <f t="shared" si="3"/>
        <v>14846487</v>
      </c>
      <c r="W42" s="88">
        <f t="shared" si="3"/>
        <v>37525561</v>
      </c>
      <c r="X42" s="88">
        <f t="shared" si="3"/>
        <v>12633000</v>
      </c>
      <c r="Y42" s="88">
        <f t="shared" si="3"/>
        <v>24892561</v>
      </c>
      <c r="Z42" s="208">
        <f>+IF(X42&lt;&gt;0,+(Y42/X42)*100,0)</f>
        <v>197.04394047336342</v>
      </c>
      <c r="AA42" s="206">
        <f>SUM(AA38:AA41)</f>
        <v>12633000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7711760</v>
      </c>
      <c r="D44" s="210">
        <f>+D42-D43</f>
        <v>0</v>
      </c>
      <c r="E44" s="211">
        <f t="shared" si="4"/>
        <v>12633000</v>
      </c>
      <c r="F44" s="77">
        <f t="shared" si="4"/>
        <v>12633000</v>
      </c>
      <c r="G44" s="77">
        <f t="shared" si="4"/>
        <v>19864843</v>
      </c>
      <c r="H44" s="77">
        <f t="shared" si="4"/>
        <v>-7100989</v>
      </c>
      <c r="I44" s="77">
        <f t="shared" si="4"/>
        <v>-1964066</v>
      </c>
      <c r="J44" s="77">
        <f t="shared" si="4"/>
        <v>10799788</v>
      </c>
      <c r="K44" s="77">
        <f t="shared" si="4"/>
        <v>317484</v>
      </c>
      <c r="L44" s="77">
        <f t="shared" si="4"/>
        <v>8216890</v>
      </c>
      <c r="M44" s="77">
        <f t="shared" si="4"/>
        <v>-3654725</v>
      </c>
      <c r="N44" s="77">
        <f t="shared" si="4"/>
        <v>4879649</v>
      </c>
      <c r="O44" s="77">
        <f t="shared" si="4"/>
        <v>-3586870</v>
      </c>
      <c r="P44" s="77">
        <f t="shared" si="4"/>
        <v>86492</v>
      </c>
      <c r="Q44" s="77">
        <f t="shared" si="4"/>
        <v>10500015</v>
      </c>
      <c r="R44" s="77">
        <f t="shared" si="4"/>
        <v>6999637</v>
      </c>
      <c r="S44" s="77">
        <f t="shared" si="4"/>
        <v>1475086</v>
      </c>
      <c r="T44" s="77">
        <f t="shared" si="4"/>
        <v>-6044524</v>
      </c>
      <c r="U44" s="77">
        <f t="shared" si="4"/>
        <v>19415925</v>
      </c>
      <c r="V44" s="77">
        <f t="shared" si="4"/>
        <v>14846487</v>
      </c>
      <c r="W44" s="77">
        <f t="shared" si="4"/>
        <v>37525561</v>
      </c>
      <c r="X44" s="77">
        <f t="shared" si="4"/>
        <v>12633000</v>
      </c>
      <c r="Y44" s="77">
        <f t="shared" si="4"/>
        <v>24892561</v>
      </c>
      <c r="Z44" s="212">
        <f>+IF(X44&lt;&gt;0,+(Y44/X44)*100,0)</f>
        <v>197.04394047336342</v>
      </c>
      <c r="AA44" s="210">
        <f>+AA42-AA43</f>
        <v>12633000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7711760</v>
      </c>
      <c r="D46" s="206">
        <f>SUM(D44:D45)</f>
        <v>0</v>
      </c>
      <c r="E46" s="207">
        <f t="shared" si="5"/>
        <v>12633000</v>
      </c>
      <c r="F46" s="88">
        <f t="shared" si="5"/>
        <v>12633000</v>
      </c>
      <c r="G46" s="88">
        <f t="shared" si="5"/>
        <v>19864843</v>
      </c>
      <c r="H46" s="88">
        <f t="shared" si="5"/>
        <v>-7100989</v>
      </c>
      <c r="I46" s="88">
        <f t="shared" si="5"/>
        <v>-1964066</v>
      </c>
      <c r="J46" s="88">
        <f t="shared" si="5"/>
        <v>10799788</v>
      </c>
      <c r="K46" s="88">
        <f t="shared" si="5"/>
        <v>317484</v>
      </c>
      <c r="L46" s="88">
        <f t="shared" si="5"/>
        <v>8216890</v>
      </c>
      <c r="M46" s="88">
        <f t="shared" si="5"/>
        <v>-3654725</v>
      </c>
      <c r="N46" s="88">
        <f t="shared" si="5"/>
        <v>4879649</v>
      </c>
      <c r="O46" s="88">
        <f t="shared" si="5"/>
        <v>-3586870</v>
      </c>
      <c r="P46" s="88">
        <f t="shared" si="5"/>
        <v>86492</v>
      </c>
      <c r="Q46" s="88">
        <f t="shared" si="5"/>
        <v>10500015</v>
      </c>
      <c r="R46" s="88">
        <f t="shared" si="5"/>
        <v>6999637</v>
      </c>
      <c r="S46" s="88">
        <f t="shared" si="5"/>
        <v>1475086</v>
      </c>
      <c r="T46" s="88">
        <f t="shared" si="5"/>
        <v>-6044524</v>
      </c>
      <c r="U46" s="88">
        <f t="shared" si="5"/>
        <v>19415925</v>
      </c>
      <c r="V46" s="88">
        <f t="shared" si="5"/>
        <v>14846487</v>
      </c>
      <c r="W46" s="88">
        <f t="shared" si="5"/>
        <v>37525561</v>
      </c>
      <c r="X46" s="88">
        <f t="shared" si="5"/>
        <v>12633000</v>
      </c>
      <c r="Y46" s="88">
        <f t="shared" si="5"/>
        <v>24892561</v>
      </c>
      <c r="Z46" s="208">
        <f>+IF(X46&lt;&gt;0,+(Y46/X46)*100,0)</f>
        <v>197.04394047336342</v>
      </c>
      <c r="AA46" s="206">
        <f>SUM(AA44:AA45)</f>
        <v>12633000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7711760</v>
      </c>
      <c r="D48" s="217">
        <f>SUM(D46:D47)</f>
        <v>0</v>
      </c>
      <c r="E48" s="218">
        <f t="shared" si="6"/>
        <v>12633000</v>
      </c>
      <c r="F48" s="219">
        <f t="shared" si="6"/>
        <v>12633000</v>
      </c>
      <c r="G48" s="219">
        <f t="shared" si="6"/>
        <v>19864843</v>
      </c>
      <c r="H48" s="220">
        <f t="shared" si="6"/>
        <v>-7100989</v>
      </c>
      <c r="I48" s="220">
        <f t="shared" si="6"/>
        <v>-1964066</v>
      </c>
      <c r="J48" s="220">
        <f t="shared" si="6"/>
        <v>10799788</v>
      </c>
      <c r="K48" s="220">
        <f t="shared" si="6"/>
        <v>317484</v>
      </c>
      <c r="L48" s="220">
        <f t="shared" si="6"/>
        <v>8216890</v>
      </c>
      <c r="M48" s="219">
        <f t="shared" si="6"/>
        <v>-3654725</v>
      </c>
      <c r="N48" s="219">
        <f t="shared" si="6"/>
        <v>4879649</v>
      </c>
      <c r="O48" s="220">
        <f t="shared" si="6"/>
        <v>-3586870</v>
      </c>
      <c r="P48" s="220">
        <f t="shared" si="6"/>
        <v>86492</v>
      </c>
      <c r="Q48" s="220">
        <f t="shared" si="6"/>
        <v>10500015</v>
      </c>
      <c r="R48" s="220">
        <f t="shared" si="6"/>
        <v>6999637</v>
      </c>
      <c r="S48" s="220">
        <f t="shared" si="6"/>
        <v>1475086</v>
      </c>
      <c r="T48" s="219">
        <f t="shared" si="6"/>
        <v>-6044524</v>
      </c>
      <c r="U48" s="219">
        <f t="shared" si="6"/>
        <v>19415925</v>
      </c>
      <c r="V48" s="220">
        <f t="shared" si="6"/>
        <v>14846487</v>
      </c>
      <c r="W48" s="220">
        <f t="shared" si="6"/>
        <v>37525561</v>
      </c>
      <c r="X48" s="220">
        <f t="shared" si="6"/>
        <v>12633000</v>
      </c>
      <c r="Y48" s="220">
        <f t="shared" si="6"/>
        <v>24892561</v>
      </c>
      <c r="Z48" s="221">
        <f>+IF(X48&lt;&gt;0,+(Y48/X48)*100,0)</f>
        <v>197.04394047336342</v>
      </c>
      <c r="AA48" s="222">
        <f>SUM(AA46:AA47)</f>
        <v>12633000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6815328</v>
      </c>
      <c r="D5" s="153">
        <f>SUM(D6:D8)</f>
        <v>0</v>
      </c>
      <c r="E5" s="154">
        <f t="shared" si="0"/>
        <v>360000</v>
      </c>
      <c r="F5" s="100">
        <f t="shared" si="0"/>
        <v>360000</v>
      </c>
      <c r="G5" s="100">
        <f t="shared" si="0"/>
        <v>0</v>
      </c>
      <c r="H5" s="100">
        <f t="shared" si="0"/>
        <v>17427</v>
      </c>
      <c r="I5" s="100">
        <f t="shared" si="0"/>
        <v>0</v>
      </c>
      <c r="J5" s="100">
        <f t="shared" si="0"/>
        <v>17427</v>
      </c>
      <c r="K5" s="100">
        <f t="shared" si="0"/>
        <v>2300</v>
      </c>
      <c r="L5" s="100">
        <f t="shared" si="0"/>
        <v>11045</v>
      </c>
      <c r="M5" s="100">
        <f t="shared" si="0"/>
        <v>0</v>
      </c>
      <c r="N5" s="100">
        <f t="shared" si="0"/>
        <v>13345</v>
      </c>
      <c r="O5" s="100">
        <f t="shared" si="0"/>
        <v>29580</v>
      </c>
      <c r="P5" s="100">
        <f t="shared" si="0"/>
        <v>0</v>
      </c>
      <c r="Q5" s="100">
        <f t="shared" si="0"/>
        <v>390</v>
      </c>
      <c r="R5" s="100">
        <f t="shared" si="0"/>
        <v>29970</v>
      </c>
      <c r="S5" s="100">
        <f t="shared" si="0"/>
        <v>17085</v>
      </c>
      <c r="T5" s="100">
        <f t="shared" si="0"/>
        <v>13285</v>
      </c>
      <c r="U5" s="100">
        <f t="shared" si="0"/>
        <v>11990</v>
      </c>
      <c r="V5" s="100">
        <f t="shared" si="0"/>
        <v>42360</v>
      </c>
      <c r="W5" s="100">
        <f t="shared" si="0"/>
        <v>103102</v>
      </c>
      <c r="X5" s="100">
        <f t="shared" si="0"/>
        <v>360000</v>
      </c>
      <c r="Y5" s="100">
        <f t="shared" si="0"/>
        <v>-256898</v>
      </c>
      <c r="Z5" s="137">
        <f>+IF(X5&lt;&gt;0,+(Y5/X5)*100,0)</f>
        <v>-71.36055555555556</v>
      </c>
      <c r="AA5" s="153">
        <f>SUM(AA6:AA8)</f>
        <v>360000</v>
      </c>
    </row>
    <row r="6" spans="1:27" ht="13.5">
      <c r="A6" s="138" t="s">
        <v>75</v>
      </c>
      <c r="B6" s="136"/>
      <c r="C6" s="155">
        <v>148548</v>
      </c>
      <c r="D6" s="155"/>
      <c r="E6" s="156">
        <v>100000</v>
      </c>
      <c r="F6" s="60">
        <v>100000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100000</v>
      </c>
      <c r="Y6" s="60">
        <v>-100000</v>
      </c>
      <c r="Z6" s="140">
        <v>-100</v>
      </c>
      <c r="AA6" s="62">
        <v>100000</v>
      </c>
    </row>
    <row r="7" spans="1:27" ht="13.5">
      <c r="A7" s="138" t="s">
        <v>76</v>
      </c>
      <c r="B7" s="136"/>
      <c r="C7" s="157">
        <v>570267</v>
      </c>
      <c r="D7" s="157"/>
      <c r="E7" s="158">
        <v>130000</v>
      </c>
      <c r="F7" s="159">
        <v>130000</v>
      </c>
      <c r="G7" s="159"/>
      <c r="H7" s="159">
        <v>17427</v>
      </c>
      <c r="I7" s="159"/>
      <c r="J7" s="159">
        <v>17427</v>
      </c>
      <c r="K7" s="159">
        <v>2300</v>
      </c>
      <c r="L7" s="159">
        <v>11045</v>
      </c>
      <c r="M7" s="159"/>
      <c r="N7" s="159">
        <v>13345</v>
      </c>
      <c r="O7" s="159"/>
      <c r="P7" s="159"/>
      <c r="Q7" s="159">
        <v>390</v>
      </c>
      <c r="R7" s="159">
        <v>390</v>
      </c>
      <c r="S7" s="159"/>
      <c r="T7" s="159"/>
      <c r="U7" s="159">
        <v>11990</v>
      </c>
      <c r="V7" s="159">
        <v>11990</v>
      </c>
      <c r="W7" s="159">
        <v>43152</v>
      </c>
      <c r="X7" s="159">
        <v>130000</v>
      </c>
      <c r="Y7" s="159">
        <v>-86848</v>
      </c>
      <c r="Z7" s="141">
        <v>-66.81</v>
      </c>
      <c r="AA7" s="225">
        <v>130000</v>
      </c>
    </row>
    <row r="8" spans="1:27" ht="13.5">
      <c r="A8" s="138" t="s">
        <v>77</v>
      </c>
      <c r="B8" s="136"/>
      <c r="C8" s="155">
        <v>6096513</v>
      </c>
      <c r="D8" s="155"/>
      <c r="E8" s="156">
        <v>130000</v>
      </c>
      <c r="F8" s="60">
        <v>130000</v>
      </c>
      <c r="G8" s="60"/>
      <c r="H8" s="60"/>
      <c r="I8" s="60"/>
      <c r="J8" s="60"/>
      <c r="K8" s="60"/>
      <c r="L8" s="60"/>
      <c r="M8" s="60"/>
      <c r="N8" s="60"/>
      <c r="O8" s="60">
        <v>29580</v>
      </c>
      <c r="P8" s="60"/>
      <c r="Q8" s="60"/>
      <c r="R8" s="60">
        <v>29580</v>
      </c>
      <c r="S8" s="60">
        <v>17085</v>
      </c>
      <c r="T8" s="60">
        <v>13285</v>
      </c>
      <c r="U8" s="60"/>
      <c r="V8" s="60">
        <v>30370</v>
      </c>
      <c r="W8" s="60">
        <v>59950</v>
      </c>
      <c r="X8" s="60">
        <v>130000</v>
      </c>
      <c r="Y8" s="60">
        <v>-70050</v>
      </c>
      <c r="Z8" s="140">
        <v>-53.88</v>
      </c>
      <c r="AA8" s="62">
        <v>130000</v>
      </c>
    </row>
    <row r="9" spans="1:27" ht="13.5">
      <c r="A9" s="135" t="s">
        <v>78</v>
      </c>
      <c r="B9" s="136"/>
      <c r="C9" s="153">
        <f aca="true" t="shared" si="1" ref="C9:Y9">SUM(C10:C14)</f>
        <v>273706</v>
      </c>
      <c r="D9" s="153">
        <f>SUM(D10:D14)</f>
        <v>0</v>
      </c>
      <c r="E9" s="154">
        <f t="shared" si="1"/>
        <v>880000</v>
      </c>
      <c r="F9" s="100">
        <f t="shared" si="1"/>
        <v>880000</v>
      </c>
      <c r="G9" s="100">
        <f t="shared" si="1"/>
        <v>1946</v>
      </c>
      <c r="H9" s="100">
        <f t="shared" si="1"/>
        <v>0</v>
      </c>
      <c r="I9" s="100">
        <f t="shared" si="1"/>
        <v>42317</v>
      </c>
      <c r="J9" s="100">
        <f t="shared" si="1"/>
        <v>44263</v>
      </c>
      <c r="K9" s="100">
        <f t="shared" si="1"/>
        <v>0</v>
      </c>
      <c r="L9" s="100">
        <f t="shared" si="1"/>
        <v>4203</v>
      </c>
      <c r="M9" s="100">
        <f t="shared" si="1"/>
        <v>1004</v>
      </c>
      <c r="N9" s="100">
        <f t="shared" si="1"/>
        <v>5207</v>
      </c>
      <c r="O9" s="100">
        <f t="shared" si="1"/>
        <v>177</v>
      </c>
      <c r="P9" s="100">
        <f t="shared" si="1"/>
        <v>21996</v>
      </c>
      <c r="Q9" s="100">
        <f t="shared" si="1"/>
        <v>66945</v>
      </c>
      <c r="R9" s="100">
        <f t="shared" si="1"/>
        <v>89118</v>
      </c>
      <c r="S9" s="100">
        <f t="shared" si="1"/>
        <v>53087</v>
      </c>
      <c r="T9" s="100">
        <f t="shared" si="1"/>
        <v>24290</v>
      </c>
      <c r="U9" s="100">
        <f t="shared" si="1"/>
        <v>0</v>
      </c>
      <c r="V9" s="100">
        <f t="shared" si="1"/>
        <v>77377</v>
      </c>
      <c r="W9" s="100">
        <f t="shared" si="1"/>
        <v>215965</v>
      </c>
      <c r="X9" s="100">
        <f t="shared" si="1"/>
        <v>880000</v>
      </c>
      <c r="Y9" s="100">
        <f t="shared" si="1"/>
        <v>-664035</v>
      </c>
      <c r="Z9" s="137">
        <f>+IF(X9&lt;&gt;0,+(Y9/X9)*100,0)</f>
        <v>-75.45852272727272</v>
      </c>
      <c r="AA9" s="102">
        <f>SUM(AA10:AA14)</f>
        <v>880000</v>
      </c>
    </row>
    <row r="10" spans="1:27" ht="13.5">
      <c r="A10" s="138" t="s">
        <v>79</v>
      </c>
      <c r="B10" s="136"/>
      <c r="C10" s="155">
        <v>80723</v>
      </c>
      <c r="D10" s="155"/>
      <c r="E10" s="156">
        <v>630000</v>
      </c>
      <c r="F10" s="60">
        <v>630000</v>
      </c>
      <c r="G10" s="60">
        <v>1946</v>
      </c>
      <c r="H10" s="60"/>
      <c r="I10" s="60">
        <v>42317</v>
      </c>
      <c r="J10" s="60">
        <v>44263</v>
      </c>
      <c r="K10" s="60"/>
      <c r="L10" s="60">
        <v>4203</v>
      </c>
      <c r="M10" s="60">
        <v>1004</v>
      </c>
      <c r="N10" s="60">
        <v>5207</v>
      </c>
      <c r="O10" s="60">
        <v>177</v>
      </c>
      <c r="P10" s="60">
        <v>21996</v>
      </c>
      <c r="Q10" s="60">
        <v>66945</v>
      </c>
      <c r="R10" s="60">
        <v>89118</v>
      </c>
      <c r="S10" s="60">
        <v>53087</v>
      </c>
      <c r="T10" s="60">
        <v>24290</v>
      </c>
      <c r="U10" s="60"/>
      <c r="V10" s="60">
        <v>77377</v>
      </c>
      <c r="W10" s="60">
        <v>215965</v>
      </c>
      <c r="X10" s="60">
        <v>630000</v>
      </c>
      <c r="Y10" s="60">
        <v>-414035</v>
      </c>
      <c r="Z10" s="140">
        <v>-65.72</v>
      </c>
      <c r="AA10" s="62">
        <v>630000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192983</v>
      </c>
      <c r="D12" s="155"/>
      <c r="E12" s="156">
        <v>250000</v>
      </c>
      <c r="F12" s="60">
        <v>250000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250000</v>
      </c>
      <c r="Y12" s="60">
        <v>-250000</v>
      </c>
      <c r="Z12" s="140">
        <v>-100</v>
      </c>
      <c r="AA12" s="62">
        <v>250000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8596070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70376</v>
      </c>
      <c r="H15" s="100">
        <f t="shared" si="2"/>
        <v>75364</v>
      </c>
      <c r="I15" s="100">
        <f t="shared" si="2"/>
        <v>226131</v>
      </c>
      <c r="J15" s="100">
        <f t="shared" si="2"/>
        <v>371871</v>
      </c>
      <c r="K15" s="100">
        <f t="shared" si="2"/>
        <v>334941</v>
      </c>
      <c r="L15" s="100">
        <f t="shared" si="2"/>
        <v>110211</v>
      </c>
      <c r="M15" s="100">
        <f t="shared" si="2"/>
        <v>91253</v>
      </c>
      <c r="N15" s="100">
        <f t="shared" si="2"/>
        <v>536405</v>
      </c>
      <c r="O15" s="100">
        <f t="shared" si="2"/>
        <v>114714</v>
      </c>
      <c r="P15" s="100">
        <f t="shared" si="2"/>
        <v>82209</v>
      </c>
      <c r="Q15" s="100">
        <f t="shared" si="2"/>
        <v>42335</v>
      </c>
      <c r="R15" s="100">
        <f t="shared" si="2"/>
        <v>239258</v>
      </c>
      <c r="S15" s="100">
        <f t="shared" si="2"/>
        <v>136334</v>
      </c>
      <c r="T15" s="100">
        <f t="shared" si="2"/>
        <v>559005</v>
      </c>
      <c r="U15" s="100">
        <f t="shared" si="2"/>
        <v>0</v>
      </c>
      <c r="V15" s="100">
        <f t="shared" si="2"/>
        <v>695339</v>
      </c>
      <c r="W15" s="100">
        <f t="shared" si="2"/>
        <v>1842873</v>
      </c>
      <c r="X15" s="100">
        <f t="shared" si="2"/>
        <v>0</v>
      </c>
      <c r="Y15" s="100">
        <f t="shared" si="2"/>
        <v>1842873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8596070</v>
      </c>
      <c r="D17" s="155"/>
      <c r="E17" s="156"/>
      <c r="F17" s="60"/>
      <c r="G17" s="60">
        <v>70376</v>
      </c>
      <c r="H17" s="60">
        <v>75364</v>
      </c>
      <c r="I17" s="60">
        <v>226131</v>
      </c>
      <c r="J17" s="60">
        <v>371871</v>
      </c>
      <c r="K17" s="60">
        <v>334941</v>
      </c>
      <c r="L17" s="60">
        <v>110211</v>
      </c>
      <c r="M17" s="60">
        <v>91253</v>
      </c>
      <c r="N17" s="60">
        <v>536405</v>
      </c>
      <c r="O17" s="60">
        <v>114714</v>
      </c>
      <c r="P17" s="60">
        <v>82209</v>
      </c>
      <c r="Q17" s="60">
        <v>42335</v>
      </c>
      <c r="R17" s="60">
        <v>239258</v>
      </c>
      <c r="S17" s="60">
        <v>136334</v>
      </c>
      <c r="T17" s="60">
        <v>559005</v>
      </c>
      <c r="U17" s="60"/>
      <c r="V17" s="60">
        <v>695339</v>
      </c>
      <c r="W17" s="60">
        <v>1842873</v>
      </c>
      <c r="X17" s="60"/>
      <c r="Y17" s="60">
        <v>1842873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16350854</v>
      </c>
      <c r="D19" s="153">
        <f>SUM(D20:D23)</f>
        <v>0</v>
      </c>
      <c r="E19" s="154">
        <f t="shared" si="3"/>
        <v>25275000</v>
      </c>
      <c r="F19" s="100">
        <f t="shared" si="3"/>
        <v>25275000</v>
      </c>
      <c r="G19" s="100">
        <f t="shared" si="3"/>
        <v>3517857</v>
      </c>
      <c r="H19" s="100">
        <f t="shared" si="3"/>
        <v>0</v>
      </c>
      <c r="I19" s="100">
        <f t="shared" si="3"/>
        <v>1471717</v>
      </c>
      <c r="J19" s="100">
        <f t="shared" si="3"/>
        <v>4989574</v>
      </c>
      <c r="K19" s="100">
        <f t="shared" si="3"/>
        <v>1980308</v>
      </c>
      <c r="L19" s="100">
        <f t="shared" si="3"/>
        <v>1185789</v>
      </c>
      <c r="M19" s="100">
        <f t="shared" si="3"/>
        <v>656759</v>
      </c>
      <c r="N19" s="100">
        <f t="shared" si="3"/>
        <v>3822856</v>
      </c>
      <c r="O19" s="100">
        <f t="shared" si="3"/>
        <v>19160</v>
      </c>
      <c r="P19" s="100">
        <f t="shared" si="3"/>
        <v>2255059</v>
      </c>
      <c r="Q19" s="100">
        <f t="shared" si="3"/>
        <v>835653</v>
      </c>
      <c r="R19" s="100">
        <f t="shared" si="3"/>
        <v>3109872</v>
      </c>
      <c r="S19" s="100">
        <f t="shared" si="3"/>
        <v>591743</v>
      </c>
      <c r="T19" s="100">
        <f t="shared" si="3"/>
        <v>2831055</v>
      </c>
      <c r="U19" s="100">
        <f t="shared" si="3"/>
        <v>14610788</v>
      </c>
      <c r="V19" s="100">
        <f t="shared" si="3"/>
        <v>18033586</v>
      </c>
      <c r="W19" s="100">
        <f t="shared" si="3"/>
        <v>29955888</v>
      </c>
      <c r="X19" s="100">
        <f t="shared" si="3"/>
        <v>25275000</v>
      </c>
      <c r="Y19" s="100">
        <f t="shared" si="3"/>
        <v>4680888</v>
      </c>
      <c r="Z19" s="137">
        <f>+IF(X19&lt;&gt;0,+(Y19/X19)*100,0)</f>
        <v>18.519833827893176</v>
      </c>
      <c r="AA19" s="102">
        <f>SUM(AA20:AA23)</f>
        <v>25275000</v>
      </c>
    </row>
    <row r="20" spans="1:27" ht="13.5">
      <c r="A20" s="138" t="s">
        <v>89</v>
      </c>
      <c r="B20" s="136"/>
      <c r="C20" s="155">
        <v>1146404</v>
      </c>
      <c r="D20" s="155"/>
      <c r="E20" s="156">
        <v>2600000</v>
      </c>
      <c r="F20" s="60">
        <v>2600000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2600000</v>
      </c>
      <c r="Y20" s="60">
        <v>-2600000</v>
      </c>
      <c r="Z20" s="140">
        <v>-100</v>
      </c>
      <c r="AA20" s="62">
        <v>2600000</v>
      </c>
    </row>
    <row r="21" spans="1:27" ht="13.5">
      <c r="A21" s="138" t="s">
        <v>90</v>
      </c>
      <c r="B21" s="136"/>
      <c r="C21" s="155">
        <v>14458276</v>
      </c>
      <c r="D21" s="155"/>
      <c r="E21" s="156">
        <v>19475000</v>
      </c>
      <c r="F21" s="60">
        <v>19475000</v>
      </c>
      <c r="G21" s="60">
        <v>3517857</v>
      </c>
      <c r="H21" s="60"/>
      <c r="I21" s="60">
        <v>1471717</v>
      </c>
      <c r="J21" s="60">
        <v>4989574</v>
      </c>
      <c r="K21" s="60">
        <v>1933848</v>
      </c>
      <c r="L21" s="60">
        <v>1156389</v>
      </c>
      <c r="M21" s="60">
        <v>623878</v>
      </c>
      <c r="N21" s="60">
        <v>3714115</v>
      </c>
      <c r="O21" s="60"/>
      <c r="P21" s="60">
        <v>1689982</v>
      </c>
      <c r="Q21" s="60"/>
      <c r="R21" s="60">
        <v>1689982</v>
      </c>
      <c r="S21" s="60">
        <v>31851</v>
      </c>
      <c r="T21" s="60">
        <v>2094214</v>
      </c>
      <c r="U21" s="60">
        <v>13655698</v>
      </c>
      <c r="V21" s="60">
        <v>15781763</v>
      </c>
      <c r="W21" s="60">
        <v>26175434</v>
      </c>
      <c r="X21" s="60">
        <v>19475000</v>
      </c>
      <c r="Y21" s="60">
        <v>6700434</v>
      </c>
      <c r="Z21" s="140">
        <v>34.41</v>
      </c>
      <c r="AA21" s="62">
        <v>19475000</v>
      </c>
    </row>
    <row r="22" spans="1:27" ht="13.5">
      <c r="A22" s="138" t="s">
        <v>91</v>
      </c>
      <c r="B22" s="136"/>
      <c r="C22" s="157">
        <v>416174</v>
      </c>
      <c r="D22" s="157"/>
      <c r="E22" s="158">
        <v>3200000</v>
      </c>
      <c r="F22" s="159">
        <v>3200000</v>
      </c>
      <c r="G22" s="159"/>
      <c r="H22" s="159"/>
      <c r="I22" s="159"/>
      <c r="J22" s="159"/>
      <c r="K22" s="159">
        <v>46460</v>
      </c>
      <c r="L22" s="159">
        <v>29400</v>
      </c>
      <c r="M22" s="159">
        <v>32881</v>
      </c>
      <c r="N22" s="159">
        <v>108741</v>
      </c>
      <c r="O22" s="159">
        <v>19160</v>
      </c>
      <c r="P22" s="159">
        <v>565077</v>
      </c>
      <c r="Q22" s="159">
        <v>835653</v>
      </c>
      <c r="R22" s="159">
        <v>1419890</v>
      </c>
      <c r="S22" s="159">
        <v>559892</v>
      </c>
      <c r="T22" s="159">
        <v>736841</v>
      </c>
      <c r="U22" s="159">
        <v>955090</v>
      </c>
      <c r="V22" s="159">
        <v>2251823</v>
      </c>
      <c r="W22" s="159">
        <v>3780454</v>
      </c>
      <c r="X22" s="159">
        <v>3200000</v>
      </c>
      <c r="Y22" s="159">
        <v>580454</v>
      </c>
      <c r="Z22" s="141">
        <v>18.14</v>
      </c>
      <c r="AA22" s="225">
        <v>3200000</v>
      </c>
    </row>
    <row r="23" spans="1:27" ht="13.5">
      <c r="A23" s="138" t="s">
        <v>92</v>
      </c>
      <c r="B23" s="136"/>
      <c r="C23" s="155">
        <v>330000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32035958</v>
      </c>
      <c r="D25" s="217">
        <f>+D5+D9+D15+D19+D24</f>
        <v>0</v>
      </c>
      <c r="E25" s="230">
        <f t="shared" si="4"/>
        <v>26515000</v>
      </c>
      <c r="F25" s="219">
        <f t="shared" si="4"/>
        <v>26515000</v>
      </c>
      <c r="G25" s="219">
        <f t="shared" si="4"/>
        <v>3590179</v>
      </c>
      <c r="H25" s="219">
        <f t="shared" si="4"/>
        <v>92791</v>
      </c>
      <c r="I25" s="219">
        <f t="shared" si="4"/>
        <v>1740165</v>
      </c>
      <c r="J25" s="219">
        <f t="shared" si="4"/>
        <v>5423135</v>
      </c>
      <c r="K25" s="219">
        <f t="shared" si="4"/>
        <v>2317549</v>
      </c>
      <c r="L25" s="219">
        <f t="shared" si="4"/>
        <v>1311248</v>
      </c>
      <c r="M25" s="219">
        <f t="shared" si="4"/>
        <v>749016</v>
      </c>
      <c r="N25" s="219">
        <f t="shared" si="4"/>
        <v>4377813</v>
      </c>
      <c r="O25" s="219">
        <f t="shared" si="4"/>
        <v>163631</v>
      </c>
      <c r="P25" s="219">
        <f t="shared" si="4"/>
        <v>2359264</v>
      </c>
      <c r="Q25" s="219">
        <f t="shared" si="4"/>
        <v>945323</v>
      </c>
      <c r="R25" s="219">
        <f t="shared" si="4"/>
        <v>3468218</v>
      </c>
      <c r="S25" s="219">
        <f t="shared" si="4"/>
        <v>798249</v>
      </c>
      <c r="T25" s="219">
        <f t="shared" si="4"/>
        <v>3427635</v>
      </c>
      <c r="U25" s="219">
        <f t="shared" si="4"/>
        <v>14622778</v>
      </c>
      <c r="V25" s="219">
        <f t="shared" si="4"/>
        <v>18848662</v>
      </c>
      <c r="W25" s="219">
        <f t="shared" si="4"/>
        <v>32117828</v>
      </c>
      <c r="X25" s="219">
        <f t="shared" si="4"/>
        <v>26515000</v>
      </c>
      <c r="Y25" s="219">
        <f t="shared" si="4"/>
        <v>5602828</v>
      </c>
      <c r="Z25" s="231">
        <f>+IF(X25&lt;&gt;0,+(Y25/X25)*100,0)</f>
        <v>21.130786347350554</v>
      </c>
      <c r="AA25" s="232">
        <f>+AA5+AA9+AA15+AA19+AA24</f>
        <v>26515000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24491181</v>
      </c>
      <c r="D28" s="155"/>
      <c r="E28" s="156">
        <v>25275000</v>
      </c>
      <c r="F28" s="60">
        <v>25275000</v>
      </c>
      <c r="G28" s="60">
        <v>3517857</v>
      </c>
      <c r="H28" s="60"/>
      <c r="I28" s="60">
        <v>1697848</v>
      </c>
      <c r="J28" s="60">
        <v>5215705</v>
      </c>
      <c r="K28" s="60">
        <v>1933848</v>
      </c>
      <c r="L28" s="60">
        <v>1185789</v>
      </c>
      <c r="M28" s="60">
        <v>656759</v>
      </c>
      <c r="N28" s="60">
        <v>3776396</v>
      </c>
      <c r="O28" s="60">
        <v>19160</v>
      </c>
      <c r="P28" s="60">
        <v>2255059</v>
      </c>
      <c r="Q28" s="60">
        <v>835653</v>
      </c>
      <c r="R28" s="60">
        <v>3109872</v>
      </c>
      <c r="S28" s="60">
        <v>728077</v>
      </c>
      <c r="T28" s="60">
        <v>3390060</v>
      </c>
      <c r="U28" s="60">
        <v>14610788</v>
      </c>
      <c r="V28" s="60">
        <v>18728925</v>
      </c>
      <c r="W28" s="60">
        <v>30830898</v>
      </c>
      <c r="X28" s="60">
        <v>25275000</v>
      </c>
      <c r="Y28" s="60">
        <v>5555898</v>
      </c>
      <c r="Z28" s="140">
        <v>21.98</v>
      </c>
      <c r="AA28" s="155">
        <v>25275000</v>
      </c>
    </row>
    <row r="29" spans="1:27" ht="13.5">
      <c r="A29" s="234" t="s">
        <v>134</v>
      </c>
      <c r="B29" s="136"/>
      <c r="C29" s="155">
        <v>55600</v>
      </c>
      <c r="D29" s="155"/>
      <c r="E29" s="156">
        <v>630000</v>
      </c>
      <c r="F29" s="60">
        <v>630000</v>
      </c>
      <c r="G29" s="60">
        <v>70376</v>
      </c>
      <c r="H29" s="60"/>
      <c r="I29" s="60"/>
      <c r="J29" s="60">
        <v>70376</v>
      </c>
      <c r="K29" s="60">
        <v>334941</v>
      </c>
      <c r="L29" s="60"/>
      <c r="M29" s="60">
        <v>91253</v>
      </c>
      <c r="N29" s="60">
        <v>426194</v>
      </c>
      <c r="O29" s="60">
        <v>114714</v>
      </c>
      <c r="P29" s="60">
        <v>82209</v>
      </c>
      <c r="Q29" s="60">
        <v>42335</v>
      </c>
      <c r="R29" s="60">
        <v>239258</v>
      </c>
      <c r="S29" s="60">
        <v>53087</v>
      </c>
      <c r="T29" s="60"/>
      <c r="U29" s="60"/>
      <c r="V29" s="60">
        <v>53087</v>
      </c>
      <c r="W29" s="60">
        <v>788915</v>
      </c>
      <c r="X29" s="60">
        <v>630000</v>
      </c>
      <c r="Y29" s="60">
        <v>158915</v>
      </c>
      <c r="Z29" s="140">
        <v>25.22</v>
      </c>
      <c r="AA29" s="62">
        <v>630000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>
        <v>1946</v>
      </c>
      <c r="H31" s="60">
        <v>75364</v>
      </c>
      <c r="I31" s="60">
        <v>42317</v>
      </c>
      <c r="J31" s="60">
        <v>119627</v>
      </c>
      <c r="K31" s="60"/>
      <c r="L31" s="60">
        <v>114414</v>
      </c>
      <c r="M31" s="60">
        <v>1004</v>
      </c>
      <c r="N31" s="60">
        <v>115418</v>
      </c>
      <c r="O31" s="60">
        <v>177</v>
      </c>
      <c r="P31" s="60">
        <v>21996</v>
      </c>
      <c r="Q31" s="60">
        <v>66945</v>
      </c>
      <c r="R31" s="60">
        <v>89118</v>
      </c>
      <c r="S31" s="60"/>
      <c r="T31" s="60">
        <v>24290</v>
      </c>
      <c r="U31" s="60"/>
      <c r="V31" s="60">
        <v>24290</v>
      </c>
      <c r="W31" s="60">
        <v>348453</v>
      </c>
      <c r="X31" s="60"/>
      <c r="Y31" s="60">
        <v>348453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24546781</v>
      </c>
      <c r="D32" s="210">
        <f>SUM(D28:D31)</f>
        <v>0</v>
      </c>
      <c r="E32" s="211">
        <f t="shared" si="5"/>
        <v>25905000</v>
      </c>
      <c r="F32" s="77">
        <f t="shared" si="5"/>
        <v>25905000</v>
      </c>
      <c r="G32" s="77">
        <f t="shared" si="5"/>
        <v>3590179</v>
      </c>
      <c r="H32" s="77">
        <f t="shared" si="5"/>
        <v>75364</v>
      </c>
      <c r="I32" s="77">
        <f t="shared" si="5"/>
        <v>1740165</v>
      </c>
      <c r="J32" s="77">
        <f t="shared" si="5"/>
        <v>5405708</v>
      </c>
      <c r="K32" s="77">
        <f t="shared" si="5"/>
        <v>2268789</v>
      </c>
      <c r="L32" s="77">
        <f t="shared" si="5"/>
        <v>1300203</v>
      </c>
      <c r="M32" s="77">
        <f t="shared" si="5"/>
        <v>749016</v>
      </c>
      <c r="N32" s="77">
        <f t="shared" si="5"/>
        <v>4318008</v>
      </c>
      <c r="O32" s="77">
        <f t="shared" si="5"/>
        <v>134051</v>
      </c>
      <c r="P32" s="77">
        <f t="shared" si="5"/>
        <v>2359264</v>
      </c>
      <c r="Q32" s="77">
        <f t="shared" si="5"/>
        <v>944933</v>
      </c>
      <c r="R32" s="77">
        <f t="shared" si="5"/>
        <v>3438248</v>
      </c>
      <c r="S32" s="77">
        <f t="shared" si="5"/>
        <v>781164</v>
      </c>
      <c r="T32" s="77">
        <f t="shared" si="5"/>
        <v>3414350</v>
      </c>
      <c r="U32" s="77">
        <f t="shared" si="5"/>
        <v>14610788</v>
      </c>
      <c r="V32" s="77">
        <f t="shared" si="5"/>
        <v>18806302</v>
      </c>
      <c r="W32" s="77">
        <f t="shared" si="5"/>
        <v>31968266</v>
      </c>
      <c r="X32" s="77">
        <f t="shared" si="5"/>
        <v>25905000</v>
      </c>
      <c r="Y32" s="77">
        <f t="shared" si="5"/>
        <v>6063266</v>
      </c>
      <c r="Z32" s="212">
        <f>+IF(X32&lt;&gt;0,+(Y32/X32)*100,0)</f>
        <v>23.405774946921444</v>
      </c>
      <c r="AA32" s="79">
        <f>SUM(AA28:AA31)</f>
        <v>25905000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7489177</v>
      </c>
      <c r="D35" s="155"/>
      <c r="E35" s="156">
        <v>610000</v>
      </c>
      <c r="F35" s="60">
        <v>610000</v>
      </c>
      <c r="G35" s="60"/>
      <c r="H35" s="60">
        <v>17427</v>
      </c>
      <c r="I35" s="60"/>
      <c r="J35" s="60">
        <v>17427</v>
      </c>
      <c r="K35" s="60">
        <v>48760</v>
      </c>
      <c r="L35" s="60">
        <v>11045</v>
      </c>
      <c r="M35" s="60"/>
      <c r="N35" s="60">
        <v>59805</v>
      </c>
      <c r="O35" s="60">
        <v>29580</v>
      </c>
      <c r="P35" s="60"/>
      <c r="Q35" s="60">
        <v>390</v>
      </c>
      <c r="R35" s="60">
        <v>29970</v>
      </c>
      <c r="S35" s="60">
        <v>17085</v>
      </c>
      <c r="T35" s="60">
        <v>13285</v>
      </c>
      <c r="U35" s="60">
        <v>11990</v>
      </c>
      <c r="V35" s="60">
        <v>42360</v>
      </c>
      <c r="W35" s="60">
        <v>149562</v>
      </c>
      <c r="X35" s="60">
        <v>610000</v>
      </c>
      <c r="Y35" s="60">
        <v>-460438</v>
      </c>
      <c r="Z35" s="140">
        <v>-75.48</v>
      </c>
      <c r="AA35" s="62">
        <v>610000</v>
      </c>
    </row>
    <row r="36" spans="1:27" ht="13.5">
      <c r="A36" s="238" t="s">
        <v>139</v>
      </c>
      <c r="B36" s="149"/>
      <c r="C36" s="222">
        <f aca="true" t="shared" si="6" ref="C36:Y36">SUM(C32:C35)</f>
        <v>32035958</v>
      </c>
      <c r="D36" s="222">
        <f>SUM(D32:D35)</f>
        <v>0</v>
      </c>
      <c r="E36" s="218">
        <f t="shared" si="6"/>
        <v>26515000</v>
      </c>
      <c r="F36" s="220">
        <f t="shared" si="6"/>
        <v>26515000</v>
      </c>
      <c r="G36" s="220">
        <f t="shared" si="6"/>
        <v>3590179</v>
      </c>
      <c r="H36" s="220">
        <f t="shared" si="6"/>
        <v>92791</v>
      </c>
      <c r="I36" s="220">
        <f t="shared" si="6"/>
        <v>1740165</v>
      </c>
      <c r="J36" s="220">
        <f t="shared" si="6"/>
        <v>5423135</v>
      </c>
      <c r="K36" s="220">
        <f t="shared" si="6"/>
        <v>2317549</v>
      </c>
      <c r="L36" s="220">
        <f t="shared" si="6"/>
        <v>1311248</v>
      </c>
      <c r="M36" s="220">
        <f t="shared" si="6"/>
        <v>749016</v>
      </c>
      <c r="N36" s="220">
        <f t="shared" si="6"/>
        <v>4377813</v>
      </c>
      <c r="O36" s="220">
        <f t="shared" si="6"/>
        <v>163631</v>
      </c>
      <c r="P36" s="220">
        <f t="shared" si="6"/>
        <v>2359264</v>
      </c>
      <c r="Q36" s="220">
        <f t="shared" si="6"/>
        <v>945323</v>
      </c>
      <c r="R36" s="220">
        <f t="shared" si="6"/>
        <v>3468218</v>
      </c>
      <c r="S36" s="220">
        <f t="shared" si="6"/>
        <v>798249</v>
      </c>
      <c r="T36" s="220">
        <f t="shared" si="6"/>
        <v>3427635</v>
      </c>
      <c r="U36" s="220">
        <f t="shared" si="6"/>
        <v>14622778</v>
      </c>
      <c r="V36" s="220">
        <f t="shared" si="6"/>
        <v>18848662</v>
      </c>
      <c r="W36" s="220">
        <f t="shared" si="6"/>
        <v>32117828</v>
      </c>
      <c r="X36" s="220">
        <f t="shared" si="6"/>
        <v>26515000</v>
      </c>
      <c r="Y36" s="220">
        <f t="shared" si="6"/>
        <v>5602828</v>
      </c>
      <c r="Z36" s="221">
        <f>+IF(X36&lt;&gt;0,+(Y36/X36)*100,0)</f>
        <v>21.130786347350554</v>
      </c>
      <c r="AA36" s="239">
        <f>SUM(AA32:AA35)</f>
        <v>26515000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6785223</v>
      </c>
      <c r="D6" s="155"/>
      <c r="E6" s="59">
        <v>21509000</v>
      </c>
      <c r="F6" s="60">
        <v>21509000</v>
      </c>
      <c r="G6" s="60"/>
      <c r="H6" s="60"/>
      <c r="I6" s="60"/>
      <c r="J6" s="60"/>
      <c r="K6" s="60"/>
      <c r="L6" s="60">
        <v>3997834</v>
      </c>
      <c r="M6" s="60"/>
      <c r="N6" s="60"/>
      <c r="O6" s="60"/>
      <c r="P6" s="60"/>
      <c r="Q6" s="60">
        <v>6709648</v>
      </c>
      <c r="R6" s="60">
        <v>6709648</v>
      </c>
      <c r="S6" s="60"/>
      <c r="T6" s="60"/>
      <c r="U6" s="60"/>
      <c r="V6" s="60"/>
      <c r="W6" s="60"/>
      <c r="X6" s="60">
        <v>21509000</v>
      </c>
      <c r="Y6" s="60">
        <v>-21509000</v>
      </c>
      <c r="Z6" s="140">
        <v>-100</v>
      </c>
      <c r="AA6" s="62">
        <v>21509000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>
        <v>-1677757</v>
      </c>
      <c r="J7" s="60">
        <v>-1677757</v>
      </c>
      <c r="K7" s="60">
        <v>2936913</v>
      </c>
      <c r="L7" s="60">
        <v>-1463541</v>
      </c>
      <c r="M7" s="60">
        <v>-1920086</v>
      </c>
      <c r="N7" s="60">
        <v>-1920086</v>
      </c>
      <c r="O7" s="60">
        <v>1157253</v>
      </c>
      <c r="P7" s="60">
        <v>-1000000</v>
      </c>
      <c r="Q7" s="60">
        <v>8065954</v>
      </c>
      <c r="R7" s="60">
        <v>8065954</v>
      </c>
      <c r="S7" s="60">
        <v>2587294</v>
      </c>
      <c r="T7" s="60"/>
      <c r="U7" s="60"/>
      <c r="V7" s="60">
        <v>2587294</v>
      </c>
      <c r="W7" s="60">
        <v>2587294</v>
      </c>
      <c r="X7" s="60"/>
      <c r="Y7" s="60">
        <v>2587294</v>
      </c>
      <c r="Z7" s="140"/>
      <c r="AA7" s="62"/>
    </row>
    <row r="8" spans="1:27" ht="13.5">
      <c r="A8" s="249" t="s">
        <v>145</v>
      </c>
      <c r="B8" s="182"/>
      <c r="C8" s="155">
        <v>11421147</v>
      </c>
      <c r="D8" s="155"/>
      <c r="E8" s="59">
        <v>3001000</v>
      </c>
      <c r="F8" s="60">
        <v>3001000</v>
      </c>
      <c r="G8" s="60"/>
      <c r="H8" s="60"/>
      <c r="I8" s="60">
        <v>-229666</v>
      </c>
      <c r="J8" s="60">
        <v>-229666</v>
      </c>
      <c r="K8" s="60">
        <v>-2125111</v>
      </c>
      <c r="L8" s="60">
        <v>-279789</v>
      </c>
      <c r="M8" s="60">
        <v>185660</v>
      </c>
      <c r="N8" s="60">
        <v>185660</v>
      </c>
      <c r="O8" s="60">
        <v>-378499</v>
      </c>
      <c r="P8" s="60">
        <v>2131849</v>
      </c>
      <c r="Q8" s="60">
        <v>222465</v>
      </c>
      <c r="R8" s="60">
        <v>222465</v>
      </c>
      <c r="S8" s="60">
        <v>-390673</v>
      </c>
      <c r="T8" s="60"/>
      <c r="U8" s="60"/>
      <c r="V8" s="60">
        <v>-390673</v>
      </c>
      <c r="W8" s="60">
        <v>-390673</v>
      </c>
      <c r="X8" s="60">
        <v>3001000</v>
      </c>
      <c r="Y8" s="60">
        <v>-3391673</v>
      </c>
      <c r="Z8" s="140">
        <v>-113.02</v>
      </c>
      <c r="AA8" s="62">
        <v>3001000</v>
      </c>
    </row>
    <row r="9" spans="1:27" ht="13.5">
      <c r="A9" s="249" t="s">
        <v>146</v>
      </c>
      <c r="B9" s="182"/>
      <c r="C9" s="155">
        <v>7650550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422030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26278950</v>
      </c>
      <c r="D12" s="168">
        <f>SUM(D6:D11)</f>
        <v>0</v>
      </c>
      <c r="E12" s="72">
        <f t="shared" si="0"/>
        <v>24510000</v>
      </c>
      <c r="F12" s="73">
        <f t="shared" si="0"/>
        <v>24510000</v>
      </c>
      <c r="G12" s="73">
        <f t="shared" si="0"/>
        <v>0</v>
      </c>
      <c r="H12" s="73">
        <f t="shared" si="0"/>
        <v>0</v>
      </c>
      <c r="I12" s="73">
        <f t="shared" si="0"/>
        <v>-1907423</v>
      </c>
      <c r="J12" s="73">
        <f t="shared" si="0"/>
        <v>-1907423</v>
      </c>
      <c r="K12" s="73">
        <f t="shared" si="0"/>
        <v>811802</v>
      </c>
      <c r="L12" s="73">
        <f t="shared" si="0"/>
        <v>2254504</v>
      </c>
      <c r="M12" s="73">
        <f t="shared" si="0"/>
        <v>-1734426</v>
      </c>
      <c r="N12" s="73">
        <f t="shared" si="0"/>
        <v>-1734426</v>
      </c>
      <c r="O12" s="73">
        <f t="shared" si="0"/>
        <v>778754</v>
      </c>
      <c r="P12" s="73">
        <f t="shared" si="0"/>
        <v>1131849</v>
      </c>
      <c r="Q12" s="73">
        <f t="shared" si="0"/>
        <v>14998067</v>
      </c>
      <c r="R12" s="73">
        <f t="shared" si="0"/>
        <v>14998067</v>
      </c>
      <c r="S12" s="73">
        <f t="shared" si="0"/>
        <v>2196621</v>
      </c>
      <c r="T12" s="73">
        <f t="shared" si="0"/>
        <v>0</v>
      </c>
      <c r="U12" s="73">
        <f t="shared" si="0"/>
        <v>0</v>
      </c>
      <c r="V12" s="73">
        <f t="shared" si="0"/>
        <v>2196621</v>
      </c>
      <c r="W12" s="73">
        <f t="shared" si="0"/>
        <v>2196621</v>
      </c>
      <c r="X12" s="73">
        <f t="shared" si="0"/>
        <v>24510000</v>
      </c>
      <c r="Y12" s="73">
        <f t="shared" si="0"/>
        <v>-22313379</v>
      </c>
      <c r="Z12" s="170">
        <f>+IF(X12&lt;&gt;0,+(Y12/X12)*100,0)</f>
        <v>-91.03785801713586</v>
      </c>
      <c r="AA12" s="74">
        <f>SUM(AA6:AA11)</f>
        <v>24510000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9982000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297971085</v>
      </c>
      <c r="D19" s="155"/>
      <c r="E19" s="59">
        <v>312611000</v>
      </c>
      <c r="F19" s="60">
        <v>312611000</v>
      </c>
      <c r="G19" s="60"/>
      <c r="H19" s="60"/>
      <c r="I19" s="60">
        <v>178</v>
      </c>
      <c r="J19" s="60">
        <v>178</v>
      </c>
      <c r="K19" s="60">
        <v>178</v>
      </c>
      <c r="L19" s="60">
        <v>178</v>
      </c>
      <c r="M19" s="60">
        <v>178</v>
      </c>
      <c r="N19" s="60">
        <v>178</v>
      </c>
      <c r="O19" s="60">
        <v>178</v>
      </c>
      <c r="P19" s="60">
        <v>178</v>
      </c>
      <c r="Q19" s="60">
        <v>156</v>
      </c>
      <c r="R19" s="60">
        <v>156</v>
      </c>
      <c r="S19" s="60">
        <v>-287722</v>
      </c>
      <c r="T19" s="60"/>
      <c r="U19" s="60"/>
      <c r="V19" s="60">
        <v>-287722</v>
      </c>
      <c r="W19" s="60">
        <v>-287722</v>
      </c>
      <c r="X19" s="60">
        <v>312611000</v>
      </c>
      <c r="Y19" s="60">
        <v>-312898722</v>
      </c>
      <c r="Z19" s="140">
        <v>-100.09</v>
      </c>
      <c r="AA19" s="62">
        <v>312611000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1613900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458273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849403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310874661</v>
      </c>
      <c r="D24" s="168">
        <f>SUM(D15:D23)</f>
        <v>0</v>
      </c>
      <c r="E24" s="76">
        <f t="shared" si="1"/>
        <v>312611000</v>
      </c>
      <c r="F24" s="77">
        <f t="shared" si="1"/>
        <v>312611000</v>
      </c>
      <c r="G24" s="77">
        <f t="shared" si="1"/>
        <v>0</v>
      </c>
      <c r="H24" s="77">
        <f t="shared" si="1"/>
        <v>0</v>
      </c>
      <c r="I24" s="77">
        <f t="shared" si="1"/>
        <v>178</v>
      </c>
      <c r="J24" s="77">
        <f t="shared" si="1"/>
        <v>178</v>
      </c>
      <c r="K24" s="77">
        <f t="shared" si="1"/>
        <v>178</v>
      </c>
      <c r="L24" s="77">
        <f t="shared" si="1"/>
        <v>178</v>
      </c>
      <c r="M24" s="77">
        <f t="shared" si="1"/>
        <v>178</v>
      </c>
      <c r="N24" s="77">
        <f t="shared" si="1"/>
        <v>178</v>
      </c>
      <c r="O24" s="77">
        <f t="shared" si="1"/>
        <v>178</v>
      </c>
      <c r="P24" s="77">
        <f t="shared" si="1"/>
        <v>178</v>
      </c>
      <c r="Q24" s="77">
        <f t="shared" si="1"/>
        <v>156</v>
      </c>
      <c r="R24" s="77">
        <f t="shared" si="1"/>
        <v>156</v>
      </c>
      <c r="S24" s="77">
        <f t="shared" si="1"/>
        <v>-287722</v>
      </c>
      <c r="T24" s="77">
        <f t="shared" si="1"/>
        <v>0</v>
      </c>
      <c r="U24" s="77">
        <f t="shared" si="1"/>
        <v>0</v>
      </c>
      <c r="V24" s="77">
        <f t="shared" si="1"/>
        <v>-287722</v>
      </c>
      <c r="W24" s="77">
        <f t="shared" si="1"/>
        <v>-287722</v>
      </c>
      <c r="X24" s="77">
        <f t="shared" si="1"/>
        <v>312611000</v>
      </c>
      <c r="Y24" s="77">
        <f t="shared" si="1"/>
        <v>-312898722</v>
      </c>
      <c r="Z24" s="212">
        <f>+IF(X24&lt;&gt;0,+(Y24/X24)*100,0)</f>
        <v>-100.0920383479788</v>
      </c>
      <c r="AA24" s="79">
        <f>SUM(AA15:AA23)</f>
        <v>312611000</v>
      </c>
    </row>
    <row r="25" spans="1:27" ht="13.5">
      <c r="A25" s="250" t="s">
        <v>159</v>
      </c>
      <c r="B25" s="251"/>
      <c r="C25" s="168">
        <f aca="true" t="shared" si="2" ref="C25:Y25">+C12+C24</f>
        <v>337153611</v>
      </c>
      <c r="D25" s="168">
        <f>+D12+D24</f>
        <v>0</v>
      </c>
      <c r="E25" s="72">
        <f t="shared" si="2"/>
        <v>337121000</v>
      </c>
      <c r="F25" s="73">
        <f t="shared" si="2"/>
        <v>337121000</v>
      </c>
      <c r="G25" s="73">
        <f t="shared" si="2"/>
        <v>0</v>
      </c>
      <c r="H25" s="73">
        <f t="shared" si="2"/>
        <v>0</v>
      </c>
      <c r="I25" s="73">
        <f t="shared" si="2"/>
        <v>-1907245</v>
      </c>
      <c r="J25" s="73">
        <f t="shared" si="2"/>
        <v>-1907245</v>
      </c>
      <c r="K25" s="73">
        <f t="shared" si="2"/>
        <v>811980</v>
      </c>
      <c r="L25" s="73">
        <f t="shared" si="2"/>
        <v>2254682</v>
      </c>
      <c r="M25" s="73">
        <f t="shared" si="2"/>
        <v>-1734248</v>
      </c>
      <c r="N25" s="73">
        <f t="shared" si="2"/>
        <v>-1734248</v>
      </c>
      <c r="O25" s="73">
        <f t="shared" si="2"/>
        <v>778932</v>
      </c>
      <c r="P25" s="73">
        <f t="shared" si="2"/>
        <v>1132027</v>
      </c>
      <c r="Q25" s="73">
        <f t="shared" si="2"/>
        <v>14998223</v>
      </c>
      <c r="R25" s="73">
        <f t="shared" si="2"/>
        <v>14998223</v>
      </c>
      <c r="S25" s="73">
        <f t="shared" si="2"/>
        <v>1908899</v>
      </c>
      <c r="T25" s="73">
        <f t="shared" si="2"/>
        <v>0</v>
      </c>
      <c r="U25" s="73">
        <f t="shared" si="2"/>
        <v>0</v>
      </c>
      <c r="V25" s="73">
        <f t="shared" si="2"/>
        <v>1908899</v>
      </c>
      <c r="W25" s="73">
        <f t="shared" si="2"/>
        <v>1908899</v>
      </c>
      <c r="X25" s="73">
        <f t="shared" si="2"/>
        <v>337121000</v>
      </c>
      <c r="Y25" s="73">
        <f t="shared" si="2"/>
        <v>-335212101</v>
      </c>
      <c r="Z25" s="170">
        <f>+IF(X25&lt;&gt;0,+(Y25/X25)*100,0)</f>
        <v>-99.43376443472819</v>
      </c>
      <c r="AA25" s="74">
        <f>+AA12+AA24</f>
        <v>337121000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>
        <v>1069333</v>
      </c>
      <c r="J29" s="60">
        <v>1069333</v>
      </c>
      <c r="K29" s="60">
        <v>40113</v>
      </c>
      <c r="L29" s="60"/>
      <c r="M29" s="60">
        <v>3312122</v>
      </c>
      <c r="N29" s="60">
        <v>3312122</v>
      </c>
      <c r="O29" s="60">
        <v>2493360</v>
      </c>
      <c r="P29" s="60">
        <v>1761094</v>
      </c>
      <c r="Q29" s="60"/>
      <c r="R29" s="60"/>
      <c r="S29" s="60">
        <v>4485704</v>
      </c>
      <c r="T29" s="60"/>
      <c r="U29" s="60"/>
      <c r="V29" s="60">
        <v>4485704</v>
      </c>
      <c r="W29" s="60">
        <v>4485704</v>
      </c>
      <c r="X29" s="60"/>
      <c r="Y29" s="60">
        <v>4485704</v>
      </c>
      <c r="Z29" s="140"/>
      <c r="AA29" s="62"/>
    </row>
    <row r="30" spans="1:27" ht="13.5">
      <c r="A30" s="249" t="s">
        <v>52</v>
      </c>
      <c r="B30" s="182"/>
      <c r="C30" s="155">
        <v>2139989</v>
      </c>
      <c r="D30" s="155"/>
      <c r="E30" s="59">
        <v>565000</v>
      </c>
      <c r="F30" s="60">
        <v>565000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565000</v>
      </c>
      <c r="Y30" s="60">
        <v>-565000</v>
      </c>
      <c r="Z30" s="140">
        <v>-100</v>
      </c>
      <c r="AA30" s="62">
        <v>565000</v>
      </c>
    </row>
    <row r="31" spans="1:27" ht="13.5">
      <c r="A31" s="249" t="s">
        <v>163</v>
      </c>
      <c r="B31" s="182"/>
      <c r="C31" s="155">
        <v>187555</v>
      </c>
      <c r="D31" s="155"/>
      <c r="E31" s="59"/>
      <c r="F31" s="60"/>
      <c r="G31" s="60"/>
      <c r="H31" s="60"/>
      <c r="I31" s="60">
        <v>2421</v>
      </c>
      <c r="J31" s="60">
        <v>2421</v>
      </c>
      <c r="K31" s="60">
        <v>-3781</v>
      </c>
      <c r="L31" s="60">
        <v>-10384</v>
      </c>
      <c r="M31" s="60">
        <v>-1010</v>
      </c>
      <c r="N31" s="60">
        <v>-1010</v>
      </c>
      <c r="O31" s="60">
        <v>2326</v>
      </c>
      <c r="P31" s="60">
        <v>-6271</v>
      </c>
      <c r="Q31" s="60">
        <v>-1193</v>
      </c>
      <c r="R31" s="60">
        <v>-1193</v>
      </c>
      <c r="S31" s="60">
        <v>3314</v>
      </c>
      <c r="T31" s="60"/>
      <c r="U31" s="60"/>
      <c r="V31" s="60">
        <v>3314</v>
      </c>
      <c r="W31" s="60">
        <v>3314</v>
      </c>
      <c r="X31" s="60"/>
      <c r="Y31" s="60">
        <v>3314</v>
      </c>
      <c r="Z31" s="140"/>
      <c r="AA31" s="62"/>
    </row>
    <row r="32" spans="1:27" ht="13.5">
      <c r="A32" s="249" t="s">
        <v>164</v>
      </c>
      <c r="B32" s="182"/>
      <c r="C32" s="155">
        <v>21398694</v>
      </c>
      <c r="D32" s="155"/>
      <c r="E32" s="59">
        <v>29486000</v>
      </c>
      <c r="F32" s="60">
        <v>29486000</v>
      </c>
      <c r="G32" s="60"/>
      <c r="H32" s="60"/>
      <c r="I32" s="60">
        <v>449676</v>
      </c>
      <c r="J32" s="60">
        <v>449676</v>
      </c>
      <c r="K32" s="60">
        <v>1871962</v>
      </c>
      <c r="L32" s="60">
        <v>-4506236</v>
      </c>
      <c r="M32" s="60">
        <v>-7207</v>
      </c>
      <c r="N32" s="60">
        <v>-7207</v>
      </c>
      <c r="O32" s="60">
        <v>3158535</v>
      </c>
      <c r="P32" s="60">
        <v>134510</v>
      </c>
      <c r="Q32" s="60">
        <v>4613768</v>
      </c>
      <c r="R32" s="60">
        <v>4613768</v>
      </c>
      <c r="S32" s="60">
        <v>-2460380</v>
      </c>
      <c r="T32" s="60"/>
      <c r="U32" s="60"/>
      <c r="V32" s="60">
        <v>-2460380</v>
      </c>
      <c r="W32" s="60">
        <v>-2460380</v>
      </c>
      <c r="X32" s="60">
        <v>29486000</v>
      </c>
      <c r="Y32" s="60">
        <v>-31946380</v>
      </c>
      <c r="Z32" s="140">
        <v>-108.34</v>
      </c>
      <c r="AA32" s="62">
        <v>29486000</v>
      </c>
    </row>
    <row r="33" spans="1:27" ht="13.5">
      <c r="A33" s="249" t="s">
        <v>165</v>
      </c>
      <c r="B33" s="182"/>
      <c r="C33" s="155">
        <v>4184671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27910909</v>
      </c>
      <c r="D34" s="168">
        <f>SUM(D29:D33)</f>
        <v>0</v>
      </c>
      <c r="E34" s="72">
        <f t="shared" si="3"/>
        <v>30051000</v>
      </c>
      <c r="F34" s="73">
        <f t="shared" si="3"/>
        <v>30051000</v>
      </c>
      <c r="G34" s="73">
        <f t="shared" si="3"/>
        <v>0</v>
      </c>
      <c r="H34" s="73">
        <f t="shared" si="3"/>
        <v>0</v>
      </c>
      <c r="I34" s="73">
        <f t="shared" si="3"/>
        <v>1521430</v>
      </c>
      <c r="J34" s="73">
        <f t="shared" si="3"/>
        <v>1521430</v>
      </c>
      <c r="K34" s="73">
        <f t="shared" si="3"/>
        <v>1908294</v>
      </c>
      <c r="L34" s="73">
        <f t="shared" si="3"/>
        <v>-4516620</v>
      </c>
      <c r="M34" s="73">
        <f t="shared" si="3"/>
        <v>3303905</v>
      </c>
      <c r="N34" s="73">
        <f t="shared" si="3"/>
        <v>3303905</v>
      </c>
      <c r="O34" s="73">
        <f t="shared" si="3"/>
        <v>5654221</v>
      </c>
      <c r="P34" s="73">
        <f t="shared" si="3"/>
        <v>1889333</v>
      </c>
      <c r="Q34" s="73">
        <f t="shared" si="3"/>
        <v>4612575</v>
      </c>
      <c r="R34" s="73">
        <f t="shared" si="3"/>
        <v>4612575</v>
      </c>
      <c r="S34" s="73">
        <f t="shared" si="3"/>
        <v>2028638</v>
      </c>
      <c r="T34" s="73">
        <f t="shared" si="3"/>
        <v>0</v>
      </c>
      <c r="U34" s="73">
        <f t="shared" si="3"/>
        <v>0</v>
      </c>
      <c r="V34" s="73">
        <f t="shared" si="3"/>
        <v>2028638</v>
      </c>
      <c r="W34" s="73">
        <f t="shared" si="3"/>
        <v>2028638</v>
      </c>
      <c r="X34" s="73">
        <f t="shared" si="3"/>
        <v>30051000</v>
      </c>
      <c r="Y34" s="73">
        <f t="shared" si="3"/>
        <v>-28022362</v>
      </c>
      <c r="Z34" s="170">
        <f>+IF(X34&lt;&gt;0,+(Y34/X34)*100,0)</f>
        <v>-93.24934943928655</v>
      </c>
      <c r="AA34" s="74">
        <f>SUM(AA29:AA33)</f>
        <v>30051000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6332560</v>
      </c>
      <c r="D37" s="155"/>
      <c r="E37" s="59">
        <v>3312000</v>
      </c>
      <c r="F37" s="60">
        <v>3312000</v>
      </c>
      <c r="G37" s="60"/>
      <c r="H37" s="60"/>
      <c r="I37" s="60">
        <v>-57175</v>
      </c>
      <c r="J37" s="60">
        <v>-57175</v>
      </c>
      <c r="K37" s="60">
        <v>-58497</v>
      </c>
      <c r="L37" s="60">
        <v>-58190</v>
      </c>
      <c r="M37" s="60">
        <v>-103543</v>
      </c>
      <c r="N37" s="60">
        <v>-103543</v>
      </c>
      <c r="O37" s="60">
        <v>-59222</v>
      </c>
      <c r="P37" s="60">
        <v>-59742</v>
      </c>
      <c r="Q37" s="60">
        <v>-62476</v>
      </c>
      <c r="R37" s="60">
        <v>-62476</v>
      </c>
      <c r="S37" s="60">
        <v>-60814</v>
      </c>
      <c r="T37" s="60"/>
      <c r="U37" s="60"/>
      <c r="V37" s="60">
        <v>-60814</v>
      </c>
      <c r="W37" s="60">
        <v>-60814</v>
      </c>
      <c r="X37" s="60">
        <v>3312000</v>
      </c>
      <c r="Y37" s="60">
        <v>-3372814</v>
      </c>
      <c r="Z37" s="140">
        <v>-101.84</v>
      </c>
      <c r="AA37" s="62">
        <v>3312000</v>
      </c>
    </row>
    <row r="38" spans="1:27" ht="13.5">
      <c r="A38" s="249" t="s">
        <v>165</v>
      </c>
      <c r="B38" s="182"/>
      <c r="C38" s="155">
        <v>16920366</v>
      </c>
      <c r="D38" s="155"/>
      <c r="E38" s="59">
        <v>16455000</v>
      </c>
      <c r="F38" s="60">
        <v>16455000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16455000</v>
      </c>
      <c r="Y38" s="60">
        <v>-16455000</v>
      </c>
      <c r="Z38" s="140">
        <v>-100</v>
      </c>
      <c r="AA38" s="62">
        <v>16455000</v>
      </c>
    </row>
    <row r="39" spans="1:27" ht="13.5">
      <c r="A39" s="250" t="s">
        <v>59</v>
      </c>
      <c r="B39" s="253"/>
      <c r="C39" s="168">
        <f aca="true" t="shared" si="4" ref="C39:Y39">SUM(C37:C38)</f>
        <v>23252926</v>
      </c>
      <c r="D39" s="168">
        <f>SUM(D37:D38)</f>
        <v>0</v>
      </c>
      <c r="E39" s="76">
        <f t="shared" si="4"/>
        <v>19767000</v>
      </c>
      <c r="F39" s="77">
        <f t="shared" si="4"/>
        <v>19767000</v>
      </c>
      <c r="G39" s="77">
        <f t="shared" si="4"/>
        <v>0</v>
      </c>
      <c r="H39" s="77">
        <f t="shared" si="4"/>
        <v>0</v>
      </c>
      <c r="I39" s="77">
        <f t="shared" si="4"/>
        <v>-57175</v>
      </c>
      <c r="J39" s="77">
        <f t="shared" si="4"/>
        <v>-57175</v>
      </c>
      <c r="K39" s="77">
        <f t="shared" si="4"/>
        <v>-58497</v>
      </c>
      <c r="L39" s="77">
        <f t="shared" si="4"/>
        <v>-58190</v>
      </c>
      <c r="M39" s="77">
        <f t="shared" si="4"/>
        <v>-103543</v>
      </c>
      <c r="N39" s="77">
        <f t="shared" si="4"/>
        <v>-103543</v>
      </c>
      <c r="O39" s="77">
        <f t="shared" si="4"/>
        <v>-59222</v>
      </c>
      <c r="P39" s="77">
        <f t="shared" si="4"/>
        <v>-59742</v>
      </c>
      <c r="Q39" s="77">
        <f t="shared" si="4"/>
        <v>-62476</v>
      </c>
      <c r="R39" s="77">
        <f t="shared" si="4"/>
        <v>-62476</v>
      </c>
      <c r="S39" s="77">
        <f t="shared" si="4"/>
        <v>-60814</v>
      </c>
      <c r="T39" s="77">
        <f t="shared" si="4"/>
        <v>0</v>
      </c>
      <c r="U39" s="77">
        <f t="shared" si="4"/>
        <v>0</v>
      </c>
      <c r="V39" s="77">
        <f t="shared" si="4"/>
        <v>-60814</v>
      </c>
      <c r="W39" s="77">
        <f t="shared" si="4"/>
        <v>-60814</v>
      </c>
      <c r="X39" s="77">
        <f t="shared" si="4"/>
        <v>19767000</v>
      </c>
      <c r="Y39" s="77">
        <f t="shared" si="4"/>
        <v>-19827814</v>
      </c>
      <c r="Z39" s="212">
        <f>+IF(X39&lt;&gt;0,+(Y39/X39)*100,0)</f>
        <v>-100.30765417109325</v>
      </c>
      <c r="AA39" s="79">
        <f>SUM(AA37:AA38)</f>
        <v>19767000</v>
      </c>
    </row>
    <row r="40" spans="1:27" ht="13.5">
      <c r="A40" s="250" t="s">
        <v>167</v>
      </c>
      <c r="B40" s="251"/>
      <c r="C40" s="168">
        <f aca="true" t="shared" si="5" ref="C40:Y40">+C34+C39</f>
        <v>51163835</v>
      </c>
      <c r="D40" s="168">
        <f>+D34+D39</f>
        <v>0</v>
      </c>
      <c r="E40" s="72">
        <f t="shared" si="5"/>
        <v>49818000</v>
      </c>
      <c r="F40" s="73">
        <f t="shared" si="5"/>
        <v>49818000</v>
      </c>
      <c r="G40" s="73">
        <f t="shared" si="5"/>
        <v>0</v>
      </c>
      <c r="H40" s="73">
        <f t="shared" si="5"/>
        <v>0</v>
      </c>
      <c r="I40" s="73">
        <f t="shared" si="5"/>
        <v>1464255</v>
      </c>
      <c r="J40" s="73">
        <f t="shared" si="5"/>
        <v>1464255</v>
      </c>
      <c r="K40" s="73">
        <f t="shared" si="5"/>
        <v>1849797</v>
      </c>
      <c r="L40" s="73">
        <f t="shared" si="5"/>
        <v>-4574810</v>
      </c>
      <c r="M40" s="73">
        <f t="shared" si="5"/>
        <v>3200362</v>
      </c>
      <c r="N40" s="73">
        <f t="shared" si="5"/>
        <v>3200362</v>
      </c>
      <c r="O40" s="73">
        <f t="shared" si="5"/>
        <v>5594999</v>
      </c>
      <c r="P40" s="73">
        <f t="shared" si="5"/>
        <v>1829591</v>
      </c>
      <c r="Q40" s="73">
        <f t="shared" si="5"/>
        <v>4550099</v>
      </c>
      <c r="R40" s="73">
        <f t="shared" si="5"/>
        <v>4550099</v>
      </c>
      <c r="S40" s="73">
        <f t="shared" si="5"/>
        <v>1967824</v>
      </c>
      <c r="T40" s="73">
        <f t="shared" si="5"/>
        <v>0</v>
      </c>
      <c r="U40" s="73">
        <f t="shared" si="5"/>
        <v>0</v>
      </c>
      <c r="V40" s="73">
        <f t="shared" si="5"/>
        <v>1967824</v>
      </c>
      <c r="W40" s="73">
        <f t="shared" si="5"/>
        <v>1967824</v>
      </c>
      <c r="X40" s="73">
        <f t="shared" si="5"/>
        <v>49818000</v>
      </c>
      <c r="Y40" s="73">
        <f t="shared" si="5"/>
        <v>-47850176</v>
      </c>
      <c r="Z40" s="170">
        <f>+IF(X40&lt;&gt;0,+(Y40/X40)*100,0)</f>
        <v>-96.04997390501426</v>
      </c>
      <c r="AA40" s="74">
        <f>+AA34+AA39</f>
        <v>49818000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285989776</v>
      </c>
      <c r="D42" s="257">
        <f>+D25-D40</f>
        <v>0</v>
      </c>
      <c r="E42" s="258">
        <f t="shared" si="6"/>
        <v>287303000</v>
      </c>
      <c r="F42" s="259">
        <f t="shared" si="6"/>
        <v>287303000</v>
      </c>
      <c r="G42" s="259">
        <f t="shared" si="6"/>
        <v>0</v>
      </c>
      <c r="H42" s="259">
        <f t="shared" si="6"/>
        <v>0</v>
      </c>
      <c r="I42" s="259">
        <f t="shared" si="6"/>
        <v>-3371500</v>
      </c>
      <c r="J42" s="259">
        <f t="shared" si="6"/>
        <v>-3371500</v>
      </c>
      <c r="K42" s="259">
        <f t="shared" si="6"/>
        <v>-1037817</v>
      </c>
      <c r="L42" s="259">
        <f t="shared" si="6"/>
        <v>6829492</v>
      </c>
      <c r="M42" s="259">
        <f t="shared" si="6"/>
        <v>-4934610</v>
      </c>
      <c r="N42" s="259">
        <f t="shared" si="6"/>
        <v>-4934610</v>
      </c>
      <c r="O42" s="259">
        <f t="shared" si="6"/>
        <v>-4816067</v>
      </c>
      <c r="P42" s="259">
        <f t="shared" si="6"/>
        <v>-697564</v>
      </c>
      <c r="Q42" s="259">
        <f t="shared" si="6"/>
        <v>10448124</v>
      </c>
      <c r="R42" s="259">
        <f t="shared" si="6"/>
        <v>10448124</v>
      </c>
      <c r="S42" s="259">
        <f t="shared" si="6"/>
        <v>-58925</v>
      </c>
      <c r="T42" s="259">
        <f t="shared" si="6"/>
        <v>0</v>
      </c>
      <c r="U42" s="259">
        <f t="shared" si="6"/>
        <v>0</v>
      </c>
      <c r="V42" s="259">
        <f t="shared" si="6"/>
        <v>-58925</v>
      </c>
      <c r="W42" s="259">
        <f t="shared" si="6"/>
        <v>-58925</v>
      </c>
      <c r="X42" s="259">
        <f t="shared" si="6"/>
        <v>287303000</v>
      </c>
      <c r="Y42" s="259">
        <f t="shared" si="6"/>
        <v>-287361925</v>
      </c>
      <c r="Z42" s="260">
        <f>+IF(X42&lt;&gt;0,+(Y42/X42)*100,0)</f>
        <v>-100.020509705781</v>
      </c>
      <c r="AA42" s="261">
        <f>+AA25-AA40</f>
        <v>287303000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285946982</v>
      </c>
      <c r="D45" s="155"/>
      <c r="E45" s="59">
        <v>287303000</v>
      </c>
      <c r="F45" s="60">
        <v>287303000</v>
      </c>
      <c r="G45" s="60"/>
      <c r="H45" s="60"/>
      <c r="I45" s="60">
        <v>-3371501</v>
      </c>
      <c r="J45" s="60">
        <v>-3371501</v>
      </c>
      <c r="K45" s="60">
        <v>-1037818</v>
      </c>
      <c r="L45" s="60">
        <v>6829010</v>
      </c>
      <c r="M45" s="60">
        <v>-4934609</v>
      </c>
      <c r="N45" s="60">
        <v>-4934609</v>
      </c>
      <c r="O45" s="60">
        <v>-4816067</v>
      </c>
      <c r="P45" s="60">
        <v>-697566</v>
      </c>
      <c r="Q45" s="60">
        <v>10448123</v>
      </c>
      <c r="R45" s="60">
        <v>10448123</v>
      </c>
      <c r="S45" s="60">
        <v>-58925</v>
      </c>
      <c r="T45" s="60"/>
      <c r="U45" s="60"/>
      <c r="V45" s="60">
        <v>-58925</v>
      </c>
      <c r="W45" s="60">
        <v>-58925</v>
      </c>
      <c r="X45" s="60">
        <v>287303000</v>
      </c>
      <c r="Y45" s="60">
        <v>-287361925</v>
      </c>
      <c r="Z45" s="139">
        <v>-100.02</v>
      </c>
      <c r="AA45" s="62">
        <v>287303000</v>
      </c>
    </row>
    <row r="46" spans="1:27" ht="13.5">
      <c r="A46" s="249" t="s">
        <v>171</v>
      </c>
      <c r="B46" s="182"/>
      <c r="C46" s="155">
        <v>42794</v>
      </c>
      <c r="D46" s="155"/>
      <c r="E46" s="59"/>
      <c r="F46" s="60"/>
      <c r="G46" s="60"/>
      <c r="H46" s="60"/>
      <c r="I46" s="60"/>
      <c r="J46" s="60"/>
      <c r="K46" s="60"/>
      <c r="L46" s="60">
        <v>482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285989776</v>
      </c>
      <c r="D48" s="217">
        <f>SUM(D45:D47)</f>
        <v>0</v>
      </c>
      <c r="E48" s="264">
        <f t="shared" si="7"/>
        <v>287303000</v>
      </c>
      <c r="F48" s="219">
        <f t="shared" si="7"/>
        <v>287303000</v>
      </c>
      <c r="G48" s="219">
        <f t="shared" si="7"/>
        <v>0</v>
      </c>
      <c r="H48" s="219">
        <f t="shared" si="7"/>
        <v>0</v>
      </c>
      <c r="I48" s="219">
        <f t="shared" si="7"/>
        <v>-3371501</v>
      </c>
      <c r="J48" s="219">
        <f t="shared" si="7"/>
        <v>-3371501</v>
      </c>
      <c r="K48" s="219">
        <f t="shared" si="7"/>
        <v>-1037818</v>
      </c>
      <c r="L48" s="219">
        <f t="shared" si="7"/>
        <v>6829492</v>
      </c>
      <c r="M48" s="219">
        <f t="shared" si="7"/>
        <v>-4934609</v>
      </c>
      <c r="N48" s="219">
        <f t="shared" si="7"/>
        <v>-4934609</v>
      </c>
      <c r="O48" s="219">
        <f t="shared" si="7"/>
        <v>-4816067</v>
      </c>
      <c r="P48" s="219">
        <f t="shared" si="7"/>
        <v>-697566</v>
      </c>
      <c r="Q48" s="219">
        <f t="shared" si="7"/>
        <v>10448123</v>
      </c>
      <c r="R48" s="219">
        <f t="shared" si="7"/>
        <v>10448123</v>
      </c>
      <c r="S48" s="219">
        <f t="shared" si="7"/>
        <v>-58925</v>
      </c>
      <c r="T48" s="219">
        <f t="shared" si="7"/>
        <v>0</v>
      </c>
      <c r="U48" s="219">
        <f t="shared" si="7"/>
        <v>0</v>
      </c>
      <c r="V48" s="219">
        <f t="shared" si="7"/>
        <v>-58925</v>
      </c>
      <c r="W48" s="219">
        <f t="shared" si="7"/>
        <v>-58925</v>
      </c>
      <c r="X48" s="219">
        <f t="shared" si="7"/>
        <v>287303000</v>
      </c>
      <c r="Y48" s="219">
        <f t="shared" si="7"/>
        <v>-287361925</v>
      </c>
      <c r="Z48" s="265">
        <f>+IF(X48&lt;&gt;0,+(Y48/X48)*100,0)</f>
        <v>-100.020509705781</v>
      </c>
      <c r="AA48" s="232">
        <f>SUM(AA45:AA47)</f>
        <v>287303000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16894431</v>
      </c>
      <c r="D6" s="155"/>
      <c r="E6" s="59">
        <v>83201976</v>
      </c>
      <c r="F6" s="60">
        <v>83201976</v>
      </c>
      <c r="G6" s="60">
        <v>1869486</v>
      </c>
      <c r="H6" s="60">
        <v>2961638</v>
      </c>
      <c r="I6" s="60">
        <v>3257217</v>
      </c>
      <c r="J6" s="60">
        <v>8088341</v>
      </c>
      <c r="K6" s="60">
        <v>4668657</v>
      </c>
      <c r="L6" s="60">
        <v>3336258</v>
      </c>
      <c r="M6" s="60">
        <v>3358823</v>
      </c>
      <c r="N6" s="60">
        <v>11363738</v>
      </c>
      <c r="O6" s="60">
        <v>4346344</v>
      </c>
      <c r="P6" s="60">
        <v>3459026</v>
      </c>
      <c r="Q6" s="60">
        <v>3953470</v>
      </c>
      <c r="R6" s="60">
        <v>11758840</v>
      </c>
      <c r="S6" s="60">
        <v>4335897</v>
      </c>
      <c r="T6" s="60">
        <v>3476643</v>
      </c>
      <c r="U6" s="60">
        <v>7079592</v>
      </c>
      <c r="V6" s="60">
        <v>14892132</v>
      </c>
      <c r="W6" s="60">
        <v>46103051</v>
      </c>
      <c r="X6" s="60">
        <v>83201976</v>
      </c>
      <c r="Y6" s="60">
        <v>-37098925</v>
      </c>
      <c r="Z6" s="140">
        <v>-44.59</v>
      </c>
      <c r="AA6" s="62">
        <v>83201976</v>
      </c>
    </row>
    <row r="7" spans="1:27" ht="13.5">
      <c r="A7" s="249" t="s">
        <v>178</v>
      </c>
      <c r="B7" s="182"/>
      <c r="C7" s="155">
        <v>38250268</v>
      </c>
      <c r="D7" s="155"/>
      <c r="E7" s="59">
        <v>40275576</v>
      </c>
      <c r="F7" s="60">
        <v>40275576</v>
      </c>
      <c r="G7" s="60">
        <v>19347976</v>
      </c>
      <c r="H7" s="60">
        <v>162846</v>
      </c>
      <c r="I7" s="60">
        <v>315000</v>
      </c>
      <c r="J7" s="60">
        <v>19825822</v>
      </c>
      <c r="K7" s="60">
        <v>5085891</v>
      </c>
      <c r="L7" s="60">
        <v>11682551</v>
      </c>
      <c r="M7" s="60">
        <v>65378</v>
      </c>
      <c r="N7" s="60">
        <v>16833820</v>
      </c>
      <c r="O7" s="60">
        <v>-612321</v>
      </c>
      <c r="P7" s="60">
        <v>323610</v>
      </c>
      <c r="Q7" s="60">
        <v>8588572</v>
      </c>
      <c r="R7" s="60">
        <v>8299861</v>
      </c>
      <c r="S7" s="60">
        <v>-615596</v>
      </c>
      <c r="T7" s="60">
        <v>4636837</v>
      </c>
      <c r="U7" s="60">
        <v>3402533</v>
      </c>
      <c r="V7" s="60">
        <v>7423774</v>
      </c>
      <c r="W7" s="60">
        <v>52383277</v>
      </c>
      <c r="X7" s="60">
        <v>40275576</v>
      </c>
      <c r="Y7" s="60">
        <v>12107701</v>
      </c>
      <c r="Z7" s="140">
        <v>30.06</v>
      </c>
      <c r="AA7" s="62">
        <v>40275576</v>
      </c>
    </row>
    <row r="8" spans="1:27" ht="13.5">
      <c r="A8" s="249" t="s">
        <v>179</v>
      </c>
      <c r="B8" s="182"/>
      <c r="C8" s="155">
        <v>27022396</v>
      </c>
      <c r="D8" s="155"/>
      <c r="E8" s="59">
        <v>25905000</v>
      </c>
      <c r="F8" s="60">
        <v>25905000</v>
      </c>
      <c r="G8" s="60"/>
      <c r="H8" s="60"/>
      <c r="I8" s="60"/>
      <c r="J8" s="60"/>
      <c r="K8" s="60"/>
      <c r="L8" s="60"/>
      <c r="M8" s="60"/>
      <c r="N8" s="60"/>
      <c r="O8" s="60">
        <v>-48740</v>
      </c>
      <c r="P8" s="60">
        <v>2241993</v>
      </c>
      <c r="Q8" s="60">
        <v>7955997</v>
      </c>
      <c r="R8" s="60">
        <v>10149250</v>
      </c>
      <c r="S8" s="60">
        <v>2300203</v>
      </c>
      <c r="T8" s="60">
        <v>-13803573</v>
      </c>
      <c r="U8" s="60">
        <v>-83520</v>
      </c>
      <c r="V8" s="60">
        <v>-11586890</v>
      </c>
      <c r="W8" s="60">
        <v>-1437640</v>
      </c>
      <c r="X8" s="60">
        <v>25905000</v>
      </c>
      <c r="Y8" s="60">
        <v>-27342640</v>
      </c>
      <c r="Z8" s="140">
        <v>-105.55</v>
      </c>
      <c r="AA8" s="62">
        <v>25905000</v>
      </c>
    </row>
    <row r="9" spans="1:27" ht="13.5">
      <c r="A9" s="249" t="s">
        <v>180</v>
      </c>
      <c r="B9" s="182"/>
      <c r="C9" s="155">
        <v>1435926</v>
      </c>
      <c r="D9" s="155"/>
      <c r="E9" s="59">
        <v>789684</v>
      </c>
      <c r="F9" s="60">
        <v>789684</v>
      </c>
      <c r="G9" s="60">
        <v>35437</v>
      </c>
      <c r="H9" s="60">
        <v>51113</v>
      </c>
      <c r="I9" s="60">
        <v>50010</v>
      </c>
      <c r="J9" s="60">
        <v>136560</v>
      </c>
      <c r="K9" s="60">
        <v>63728</v>
      </c>
      <c r="L9" s="60">
        <v>60985</v>
      </c>
      <c r="M9" s="60">
        <v>59938</v>
      </c>
      <c r="N9" s="60">
        <v>184651</v>
      </c>
      <c r="O9" s="60">
        <v>173962</v>
      </c>
      <c r="P9" s="60">
        <v>53468</v>
      </c>
      <c r="Q9" s="60">
        <v>91705</v>
      </c>
      <c r="R9" s="60">
        <v>319135</v>
      </c>
      <c r="S9" s="60">
        <v>95322</v>
      </c>
      <c r="T9" s="60">
        <v>65717</v>
      </c>
      <c r="U9" s="60">
        <v>77354</v>
      </c>
      <c r="V9" s="60">
        <v>238393</v>
      </c>
      <c r="W9" s="60">
        <v>878739</v>
      </c>
      <c r="X9" s="60">
        <v>789684</v>
      </c>
      <c r="Y9" s="60">
        <v>89055</v>
      </c>
      <c r="Z9" s="140">
        <v>11.28</v>
      </c>
      <c r="AA9" s="62">
        <v>789684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-69668253</v>
      </c>
      <c r="D12" s="155"/>
      <c r="E12" s="59">
        <v>-114970476</v>
      </c>
      <c r="F12" s="60">
        <v>-114970476</v>
      </c>
      <c r="G12" s="60">
        <v>-8294329</v>
      </c>
      <c r="H12" s="60">
        <v>-12161167</v>
      </c>
      <c r="I12" s="60">
        <v>-4946783</v>
      </c>
      <c r="J12" s="60">
        <v>-25402279</v>
      </c>
      <c r="K12" s="60">
        <v>-6753162</v>
      </c>
      <c r="L12" s="60">
        <v>-7498016</v>
      </c>
      <c r="M12" s="60">
        <v>-7998591</v>
      </c>
      <c r="N12" s="60">
        <v>-22249769</v>
      </c>
      <c r="O12" s="60">
        <v>-8047228</v>
      </c>
      <c r="P12" s="60">
        <v>-6644934</v>
      </c>
      <c r="Q12" s="60">
        <v>-9464406</v>
      </c>
      <c r="R12" s="60">
        <v>-24156568</v>
      </c>
      <c r="S12" s="60">
        <v>-5396599</v>
      </c>
      <c r="T12" s="60">
        <v>-7178793</v>
      </c>
      <c r="U12" s="60">
        <v>-9444456</v>
      </c>
      <c r="V12" s="60">
        <v>-22019848</v>
      </c>
      <c r="W12" s="60">
        <v>-93828464</v>
      </c>
      <c r="X12" s="60">
        <v>-114970476</v>
      </c>
      <c r="Y12" s="60">
        <v>21142012</v>
      </c>
      <c r="Z12" s="140">
        <v>-18.39</v>
      </c>
      <c r="AA12" s="62">
        <v>-114970476</v>
      </c>
    </row>
    <row r="13" spans="1:27" ht="13.5">
      <c r="A13" s="249" t="s">
        <v>40</v>
      </c>
      <c r="B13" s="182"/>
      <c r="C13" s="155">
        <v>-2379604</v>
      </c>
      <c r="D13" s="155"/>
      <c r="E13" s="59">
        <v>-450000</v>
      </c>
      <c r="F13" s="60">
        <v>-450000</v>
      </c>
      <c r="G13" s="60"/>
      <c r="H13" s="60">
        <v>-6413</v>
      </c>
      <c r="I13" s="60">
        <v>-6302</v>
      </c>
      <c r="J13" s="60">
        <v>-12715</v>
      </c>
      <c r="K13" s="60">
        <v>-5990</v>
      </c>
      <c r="L13" s="60">
        <v>-6074</v>
      </c>
      <c r="M13" s="60">
        <v>-19349</v>
      </c>
      <c r="N13" s="60">
        <v>-31413</v>
      </c>
      <c r="O13" s="60">
        <v>-23880</v>
      </c>
      <c r="P13" s="60">
        <v>-29394</v>
      </c>
      <c r="Q13" s="60">
        <v>-29564</v>
      </c>
      <c r="R13" s="60">
        <v>-82838</v>
      </c>
      <c r="S13" s="60">
        <v>-22288</v>
      </c>
      <c r="T13" s="60">
        <v>-31240</v>
      </c>
      <c r="U13" s="60">
        <v>-34979</v>
      </c>
      <c r="V13" s="60">
        <v>-88507</v>
      </c>
      <c r="W13" s="60">
        <v>-215473</v>
      </c>
      <c r="X13" s="60">
        <v>-450000</v>
      </c>
      <c r="Y13" s="60">
        <v>234527</v>
      </c>
      <c r="Z13" s="140">
        <v>-52.12</v>
      </c>
      <c r="AA13" s="62">
        <v>-450000</v>
      </c>
    </row>
    <row r="14" spans="1:27" ht="13.5">
      <c r="A14" s="249" t="s">
        <v>42</v>
      </c>
      <c r="B14" s="182"/>
      <c r="C14" s="155">
        <v>-1487900</v>
      </c>
      <c r="D14" s="155"/>
      <c r="E14" s="59">
        <v>-7672000</v>
      </c>
      <c r="F14" s="60">
        <v>-7672000</v>
      </c>
      <c r="G14" s="60">
        <v>-3797857</v>
      </c>
      <c r="H14" s="60">
        <v>-1442135</v>
      </c>
      <c r="I14" s="60">
        <v>-1853986</v>
      </c>
      <c r="J14" s="60">
        <v>-7093978</v>
      </c>
      <c r="K14" s="60">
        <v>-2132953</v>
      </c>
      <c r="L14" s="60">
        <v>-1312936</v>
      </c>
      <c r="M14" s="60">
        <v>-750386</v>
      </c>
      <c r="N14" s="60">
        <v>-4196275</v>
      </c>
      <c r="O14" s="60">
        <v>-161059</v>
      </c>
      <c r="P14" s="60">
        <v>-250733</v>
      </c>
      <c r="Q14" s="60">
        <v>-400157</v>
      </c>
      <c r="R14" s="60">
        <v>-811949</v>
      </c>
      <c r="S14" s="60">
        <v>-237317</v>
      </c>
      <c r="T14" s="60">
        <v>-779953</v>
      </c>
      <c r="U14" s="60">
        <v>-669176</v>
      </c>
      <c r="V14" s="60">
        <v>-1686446</v>
      </c>
      <c r="W14" s="60">
        <v>-13788648</v>
      </c>
      <c r="X14" s="60">
        <v>-7672000</v>
      </c>
      <c r="Y14" s="60">
        <v>-6116648</v>
      </c>
      <c r="Z14" s="140">
        <v>79.73</v>
      </c>
      <c r="AA14" s="62">
        <v>-7672000</v>
      </c>
    </row>
    <row r="15" spans="1:27" ht="13.5">
      <c r="A15" s="250" t="s">
        <v>184</v>
      </c>
      <c r="B15" s="251"/>
      <c r="C15" s="168">
        <f aca="true" t="shared" si="0" ref="C15:Y15">SUM(C6:C14)</f>
        <v>10067264</v>
      </c>
      <c r="D15" s="168">
        <f>SUM(D6:D14)</f>
        <v>0</v>
      </c>
      <c r="E15" s="72">
        <f t="shared" si="0"/>
        <v>27079760</v>
      </c>
      <c r="F15" s="73">
        <f t="shared" si="0"/>
        <v>27079760</v>
      </c>
      <c r="G15" s="73">
        <f t="shared" si="0"/>
        <v>9160713</v>
      </c>
      <c r="H15" s="73">
        <f t="shared" si="0"/>
        <v>-10434118</v>
      </c>
      <c r="I15" s="73">
        <f t="shared" si="0"/>
        <v>-3184844</v>
      </c>
      <c r="J15" s="73">
        <f t="shared" si="0"/>
        <v>-4458249</v>
      </c>
      <c r="K15" s="73">
        <f t="shared" si="0"/>
        <v>926171</v>
      </c>
      <c r="L15" s="73">
        <f t="shared" si="0"/>
        <v>6262768</v>
      </c>
      <c r="M15" s="73">
        <f t="shared" si="0"/>
        <v>-5284187</v>
      </c>
      <c r="N15" s="73">
        <f t="shared" si="0"/>
        <v>1904752</v>
      </c>
      <c r="O15" s="73">
        <f t="shared" si="0"/>
        <v>-4372922</v>
      </c>
      <c r="P15" s="73">
        <f t="shared" si="0"/>
        <v>-846964</v>
      </c>
      <c r="Q15" s="73">
        <f t="shared" si="0"/>
        <v>10695617</v>
      </c>
      <c r="R15" s="73">
        <f t="shared" si="0"/>
        <v>5475731</v>
      </c>
      <c r="S15" s="73">
        <f t="shared" si="0"/>
        <v>459622</v>
      </c>
      <c r="T15" s="73">
        <f t="shared" si="0"/>
        <v>-13614362</v>
      </c>
      <c r="U15" s="73">
        <f t="shared" si="0"/>
        <v>327348</v>
      </c>
      <c r="V15" s="73">
        <f t="shared" si="0"/>
        <v>-12827392</v>
      </c>
      <c r="W15" s="73">
        <f t="shared" si="0"/>
        <v>-9905158</v>
      </c>
      <c r="X15" s="73">
        <f t="shared" si="0"/>
        <v>27079760</v>
      </c>
      <c r="Y15" s="73">
        <f t="shared" si="0"/>
        <v>-36984918</v>
      </c>
      <c r="Z15" s="170">
        <f>+IF(X15&lt;&gt;0,+(Y15/X15)*100,0)</f>
        <v>-136.57771708464182</v>
      </c>
      <c r="AA15" s="74">
        <f>SUM(AA6:AA14)</f>
        <v>27079760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1750640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>
        <v>130000</v>
      </c>
      <c r="T19" s="60">
        <v>8050</v>
      </c>
      <c r="U19" s="159"/>
      <c r="V19" s="159">
        <v>138050</v>
      </c>
      <c r="W19" s="159">
        <v>138050</v>
      </c>
      <c r="X19" s="60"/>
      <c r="Y19" s="159">
        <v>138050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-27243984</v>
      </c>
      <c r="D24" s="155"/>
      <c r="E24" s="59">
        <v>-26515000</v>
      </c>
      <c r="F24" s="60">
        <v>-26515000</v>
      </c>
      <c r="G24" s="60"/>
      <c r="H24" s="60"/>
      <c r="I24" s="60"/>
      <c r="J24" s="60"/>
      <c r="K24" s="60"/>
      <c r="L24" s="60"/>
      <c r="M24" s="60"/>
      <c r="N24" s="60"/>
      <c r="O24" s="60"/>
      <c r="P24" s="60">
        <v>-1689982</v>
      </c>
      <c r="Q24" s="60">
        <v>-229339</v>
      </c>
      <c r="R24" s="60">
        <v>-1919321</v>
      </c>
      <c r="S24" s="60">
        <v>-31851</v>
      </c>
      <c r="T24" s="60"/>
      <c r="U24" s="60"/>
      <c r="V24" s="60">
        <v>-31851</v>
      </c>
      <c r="W24" s="60">
        <v>-1951172</v>
      </c>
      <c r="X24" s="60">
        <v>-26515000</v>
      </c>
      <c r="Y24" s="60">
        <v>24563828</v>
      </c>
      <c r="Z24" s="140">
        <v>-92.64</v>
      </c>
      <c r="AA24" s="62">
        <v>-26515000</v>
      </c>
    </row>
    <row r="25" spans="1:27" ht="13.5">
      <c r="A25" s="250" t="s">
        <v>191</v>
      </c>
      <c r="B25" s="251"/>
      <c r="C25" s="168">
        <f aca="true" t="shared" si="1" ref="C25:Y25">SUM(C19:C24)</f>
        <v>-25493344</v>
      </c>
      <c r="D25" s="168">
        <f>SUM(D19:D24)</f>
        <v>0</v>
      </c>
      <c r="E25" s="72">
        <f t="shared" si="1"/>
        <v>-26515000</v>
      </c>
      <c r="F25" s="73">
        <f t="shared" si="1"/>
        <v>-26515000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-1689982</v>
      </c>
      <c r="Q25" s="73">
        <f t="shared" si="1"/>
        <v>-229339</v>
      </c>
      <c r="R25" s="73">
        <f t="shared" si="1"/>
        <v>-1919321</v>
      </c>
      <c r="S25" s="73">
        <f t="shared" si="1"/>
        <v>98149</v>
      </c>
      <c r="T25" s="73">
        <f t="shared" si="1"/>
        <v>8050</v>
      </c>
      <c r="U25" s="73">
        <f t="shared" si="1"/>
        <v>0</v>
      </c>
      <c r="V25" s="73">
        <f t="shared" si="1"/>
        <v>106199</v>
      </c>
      <c r="W25" s="73">
        <f t="shared" si="1"/>
        <v>-1813122</v>
      </c>
      <c r="X25" s="73">
        <f t="shared" si="1"/>
        <v>-26515000</v>
      </c>
      <c r="Y25" s="73">
        <f t="shared" si="1"/>
        <v>24701878</v>
      </c>
      <c r="Z25" s="170">
        <f>+IF(X25&lt;&gt;0,+(Y25/X25)*100,0)</f>
        <v>-93.16190081086178</v>
      </c>
      <c r="AA25" s="74">
        <f>SUM(AA19:AA24)</f>
        <v>-26515000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1637581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12211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-3296546</v>
      </c>
      <c r="D33" s="155"/>
      <c r="E33" s="59">
        <v>-564780</v>
      </c>
      <c r="F33" s="60">
        <v>-564780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-564780</v>
      </c>
      <c r="Y33" s="60">
        <v>564780</v>
      </c>
      <c r="Z33" s="140">
        <v>-100</v>
      </c>
      <c r="AA33" s="62">
        <v>-564780</v>
      </c>
    </row>
    <row r="34" spans="1:27" ht="13.5">
      <c r="A34" s="250" t="s">
        <v>197</v>
      </c>
      <c r="B34" s="251"/>
      <c r="C34" s="168">
        <f aca="true" t="shared" si="2" ref="C34:Y34">SUM(C29:C33)</f>
        <v>-1646754</v>
      </c>
      <c r="D34" s="168">
        <f>SUM(D29:D33)</f>
        <v>0</v>
      </c>
      <c r="E34" s="72">
        <f t="shared" si="2"/>
        <v>-564780</v>
      </c>
      <c r="F34" s="73">
        <f t="shared" si="2"/>
        <v>-564780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-564780</v>
      </c>
      <c r="Y34" s="73">
        <f t="shared" si="2"/>
        <v>564780</v>
      </c>
      <c r="Z34" s="170">
        <f>+IF(X34&lt;&gt;0,+(Y34/X34)*100,0)</f>
        <v>-100</v>
      </c>
      <c r="AA34" s="74">
        <f>SUM(AA29:AA33)</f>
        <v>-564780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-17072834</v>
      </c>
      <c r="D36" s="153">
        <f>+D15+D25+D34</f>
        <v>0</v>
      </c>
      <c r="E36" s="99">
        <f t="shared" si="3"/>
        <v>-20</v>
      </c>
      <c r="F36" s="100">
        <f t="shared" si="3"/>
        <v>-20</v>
      </c>
      <c r="G36" s="100">
        <f t="shared" si="3"/>
        <v>9160713</v>
      </c>
      <c r="H36" s="100">
        <f t="shared" si="3"/>
        <v>-10434118</v>
      </c>
      <c r="I36" s="100">
        <f t="shared" si="3"/>
        <v>-3184844</v>
      </c>
      <c r="J36" s="100">
        <f t="shared" si="3"/>
        <v>-4458249</v>
      </c>
      <c r="K36" s="100">
        <f t="shared" si="3"/>
        <v>926171</v>
      </c>
      <c r="L36" s="100">
        <f t="shared" si="3"/>
        <v>6262768</v>
      </c>
      <c r="M36" s="100">
        <f t="shared" si="3"/>
        <v>-5284187</v>
      </c>
      <c r="N36" s="100">
        <f t="shared" si="3"/>
        <v>1904752</v>
      </c>
      <c r="O36" s="100">
        <f t="shared" si="3"/>
        <v>-4372922</v>
      </c>
      <c r="P36" s="100">
        <f t="shared" si="3"/>
        <v>-2536946</v>
      </c>
      <c r="Q36" s="100">
        <f t="shared" si="3"/>
        <v>10466278</v>
      </c>
      <c r="R36" s="100">
        <f t="shared" si="3"/>
        <v>3556410</v>
      </c>
      <c r="S36" s="100">
        <f t="shared" si="3"/>
        <v>557771</v>
      </c>
      <c r="T36" s="100">
        <f t="shared" si="3"/>
        <v>-13606312</v>
      </c>
      <c r="U36" s="100">
        <f t="shared" si="3"/>
        <v>327348</v>
      </c>
      <c r="V36" s="100">
        <f t="shared" si="3"/>
        <v>-12721193</v>
      </c>
      <c r="W36" s="100">
        <f t="shared" si="3"/>
        <v>-11718280</v>
      </c>
      <c r="X36" s="100">
        <f t="shared" si="3"/>
        <v>-20</v>
      </c>
      <c r="Y36" s="100">
        <f t="shared" si="3"/>
        <v>-11718260</v>
      </c>
      <c r="Z36" s="137">
        <f>+IF(X36&lt;&gt;0,+(Y36/X36)*100,0)</f>
        <v>58591300</v>
      </c>
      <c r="AA36" s="102">
        <f>+AA15+AA25+AA34</f>
        <v>-20</v>
      </c>
    </row>
    <row r="37" spans="1:27" ht="13.5">
      <c r="A37" s="249" t="s">
        <v>199</v>
      </c>
      <c r="B37" s="182"/>
      <c r="C37" s="153">
        <v>23858057</v>
      </c>
      <c r="D37" s="153"/>
      <c r="E37" s="99">
        <v>10176000</v>
      </c>
      <c r="F37" s="100">
        <v>10176000</v>
      </c>
      <c r="G37" s="100"/>
      <c r="H37" s="100">
        <v>9160713</v>
      </c>
      <c r="I37" s="100">
        <v>-1273405</v>
      </c>
      <c r="J37" s="100"/>
      <c r="K37" s="100">
        <v>-4458249</v>
      </c>
      <c r="L37" s="100">
        <v>-3532078</v>
      </c>
      <c r="M37" s="100">
        <v>2730690</v>
      </c>
      <c r="N37" s="100">
        <v>-4458249</v>
      </c>
      <c r="O37" s="100">
        <v>-2553497</v>
      </c>
      <c r="P37" s="100">
        <v>-6926419</v>
      </c>
      <c r="Q37" s="100">
        <v>-9463365</v>
      </c>
      <c r="R37" s="100">
        <v>-2553497</v>
      </c>
      <c r="S37" s="100">
        <v>1002913</v>
      </c>
      <c r="T37" s="100">
        <v>1560684</v>
      </c>
      <c r="U37" s="100">
        <v>-12045628</v>
      </c>
      <c r="V37" s="100">
        <v>1002913</v>
      </c>
      <c r="W37" s="100"/>
      <c r="X37" s="100">
        <v>10176000</v>
      </c>
      <c r="Y37" s="100">
        <v>-10176000</v>
      </c>
      <c r="Z37" s="137">
        <v>-100</v>
      </c>
      <c r="AA37" s="102">
        <v>10176000</v>
      </c>
    </row>
    <row r="38" spans="1:27" ht="13.5">
      <c r="A38" s="269" t="s">
        <v>200</v>
      </c>
      <c r="B38" s="256"/>
      <c r="C38" s="257">
        <v>6785223</v>
      </c>
      <c r="D38" s="257"/>
      <c r="E38" s="258">
        <v>10175978</v>
      </c>
      <c r="F38" s="259">
        <v>10175978</v>
      </c>
      <c r="G38" s="259">
        <v>9160713</v>
      </c>
      <c r="H38" s="259">
        <v>-1273405</v>
      </c>
      <c r="I38" s="259">
        <v>-4458249</v>
      </c>
      <c r="J38" s="259">
        <v>-4458249</v>
      </c>
      <c r="K38" s="259">
        <v>-3532078</v>
      </c>
      <c r="L38" s="259">
        <v>2730690</v>
      </c>
      <c r="M38" s="259">
        <v>-2553497</v>
      </c>
      <c r="N38" s="259">
        <v>-2553497</v>
      </c>
      <c r="O38" s="259">
        <v>-6926419</v>
      </c>
      <c r="P38" s="259">
        <v>-9463365</v>
      </c>
      <c r="Q38" s="259">
        <v>1002913</v>
      </c>
      <c r="R38" s="259">
        <v>-6926419</v>
      </c>
      <c r="S38" s="259">
        <v>1560684</v>
      </c>
      <c r="T38" s="259">
        <v>-12045628</v>
      </c>
      <c r="U38" s="259">
        <v>-11718280</v>
      </c>
      <c r="V38" s="259">
        <v>-11718280</v>
      </c>
      <c r="W38" s="259">
        <v>-11718280</v>
      </c>
      <c r="X38" s="259">
        <v>10175978</v>
      </c>
      <c r="Y38" s="259">
        <v>-21894258</v>
      </c>
      <c r="Z38" s="260">
        <v>-215.16</v>
      </c>
      <c r="AA38" s="261">
        <v>10175978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32035958</v>
      </c>
      <c r="D5" s="200">
        <f t="shared" si="0"/>
        <v>0</v>
      </c>
      <c r="E5" s="106">
        <f t="shared" si="0"/>
        <v>26515000</v>
      </c>
      <c r="F5" s="106">
        <f t="shared" si="0"/>
        <v>26515000</v>
      </c>
      <c r="G5" s="106">
        <f t="shared" si="0"/>
        <v>3590179</v>
      </c>
      <c r="H5" s="106">
        <f t="shared" si="0"/>
        <v>92791</v>
      </c>
      <c r="I5" s="106">
        <f t="shared" si="0"/>
        <v>1740165</v>
      </c>
      <c r="J5" s="106">
        <f t="shared" si="0"/>
        <v>5423135</v>
      </c>
      <c r="K5" s="106">
        <f t="shared" si="0"/>
        <v>2317549</v>
      </c>
      <c r="L5" s="106">
        <f t="shared" si="0"/>
        <v>1311248</v>
      </c>
      <c r="M5" s="106">
        <f t="shared" si="0"/>
        <v>749016</v>
      </c>
      <c r="N5" s="106">
        <f t="shared" si="0"/>
        <v>4377813</v>
      </c>
      <c r="O5" s="106">
        <f t="shared" si="0"/>
        <v>163631</v>
      </c>
      <c r="P5" s="106">
        <f t="shared" si="0"/>
        <v>2359264</v>
      </c>
      <c r="Q5" s="106">
        <f t="shared" si="0"/>
        <v>945323</v>
      </c>
      <c r="R5" s="106">
        <f t="shared" si="0"/>
        <v>3468218</v>
      </c>
      <c r="S5" s="106">
        <f t="shared" si="0"/>
        <v>798249</v>
      </c>
      <c r="T5" s="106">
        <f t="shared" si="0"/>
        <v>3427635</v>
      </c>
      <c r="U5" s="106">
        <f t="shared" si="0"/>
        <v>14622778</v>
      </c>
      <c r="V5" s="106">
        <f t="shared" si="0"/>
        <v>18848662</v>
      </c>
      <c r="W5" s="106">
        <f t="shared" si="0"/>
        <v>32117828</v>
      </c>
      <c r="X5" s="106">
        <f t="shared" si="0"/>
        <v>26515000</v>
      </c>
      <c r="Y5" s="106">
        <f t="shared" si="0"/>
        <v>5602828</v>
      </c>
      <c r="Z5" s="201">
        <f>+IF(X5&lt;&gt;0,+(Y5/X5)*100,0)</f>
        <v>21.130786347350554</v>
      </c>
      <c r="AA5" s="199">
        <f>SUM(AA11:AA18)</f>
        <v>26515000</v>
      </c>
    </row>
    <row r="6" spans="1:27" ht="13.5">
      <c r="A6" s="291" t="s">
        <v>204</v>
      </c>
      <c r="B6" s="142"/>
      <c r="C6" s="62">
        <v>8484678</v>
      </c>
      <c r="D6" s="156"/>
      <c r="E6" s="60"/>
      <c r="F6" s="60"/>
      <c r="G6" s="60">
        <v>70376</v>
      </c>
      <c r="H6" s="60">
        <v>75364</v>
      </c>
      <c r="I6" s="60">
        <v>226131</v>
      </c>
      <c r="J6" s="60">
        <v>371871</v>
      </c>
      <c r="K6" s="60">
        <v>334941</v>
      </c>
      <c r="L6" s="60">
        <v>110211</v>
      </c>
      <c r="M6" s="60">
        <v>91253</v>
      </c>
      <c r="N6" s="60">
        <v>536405</v>
      </c>
      <c r="O6" s="60">
        <v>114714</v>
      </c>
      <c r="P6" s="60">
        <v>82209</v>
      </c>
      <c r="Q6" s="60">
        <v>42335</v>
      </c>
      <c r="R6" s="60">
        <v>239258</v>
      </c>
      <c r="S6" s="60">
        <v>136334</v>
      </c>
      <c r="T6" s="60">
        <v>559005</v>
      </c>
      <c r="U6" s="60"/>
      <c r="V6" s="60">
        <v>695339</v>
      </c>
      <c r="W6" s="60">
        <v>1842873</v>
      </c>
      <c r="X6" s="60"/>
      <c r="Y6" s="60">
        <v>1842873</v>
      </c>
      <c r="Z6" s="140"/>
      <c r="AA6" s="155"/>
    </row>
    <row r="7" spans="1:27" ht="13.5">
      <c r="A7" s="291" t="s">
        <v>205</v>
      </c>
      <c r="B7" s="142"/>
      <c r="C7" s="62">
        <v>1146404</v>
      </c>
      <c r="D7" s="156"/>
      <c r="E7" s="60">
        <v>2600000</v>
      </c>
      <c r="F7" s="60">
        <v>2600000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2600000</v>
      </c>
      <c r="Y7" s="60">
        <v>-2600000</v>
      </c>
      <c r="Z7" s="140">
        <v>-100</v>
      </c>
      <c r="AA7" s="155">
        <v>2600000</v>
      </c>
    </row>
    <row r="8" spans="1:27" ht="13.5">
      <c r="A8" s="291" t="s">
        <v>206</v>
      </c>
      <c r="B8" s="142"/>
      <c r="C8" s="62">
        <v>14458276</v>
      </c>
      <c r="D8" s="156"/>
      <c r="E8" s="60">
        <v>19475000</v>
      </c>
      <c r="F8" s="60">
        <v>19475000</v>
      </c>
      <c r="G8" s="60">
        <v>3517857</v>
      </c>
      <c r="H8" s="60"/>
      <c r="I8" s="60">
        <v>1471717</v>
      </c>
      <c r="J8" s="60">
        <v>4989574</v>
      </c>
      <c r="K8" s="60">
        <v>1933848</v>
      </c>
      <c r="L8" s="60">
        <v>1156389</v>
      </c>
      <c r="M8" s="60">
        <v>623878</v>
      </c>
      <c r="N8" s="60">
        <v>3714115</v>
      </c>
      <c r="O8" s="60"/>
      <c r="P8" s="60">
        <v>1689982</v>
      </c>
      <c r="Q8" s="60"/>
      <c r="R8" s="60">
        <v>1689982</v>
      </c>
      <c r="S8" s="60">
        <v>31851</v>
      </c>
      <c r="T8" s="60">
        <v>2094214</v>
      </c>
      <c r="U8" s="60">
        <v>13655698</v>
      </c>
      <c r="V8" s="60">
        <v>15781763</v>
      </c>
      <c r="W8" s="60">
        <v>26175434</v>
      </c>
      <c r="X8" s="60">
        <v>19475000</v>
      </c>
      <c r="Y8" s="60">
        <v>6700434</v>
      </c>
      <c r="Z8" s="140">
        <v>34.41</v>
      </c>
      <c r="AA8" s="155">
        <v>19475000</v>
      </c>
    </row>
    <row r="9" spans="1:27" ht="13.5">
      <c r="A9" s="291" t="s">
        <v>207</v>
      </c>
      <c r="B9" s="142"/>
      <c r="C9" s="62">
        <v>376700</v>
      </c>
      <c r="D9" s="156"/>
      <c r="E9" s="60">
        <v>3200000</v>
      </c>
      <c r="F9" s="60">
        <v>3200000</v>
      </c>
      <c r="G9" s="60"/>
      <c r="H9" s="60"/>
      <c r="I9" s="60"/>
      <c r="J9" s="60"/>
      <c r="K9" s="60">
        <v>46460</v>
      </c>
      <c r="L9" s="60">
        <v>29400</v>
      </c>
      <c r="M9" s="60">
        <v>32881</v>
      </c>
      <c r="N9" s="60">
        <v>108741</v>
      </c>
      <c r="O9" s="60">
        <v>19160</v>
      </c>
      <c r="P9" s="60">
        <v>565077</v>
      </c>
      <c r="Q9" s="60">
        <v>835653</v>
      </c>
      <c r="R9" s="60">
        <v>1419890</v>
      </c>
      <c r="S9" s="60">
        <v>559892</v>
      </c>
      <c r="T9" s="60">
        <v>736841</v>
      </c>
      <c r="U9" s="60">
        <v>955090</v>
      </c>
      <c r="V9" s="60">
        <v>2251823</v>
      </c>
      <c r="W9" s="60">
        <v>3780454</v>
      </c>
      <c r="X9" s="60">
        <v>3200000</v>
      </c>
      <c r="Y9" s="60">
        <v>580454</v>
      </c>
      <c r="Z9" s="140">
        <v>18.14</v>
      </c>
      <c r="AA9" s="155">
        <v>3200000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24466058</v>
      </c>
      <c r="D11" s="294">
        <f t="shared" si="1"/>
        <v>0</v>
      </c>
      <c r="E11" s="295">
        <f t="shared" si="1"/>
        <v>25275000</v>
      </c>
      <c r="F11" s="295">
        <f t="shared" si="1"/>
        <v>25275000</v>
      </c>
      <c r="G11" s="295">
        <f t="shared" si="1"/>
        <v>3588233</v>
      </c>
      <c r="H11" s="295">
        <f t="shared" si="1"/>
        <v>75364</v>
      </c>
      <c r="I11" s="295">
        <f t="shared" si="1"/>
        <v>1697848</v>
      </c>
      <c r="J11" s="295">
        <f t="shared" si="1"/>
        <v>5361445</v>
      </c>
      <c r="K11" s="295">
        <f t="shared" si="1"/>
        <v>2315249</v>
      </c>
      <c r="L11" s="295">
        <f t="shared" si="1"/>
        <v>1296000</v>
      </c>
      <c r="M11" s="295">
        <f t="shared" si="1"/>
        <v>748012</v>
      </c>
      <c r="N11" s="295">
        <f t="shared" si="1"/>
        <v>4359261</v>
      </c>
      <c r="O11" s="295">
        <f t="shared" si="1"/>
        <v>133874</v>
      </c>
      <c r="P11" s="295">
        <f t="shared" si="1"/>
        <v>2337268</v>
      </c>
      <c r="Q11" s="295">
        <f t="shared" si="1"/>
        <v>877988</v>
      </c>
      <c r="R11" s="295">
        <f t="shared" si="1"/>
        <v>3349130</v>
      </c>
      <c r="S11" s="295">
        <f t="shared" si="1"/>
        <v>728077</v>
      </c>
      <c r="T11" s="295">
        <f t="shared" si="1"/>
        <v>3390060</v>
      </c>
      <c r="U11" s="295">
        <f t="shared" si="1"/>
        <v>14610788</v>
      </c>
      <c r="V11" s="295">
        <f t="shared" si="1"/>
        <v>18728925</v>
      </c>
      <c r="W11" s="295">
        <f t="shared" si="1"/>
        <v>31798761</v>
      </c>
      <c r="X11" s="295">
        <f t="shared" si="1"/>
        <v>25275000</v>
      </c>
      <c r="Y11" s="295">
        <f t="shared" si="1"/>
        <v>6523761</v>
      </c>
      <c r="Z11" s="296">
        <f>+IF(X11&lt;&gt;0,+(Y11/X11)*100,0)</f>
        <v>25.81112166172107</v>
      </c>
      <c r="AA11" s="297">
        <f>SUM(AA6:AA10)</f>
        <v>25275000</v>
      </c>
    </row>
    <row r="12" spans="1:27" ht="13.5">
      <c r="A12" s="298" t="s">
        <v>210</v>
      </c>
      <c r="B12" s="136"/>
      <c r="C12" s="62">
        <v>80723</v>
      </c>
      <c r="D12" s="156"/>
      <c r="E12" s="60">
        <v>630000</v>
      </c>
      <c r="F12" s="60">
        <v>630000</v>
      </c>
      <c r="G12" s="60">
        <v>1946</v>
      </c>
      <c r="H12" s="60"/>
      <c r="I12" s="60">
        <v>42317</v>
      </c>
      <c r="J12" s="60">
        <v>44263</v>
      </c>
      <c r="K12" s="60"/>
      <c r="L12" s="60">
        <v>4203</v>
      </c>
      <c r="M12" s="60">
        <v>1004</v>
      </c>
      <c r="N12" s="60">
        <v>5207</v>
      </c>
      <c r="O12" s="60">
        <v>177</v>
      </c>
      <c r="P12" s="60">
        <v>21996</v>
      </c>
      <c r="Q12" s="60">
        <v>66945</v>
      </c>
      <c r="R12" s="60">
        <v>89118</v>
      </c>
      <c r="S12" s="60">
        <v>53087</v>
      </c>
      <c r="T12" s="60">
        <v>24290</v>
      </c>
      <c r="U12" s="60"/>
      <c r="V12" s="60">
        <v>77377</v>
      </c>
      <c r="W12" s="60">
        <v>215965</v>
      </c>
      <c r="X12" s="60">
        <v>630000</v>
      </c>
      <c r="Y12" s="60">
        <v>-414035</v>
      </c>
      <c r="Z12" s="140">
        <v>-65.72</v>
      </c>
      <c r="AA12" s="155">
        <v>630000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7489177</v>
      </c>
      <c r="D15" s="156"/>
      <c r="E15" s="60">
        <v>610000</v>
      </c>
      <c r="F15" s="60">
        <v>610000</v>
      </c>
      <c r="G15" s="60"/>
      <c r="H15" s="60">
        <v>17427</v>
      </c>
      <c r="I15" s="60"/>
      <c r="J15" s="60">
        <v>17427</v>
      </c>
      <c r="K15" s="60">
        <v>2300</v>
      </c>
      <c r="L15" s="60">
        <v>11045</v>
      </c>
      <c r="M15" s="60"/>
      <c r="N15" s="60">
        <v>13345</v>
      </c>
      <c r="O15" s="60">
        <v>29580</v>
      </c>
      <c r="P15" s="60"/>
      <c r="Q15" s="60">
        <v>390</v>
      </c>
      <c r="R15" s="60">
        <v>29970</v>
      </c>
      <c r="S15" s="60">
        <v>17085</v>
      </c>
      <c r="T15" s="60">
        <v>13285</v>
      </c>
      <c r="U15" s="60">
        <v>11990</v>
      </c>
      <c r="V15" s="60">
        <v>42360</v>
      </c>
      <c r="W15" s="60">
        <v>103102</v>
      </c>
      <c r="X15" s="60">
        <v>610000</v>
      </c>
      <c r="Y15" s="60">
        <v>-506898</v>
      </c>
      <c r="Z15" s="140">
        <v>-83.1</v>
      </c>
      <c r="AA15" s="155">
        <v>610000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8484678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70376</v>
      </c>
      <c r="H36" s="60">
        <f t="shared" si="4"/>
        <v>75364</v>
      </c>
      <c r="I36" s="60">
        <f t="shared" si="4"/>
        <v>226131</v>
      </c>
      <c r="J36" s="60">
        <f t="shared" si="4"/>
        <v>371871</v>
      </c>
      <c r="K36" s="60">
        <f t="shared" si="4"/>
        <v>334941</v>
      </c>
      <c r="L36" s="60">
        <f t="shared" si="4"/>
        <v>110211</v>
      </c>
      <c r="M36" s="60">
        <f t="shared" si="4"/>
        <v>91253</v>
      </c>
      <c r="N36" s="60">
        <f t="shared" si="4"/>
        <v>536405</v>
      </c>
      <c r="O36" s="60">
        <f t="shared" si="4"/>
        <v>114714</v>
      </c>
      <c r="P36" s="60">
        <f t="shared" si="4"/>
        <v>82209</v>
      </c>
      <c r="Q36" s="60">
        <f t="shared" si="4"/>
        <v>42335</v>
      </c>
      <c r="R36" s="60">
        <f t="shared" si="4"/>
        <v>239258</v>
      </c>
      <c r="S36" s="60">
        <f t="shared" si="4"/>
        <v>136334</v>
      </c>
      <c r="T36" s="60">
        <f t="shared" si="4"/>
        <v>559005</v>
      </c>
      <c r="U36" s="60">
        <f t="shared" si="4"/>
        <v>0</v>
      </c>
      <c r="V36" s="60">
        <f t="shared" si="4"/>
        <v>695339</v>
      </c>
      <c r="W36" s="60">
        <f t="shared" si="4"/>
        <v>1842873</v>
      </c>
      <c r="X36" s="60">
        <f t="shared" si="4"/>
        <v>0</v>
      </c>
      <c r="Y36" s="60">
        <f t="shared" si="4"/>
        <v>1842873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1146404</v>
      </c>
      <c r="D37" s="156">
        <f t="shared" si="4"/>
        <v>0</v>
      </c>
      <c r="E37" s="60">
        <f t="shared" si="4"/>
        <v>2600000</v>
      </c>
      <c r="F37" s="60">
        <f t="shared" si="4"/>
        <v>2600000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2600000</v>
      </c>
      <c r="Y37" s="60">
        <f t="shared" si="4"/>
        <v>-2600000</v>
      </c>
      <c r="Z37" s="140">
        <f t="shared" si="5"/>
        <v>-100</v>
      </c>
      <c r="AA37" s="155">
        <f>AA7+AA22</f>
        <v>2600000</v>
      </c>
    </row>
    <row r="38" spans="1:27" ht="13.5">
      <c r="A38" s="291" t="s">
        <v>206</v>
      </c>
      <c r="B38" s="142"/>
      <c r="C38" s="62">
        <f t="shared" si="4"/>
        <v>14458276</v>
      </c>
      <c r="D38" s="156">
        <f t="shared" si="4"/>
        <v>0</v>
      </c>
      <c r="E38" s="60">
        <f t="shared" si="4"/>
        <v>19475000</v>
      </c>
      <c r="F38" s="60">
        <f t="shared" si="4"/>
        <v>19475000</v>
      </c>
      <c r="G38" s="60">
        <f t="shared" si="4"/>
        <v>3517857</v>
      </c>
      <c r="H38" s="60">
        <f t="shared" si="4"/>
        <v>0</v>
      </c>
      <c r="I38" s="60">
        <f t="shared" si="4"/>
        <v>1471717</v>
      </c>
      <c r="J38" s="60">
        <f t="shared" si="4"/>
        <v>4989574</v>
      </c>
      <c r="K38" s="60">
        <f t="shared" si="4"/>
        <v>1933848</v>
      </c>
      <c r="L38" s="60">
        <f t="shared" si="4"/>
        <v>1156389</v>
      </c>
      <c r="M38" s="60">
        <f t="shared" si="4"/>
        <v>623878</v>
      </c>
      <c r="N38" s="60">
        <f t="shared" si="4"/>
        <v>3714115</v>
      </c>
      <c r="O38" s="60">
        <f t="shared" si="4"/>
        <v>0</v>
      </c>
      <c r="P38" s="60">
        <f t="shared" si="4"/>
        <v>1689982</v>
      </c>
      <c r="Q38" s="60">
        <f t="shared" si="4"/>
        <v>0</v>
      </c>
      <c r="R38" s="60">
        <f t="shared" si="4"/>
        <v>1689982</v>
      </c>
      <c r="S38" s="60">
        <f t="shared" si="4"/>
        <v>31851</v>
      </c>
      <c r="T38" s="60">
        <f t="shared" si="4"/>
        <v>2094214</v>
      </c>
      <c r="U38" s="60">
        <f t="shared" si="4"/>
        <v>13655698</v>
      </c>
      <c r="V38" s="60">
        <f t="shared" si="4"/>
        <v>15781763</v>
      </c>
      <c r="W38" s="60">
        <f t="shared" si="4"/>
        <v>26175434</v>
      </c>
      <c r="X38" s="60">
        <f t="shared" si="4"/>
        <v>19475000</v>
      </c>
      <c r="Y38" s="60">
        <f t="shared" si="4"/>
        <v>6700434</v>
      </c>
      <c r="Z38" s="140">
        <f t="shared" si="5"/>
        <v>34.40530937098845</v>
      </c>
      <c r="AA38" s="155">
        <f>AA8+AA23</f>
        <v>19475000</v>
      </c>
    </row>
    <row r="39" spans="1:27" ht="13.5">
      <c r="A39" s="291" t="s">
        <v>207</v>
      </c>
      <c r="B39" s="142"/>
      <c r="C39" s="62">
        <f t="shared" si="4"/>
        <v>376700</v>
      </c>
      <c r="D39" s="156">
        <f t="shared" si="4"/>
        <v>0</v>
      </c>
      <c r="E39" s="60">
        <f t="shared" si="4"/>
        <v>3200000</v>
      </c>
      <c r="F39" s="60">
        <f t="shared" si="4"/>
        <v>3200000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46460</v>
      </c>
      <c r="L39" s="60">
        <f t="shared" si="4"/>
        <v>29400</v>
      </c>
      <c r="M39" s="60">
        <f t="shared" si="4"/>
        <v>32881</v>
      </c>
      <c r="N39" s="60">
        <f t="shared" si="4"/>
        <v>108741</v>
      </c>
      <c r="O39" s="60">
        <f t="shared" si="4"/>
        <v>19160</v>
      </c>
      <c r="P39" s="60">
        <f t="shared" si="4"/>
        <v>565077</v>
      </c>
      <c r="Q39" s="60">
        <f t="shared" si="4"/>
        <v>835653</v>
      </c>
      <c r="R39" s="60">
        <f t="shared" si="4"/>
        <v>1419890</v>
      </c>
      <c r="S39" s="60">
        <f t="shared" si="4"/>
        <v>559892</v>
      </c>
      <c r="T39" s="60">
        <f t="shared" si="4"/>
        <v>736841</v>
      </c>
      <c r="U39" s="60">
        <f t="shared" si="4"/>
        <v>955090</v>
      </c>
      <c r="V39" s="60">
        <f t="shared" si="4"/>
        <v>2251823</v>
      </c>
      <c r="W39" s="60">
        <f t="shared" si="4"/>
        <v>3780454</v>
      </c>
      <c r="X39" s="60">
        <f t="shared" si="4"/>
        <v>3200000</v>
      </c>
      <c r="Y39" s="60">
        <f t="shared" si="4"/>
        <v>580454</v>
      </c>
      <c r="Z39" s="140">
        <f t="shared" si="5"/>
        <v>18.139187500000002</v>
      </c>
      <c r="AA39" s="155">
        <f>AA9+AA24</f>
        <v>3200000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24466058</v>
      </c>
      <c r="D41" s="294">
        <f t="shared" si="6"/>
        <v>0</v>
      </c>
      <c r="E41" s="295">
        <f t="shared" si="6"/>
        <v>25275000</v>
      </c>
      <c r="F41" s="295">
        <f t="shared" si="6"/>
        <v>25275000</v>
      </c>
      <c r="G41" s="295">
        <f t="shared" si="6"/>
        <v>3588233</v>
      </c>
      <c r="H41" s="295">
        <f t="shared" si="6"/>
        <v>75364</v>
      </c>
      <c r="I41" s="295">
        <f t="shared" si="6"/>
        <v>1697848</v>
      </c>
      <c r="J41" s="295">
        <f t="shared" si="6"/>
        <v>5361445</v>
      </c>
      <c r="K41" s="295">
        <f t="shared" si="6"/>
        <v>2315249</v>
      </c>
      <c r="L41" s="295">
        <f t="shared" si="6"/>
        <v>1296000</v>
      </c>
      <c r="M41" s="295">
        <f t="shared" si="6"/>
        <v>748012</v>
      </c>
      <c r="N41" s="295">
        <f t="shared" si="6"/>
        <v>4359261</v>
      </c>
      <c r="O41" s="295">
        <f t="shared" si="6"/>
        <v>133874</v>
      </c>
      <c r="P41" s="295">
        <f t="shared" si="6"/>
        <v>2337268</v>
      </c>
      <c r="Q41" s="295">
        <f t="shared" si="6"/>
        <v>877988</v>
      </c>
      <c r="R41" s="295">
        <f t="shared" si="6"/>
        <v>3349130</v>
      </c>
      <c r="S41" s="295">
        <f t="shared" si="6"/>
        <v>728077</v>
      </c>
      <c r="T41" s="295">
        <f t="shared" si="6"/>
        <v>3390060</v>
      </c>
      <c r="U41" s="295">
        <f t="shared" si="6"/>
        <v>14610788</v>
      </c>
      <c r="V41" s="295">
        <f t="shared" si="6"/>
        <v>18728925</v>
      </c>
      <c r="W41" s="295">
        <f t="shared" si="6"/>
        <v>31798761</v>
      </c>
      <c r="X41" s="295">
        <f t="shared" si="6"/>
        <v>25275000</v>
      </c>
      <c r="Y41" s="295">
        <f t="shared" si="6"/>
        <v>6523761</v>
      </c>
      <c r="Z41" s="296">
        <f t="shared" si="5"/>
        <v>25.81112166172107</v>
      </c>
      <c r="AA41" s="297">
        <f>SUM(AA36:AA40)</f>
        <v>25275000</v>
      </c>
    </row>
    <row r="42" spans="1:27" ht="13.5">
      <c r="A42" s="298" t="s">
        <v>210</v>
      </c>
      <c r="B42" s="136"/>
      <c r="C42" s="95">
        <f aca="true" t="shared" si="7" ref="C42:Y48">C12+C27</f>
        <v>80723</v>
      </c>
      <c r="D42" s="129">
        <f t="shared" si="7"/>
        <v>0</v>
      </c>
      <c r="E42" s="54">
        <f t="shared" si="7"/>
        <v>630000</v>
      </c>
      <c r="F42" s="54">
        <f t="shared" si="7"/>
        <v>630000</v>
      </c>
      <c r="G42" s="54">
        <f t="shared" si="7"/>
        <v>1946</v>
      </c>
      <c r="H42" s="54">
        <f t="shared" si="7"/>
        <v>0</v>
      </c>
      <c r="I42" s="54">
        <f t="shared" si="7"/>
        <v>42317</v>
      </c>
      <c r="J42" s="54">
        <f t="shared" si="7"/>
        <v>44263</v>
      </c>
      <c r="K42" s="54">
        <f t="shared" si="7"/>
        <v>0</v>
      </c>
      <c r="L42" s="54">
        <f t="shared" si="7"/>
        <v>4203</v>
      </c>
      <c r="M42" s="54">
        <f t="shared" si="7"/>
        <v>1004</v>
      </c>
      <c r="N42" s="54">
        <f t="shared" si="7"/>
        <v>5207</v>
      </c>
      <c r="O42" s="54">
        <f t="shared" si="7"/>
        <v>177</v>
      </c>
      <c r="P42" s="54">
        <f t="shared" si="7"/>
        <v>21996</v>
      </c>
      <c r="Q42" s="54">
        <f t="shared" si="7"/>
        <v>66945</v>
      </c>
      <c r="R42" s="54">
        <f t="shared" si="7"/>
        <v>89118</v>
      </c>
      <c r="S42" s="54">
        <f t="shared" si="7"/>
        <v>53087</v>
      </c>
      <c r="T42" s="54">
        <f t="shared" si="7"/>
        <v>24290</v>
      </c>
      <c r="U42" s="54">
        <f t="shared" si="7"/>
        <v>0</v>
      </c>
      <c r="V42" s="54">
        <f t="shared" si="7"/>
        <v>77377</v>
      </c>
      <c r="W42" s="54">
        <f t="shared" si="7"/>
        <v>215965</v>
      </c>
      <c r="X42" s="54">
        <f t="shared" si="7"/>
        <v>630000</v>
      </c>
      <c r="Y42" s="54">
        <f t="shared" si="7"/>
        <v>-414035</v>
      </c>
      <c r="Z42" s="184">
        <f t="shared" si="5"/>
        <v>-65.71984126984127</v>
      </c>
      <c r="AA42" s="130">
        <f aca="true" t="shared" si="8" ref="AA42:AA48">AA12+AA27</f>
        <v>630000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7489177</v>
      </c>
      <c r="D45" s="129">
        <f t="shared" si="7"/>
        <v>0</v>
      </c>
      <c r="E45" s="54">
        <f t="shared" si="7"/>
        <v>610000</v>
      </c>
      <c r="F45" s="54">
        <f t="shared" si="7"/>
        <v>610000</v>
      </c>
      <c r="G45" s="54">
        <f t="shared" si="7"/>
        <v>0</v>
      </c>
      <c r="H45" s="54">
        <f t="shared" si="7"/>
        <v>17427</v>
      </c>
      <c r="I45" s="54">
        <f t="shared" si="7"/>
        <v>0</v>
      </c>
      <c r="J45" s="54">
        <f t="shared" si="7"/>
        <v>17427</v>
      </c>
      <c r="K45" s="54">
        <f t="shared" si="7"/>
        <v>2300</v>
      </c>
      <c r="L45" s="54">
        <f t="shared" si="7"/>
        <v>11045</v>
      </c>
      <c r="M45" s="54">
        <f t="shared" si="7"/>
        <v>0</v>
      </c>
      <c r="N45" s="54">
        <f t="shared" si="7"/>
        <v>13345</v>
      </c>
      <c r="O45" s="54">
        <f t="shared" si="7"/>
        <v>29580</v>
      </c>
      <c r="P45" s="54">
        <f t="shared" si="7"/>
        <v>0</v>
      </c>
      <c r="Q45" s="54">
        <f t="shared" si="7"/>
        <v>390</v>
      </c>
      <c r="R45" s="54">
        <f t="shared" si="7"/>
        <v>29970</v>
      </c>
      <c r="S45" s="54">
        <f t="shared" si="7"/>
        <v>17085</v>
      </c>
      <c r="T45" s="54">
        <f t="shared" si="7"/>
        <v>13285</v>
      </c>
      <c r="U45" s="54">
        <f t="shared" si="7"/>
        <v>11990</v>
      </c>
      <c r="V45" s="54">
        <f t="shared" si="7"/>
        <v>42360</v>
      </c>
      <c r="W45" s="54">
        <f t="shared" si="7"/>
        <v>103102</v>
      </c>
      <c r="X45" s="54">
        <f t="shared" si="7"/>
        <v>610000</v>
      </c>
      <c r="Y45" s="54">
        <f t="shared" si="7"/>
        <v>-506898</v>
      </c>
      <c r="Z45" s="184">
        <f t="shared" si="5"/>
        <v>-83.09803278688524</v>
      </c>
      <c r="AA45" s="130">
        <f t="shared" si="8"/>
        <v>610000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32035958</v>
      </c>
      <c r="D49" s="218">
        <f t="shared" si="9"/>
        <v>0</v>
      </c>
      <c r="E49" s="220">
        <f t="shared" si="9"/>
        <v>26515000</v>
      </c>
      <c r="F49" s="220">
        <f t="shared" si="9"/>
        <v>26515000</v>
      </c>
      <c r="G49" s="220">
        <f t="shared" si="9"/>
        <v>3590179</v>
      </c>
      <c r="H49" s="220">
        <f t="shared" si="9"/>
        <v>92791</v>
      </c>
      <c r="I49" s="220">
        <f t="shared" si="9"/>
        <v>1740165</v>
      </c>
      <c r="J49" s="220">
        <f t="shared" si="9"/>
        <v>5423135</v>
      </c>
      <c r="K49" s="220">
        <f t="shared" si="9"/>
        <v>2317549</v>
      </c>
      <c r="L49" s="220">
        <f t="shared" si="9"/>
        <v>1311248</v>
      </c>
      <c r="M49" s="220">
        <f t="shared" si="9"/>
        <v>749016</v>
      </c>
      <c r="N49" s="220">
        <f t="shared" si="9"/>
        <v>4377813</v>
      </c>
      <c r="O49" s="220">
        <f t="shared" si="9"/>
        <v>163631</v>
      </c>
      <c r="P49" s="220">
        <f t="shared" si="9"/>
        <v>2359264</v>
      </c>
      <c r="Q49" s="220">
        <f t="shared" si="9"/>
        <v>945323</v>
      </c>
      <c r="R49" s="220">
        <f t="shared" si="9"/>
        <v>3468218</v>
      </c>
      <c r="S49" s="220">
        <f t="shared" si="9"/>
        <v>798249</v>
      </c>
      <c r="T49" s="220">
        <f t="shared" si="9"/>
        <v>3427635</v>
      </c>
      <c r="U49" s="220">
        <f t="shared" si="9"/>
        <v>14622778</v>
      </c>
      <c r="V49" s="220">
        <f t="shared" si="9"/>
        <v>18848662</v>
      </c>
      <c r="W49" s="220">
        <f t="shared" si="9"/>
        <v>32117828</v>
      </c>
      <c r="X49" s="220">
        <f t="shared" si="9"/>
        <v>26515000</v>
      </c>
      <c r="Y49" s="220">
        <f t="shared" si="9"/>
        <v>5602828</v>
      </c>
      <c r="Z49" s="221">
        <f t="shared" si="5"/>
        <v>21.130786347350554</v>
      </c>
      <c r="AA49" s="222">
        <f>SUM(AA41:AA48)</f>
        <v>26515000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10581000</v>
      </c>
      <c r="F51" s="54">
        <f t="shared" si="10"/>
        <v>10581000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10581000</v>
      </c>
      <c r="Y51" s="54">
        <f t="shared" si="10"/>
        <v>-10581000</v>
      </c>
      <c r="Z51" s="184">
        <f>+IF(X51&lt;&gt;0,+(Y51/X51)*100,0)</f>
        <v>-100</v>
      </c>
      <c r="AA51" s="130">
        <f>SUM(AA57:AA61)</f>
        <v>10581000</v>
      </c>
    </row>
    <row r="52" spans="1:27" ht="13.5">
      <c r="A52" s="310" t="s">
        <v>204</v>
      </c>
      <c r="B52" s="142"/>
      <c r="C52" s="62"/>
      <c r="D52" s="156"/>
      <c r="E52" s="60">
        <v>4013000</v>
      </c>
      <c r="F52" s="60">
        <v>4013000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4013000</v>
      </c>
      <c r="Y52" s="60">
        <v>-4013000</v>
      </c>
      <c r="Z52" s="140">
        <v>-100</v>
      </c>
      <c r="AA52" s="155">
        <v>4013000</v>
      </c>
    </row>
    <row r="53" spans="1:27" ht="13.5">
      <c r="A53" s="310" t="s">
        <v>205</v>
      </c>
      <c r="B53" s="142"/>
      <c r="C53" s="62"/>
      <c r="D53" s="156"/>
      <c r="E53" s="60">
        <v>1307000</v>
      </c>
      <c r="F53" s="60">
        <v>1307000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1307000</v>
      </c>
      <c r="Y53" s="60">
        <v>-1307000</v>
      </c>
      <c r="Z53" s="140">
        <v>-100</v>
      </c>
      <c r="AA53" s="155">
        <v>1307000</v>
      </c>
    </row>
    <row r="54" spans="1:27" ht="13.5">
      <c r="A54" s="310" t="s">
        <v>206</v>
      </c>
      <c r="B54" s="142"/>
      <c r="C54" s="62"/>
      <c r="D54" s="156"/>
      <c r="E54" s="60">
        <v>1376000</v>
      </c>
      <c r="F54" s="60">
        <v>1376000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1376000</v>
      </c>
      <c r="Y54" s="60">
        <v>-1376000</v>
      </c>
      <c r="Z54" s="140">
        <v>-100</v>
      </c>
      <c r="AA54" s="155">
        <v>1376000</v>
      </c>
    </row>
    <row r="55" spans="1:27" ht="13.5">
      <c r="A55" s="310" t="s">
        <v>207</v>
      </c>
      <c r="B55" s="142"/>
      <c r="C55" s="62"/>
      <c r="D55" s="156"/>
      <c r="E55" s="60">
        <v>973000</v>
      </c>
      <c r="F55" s="60">
        <v>973000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973000</v>
      </c>
      <c r="Y55" s="60">
        <v>-973000</v>
      </c>
      <c r="Z55" s="140">
        <v>-100</v>
      </c>
      <c r="AA55" s="155">
        <v>973000</v>
      </c>
    </row>
    <row r="56" spans="1:27" ht="13.5">
      <c r="A56" s="310" t="s">
        <v>208</v>
      </c>
      <c r="B56" s="142"/>
      <c r="C56" s="62"/>
      <c r="D56" s="156"/>
      <c r="E56" s="60">
        <v>638000</v>
      </c>
      <c r="F56" s="60">
        <v>638000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638000</v>
      </c>
      <c r="Y56" s="60">
        <v>-638000</v>
      </c>
      <c r="Z56" s="140">
        <v>-100</v>
      </c>
      <c r="AA56" s="155">
        <v>638000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8307000</v>
      </c>
      <c r="F57" s="295">
        <f t="shared" si="11"/>
        <v>8307000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8307000</v>
      </c>
      <c r="Y57" s="295">
        <f t="shared" si="11"/>
        <v>-8307000</v>
      </c>
      <c r="Z57" s="296">
        <f>+IF(X57&lt;&gt;0,+(Y57/X57)*100,0)</f>
        <v>-100</v>
      </c>
      <c r="AA57" s="297">
        <f>SUM(AA52:AA56)</f>
        <v>8307000</v>
      </c>
    </row>
    <row r="58" spans="1:27" ht="13.5">
      <c r="A58" s="311" t="s">
        <v>210</v>
      </c>
      <c r="B58" s="136"/>
      <c r="C58" s="62"/>
      <c r="D58" s="156"/>
      <c r="E58" s="60">
        <v>1283000</v>
      </c>
      <c r="F58" s="60">
        <v>1283000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1283000</v>
      </c>
      <c r="Y58" s="60">
        <v>-1283000</v>
      </c>
      <c r="Z58" s="140">
        <v>-100</v>
      </c>
      <c r="AA58" s="155">
        <v>1283000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991000</v>
      </c>
      <c r="F61" s="60">
        <v>991000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991000</v>
      </c>
      <c r="Y61" s="60">
        <v>-991000</v>
      </c>
      <c r="Z61" s="140">
        <v>-100</v>
      </c>
      <c r="AA61" s="155">
        <v>991000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3144220</v>
      </c>
      <c r="F65" s="60"/>
      <c r="G65" s="60">
        <v>44211</v>
      </c>
      <c r="H65" s="60">
        <v>11731</v>
      </c>
      <c r="I65" s="60">
        <v>64875</v>
      </c>
      <c r="J65" s="60">
        <v>120817</v>
      </c>
      <c r="K65" s="60">
        <v>48899</v>
      </c>
      <c r="L65" s="60">
        <v>74030</v>
      </c>
      <c r="M65" s="60">
        <v>6644</v>
      </c>
      <c r="N65" s="60">
        <v>129573</v>
      </c>
      <c r="O65" s="60">
        <v>191526</v>
      </c>
      <c r="P65" s="60">
        <v>2832</v>
      </c>
      <c r="Q65" s="60">
        <v>7805</v>
      </c>
      <c r="R65" s="60">
        <v>202163</v>
      </c>
      <c r="S65" s="60">
        <v>3137</v>
      </c>
      <c r="T65" s="60">
        <v>28760</v>
      </c>
      <c r="U65" s="60">
        <v>11907</v>
      </c>
      <c r="V65" s="60">
        <v>43804</v>
      </c>
      <c r="W65" s="60">
        <v>496357</v>
      </c>
      <c r="X65" s="60"/>
      <c r="Y65" s="60">
        <v>496357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4188191</v>
      </c>
      <c r="F66" s="275"/>
      <c r="G66" s="275">
        <v>150116</v>
      </c>
      <c r="H66" s="275">
        <v>215595</v>
      </c>
      <c r="I66" s="275">
        <v>36340</v>
      </c>
      <c r="J66" s="275">
        <v>402051</v>
      </c>
      <c r="K66" s="275">
        <v>128700</v>
      </c>
      <c r="L66" s="275">
        <v>47318</v>
      </c>
      <c r="M66" s="275">
        <v>10428</v>
      </c>
      <c r="N66" s="275">
        <v>186446</v>
      </c>
      <c r="O66" s="275">
        <v>57238</v>
      </c>
      <c r="P66" s="275">
        <v>140046</v>
      </c>
      <c r="Q66" s="275">
        <v>65749</v>
      </c>
      <c r="R66" s="275">
        <v>263033</v>
      </c>
      <c r="S66" s="275">
        <v>79413</v>
      </c>
      <c r="T66" s="275">
        <v>199424</v>
      </c>
      <c r="U66" s="275">
        <v>114735</v>
      </c>
      <c r="V66" s="275">
        <v>393572</v>
      </c>
      <c r="W66" s="275">
        <v>1245102</v>
      </c>
      <c r="X66" s="275"/>
      <c r="Y66" s="275">
        <v>1245102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926525</v>
      </c>
      <c r="F67" s="60"/>
      <c r="G67" s="60">
        <v>89932</v>
      </c>
      <c r="H67" s="60">
        <v>38687</v>
      </c>
      <c r="I67" s="60">
        <v>7583</v>
      </c>
      <c r="J67" s="60">
        <v>136202</v>
      </c>
      <c r="K67" s="60">
        <v>29220</v>
      </c>
      <c r="L67" s="60">
        <v>36699</v>
      </c>
      <c r="M67" s="60">
        <v>4980</v>
      </c>
      <c r="N67" s="60">
        <v>70899</v>
      </c>
      <c r="O67" s="60">
        <v>10117</v>
      </c>
      <c r="P67" s="60">
        <v>8812</v>
      </c>
      <c r="Q67" s="60">
        <v>16780</v>
      </c>
      <c r="R67" s="60">
        <v>35709</v>
      </c>
      <c r="S67" s="60">
        <v>7578</v>
      </c>
      <c r="T67" s="60">
        <v>3948</v>
      </c>
      <c r="U67" s="60">
        <v>5162</v>
      </c>
      <c r="V67" s="60">
        <v>16688</v>
      </c>
      <c r="W67" s="60">
        <v>259498</v>
      </c>
      <c r="X67" s="60"/>
      <c r="Y67" s="60">
        <v>259498</v>
      </c>
      <c r="Z67" s="140"/>
      <c r="AA67" s="155"/>
    </row>
    <row r="68" spans="1:27" ht="13.5">
      <c r="A68" s="311" t="s">
        <v>43</v>
      </c>
      <c r="B68" s="316"/>
      <c r="C68" s="62">
        <v>4489728</v>
      </c>
      <c r="D68" s="156">
        <v>7410541</v>
      </c>
      <c r="E68" s="60">
        <v>2320100</v>
      </c>
      <c r="F68" s="60">
        <v>7410541</v>
      </c>
      <c r="G68" s="60">
        <v>166072</v>
      </c>
      <c r="H68" s="60">
        <v>183037</v>
      </c>
      <c r="I68" s="60">
        <v>98444</v>
      </c>
      <c r="J68" s="60">
        <v>447553</v>
      </c>
      <c r="K68" s="60">
        <v>125277</v>
      </c>
      <c r="L68" s="60">
        <v>195243</v>
      </c>
      <c r="M68" s="60">
        <v>88601</v>
      </c>
      <c r="N68" s="60">
        <v>409121</v>
      </c>
      <c r="O68" s="60">
        <v>172780</v>
      </c>
      <c r="P68" s="60">
        <v>137948</v>
      </c>
      <c r="Q68" s="60">
        <v>105175</v>
      </c>
      <c r="R68" s="60">
        <v>415903</v>
      </c>
      <c r="S68" s="60">
        <v>163196</v>
      </c>
      <c r="T68" s="60">
        <v>184039</v>
      </c>
      <c r="U68" s="60">
        <v>137030</v>
      </c>
      <c r="V68" s="60">
        <v>484265</v>
      </c>
      <c r="W68" s="60">
        <v>1756842</v>
      </c>
      <c r="X68" s="60">
        <v>7410541</v>
      </c>
      <c r="Y68" s="60">
        <v>-5653699</v>
      </c>
      <c r="Z68" s="140">
        <v>-76.29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4489728</v>
      </c>
      <c r="D69" s="218">
        <f t="shared" si="12"/>
        <v>7410541</v>
      </c>
      <c r="E69" s="220">
        <f t="shared" si="12"/>
        <v>10579036</v>
      </c>
      <c r="F69" s="220">
        <f t="shared" si="12"/>
        <v>7410541</v>
      </c>
      <c r="G69" s="220">
        <f t="shared" si="12"/>
        <v>450331</v>
      </c>
      <c r="H69" s="220">
        <f t="shared" si="12"/>
        <v>449050</v>
      </c>
      <c r="I69" s="220">
        <f t="shared" si="12"/>
        <v>207242</v>
      </c>
      <c r="J69" s="220">
        <f t="shared" si="12"/>
        <v>1106623</v>
      </c>
      <c r="K69" s="220">
        <f t="shared" si="12"/>
        <v>332096</v>
      </c>
      <c r="L69" s="220">
        <f t="shared" si="12"/>
        <v>353290</v>
      </c>
      <c r="M69" s="220">
        <f t="shared" si="12"/>
        <v>110653</v>
      </c>
      <c r="N69" s="220">
        <f t="shared" si="12"/>
        <v>796039</v>
      </c>
      <c r="O69" s="220">
        <f t="shared" si="12"/>
        <v>431661</v>
      </c>
      <c r="P69" s="220">
        <f t="shared" si="12"/>
        <v>289638</v>
      </c>
      <c r="Q69" s="220">
        <f t="shared" si="12"/>
        <v>195509</v>
      </c>
      <c r="R69" s="220">
        <f t="shared" si="12"/>
        <v>916808</v>
      </c>
      <c r="S69" s="220">
        <f t="shared" si="12"/>
        <v>253324</v>
      </c>
      <c r="T69" s="220">
        <f t="shared" si="12"/>
        <v>416171</v>
      </c>
      <c r="U69" s="220">
        <f t="shared" si="12"/>
        <v>268834</v>
      </c>
      <c r="V69" s="220">
        <f t="shared" si="12"/>
        <v>938329</v>
      </c>
      <c r="W69" s="220">
        <f t="shared" si="12"/>
        <v>3757799</v>
      </c>
      <c r="X69" s="220">
        <f t="shared" si="12"/>
        <v>7410541</v>
      </c>
      <c r="Y69" s="220">
        <f t="shared" si="12"/>
        <v>-3652742</v>
      </c>
      <c r="Z69" s="221">
        <f>+IF(X69&lt;&gt;0,+(Y69/X69)*100,0)</f>
        <v>-49.29116511196686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24466058</v>
      </c>
      <c r="D5" s="357">
        <f t="shared" si="0"/>
        <v>0</v>
      </c>
      <c r="E5" s="356">
        <f t="shared" si="0"/>
        <v>25275000</v>
      </c>
      <c r="F5" s="358">
        <f t="shared" si="0"/>
        <v>25275000</v>
      </c>
      <c r="G5" s="358">
        <f t="shared" si="0"/>
        <v>3588233</v>
      </c>
      <c r="H5" s="356">
        <f t="shared" si="0"/>
        <v>75364</v>
      </c>
      <c r="I5" s="356">
        <f t="shared" si="0"/>
        <v>1697848</v>
      </c>
      <c r="J5" s="358">
        <f t="shared" si="0"/>
        <v>5361445</v>
      </c>
      <c r="K5" s="358">
        <f t="shared" si="0"/>
        <v>2315249</v>
      </c>
      <c r="L5" s="356">
        <f t="shared" si="0"/>
        <v>1296000</v>
      </c>
      <c r="M5" s="356">
        <f t="shared" si="0"/>
        <v>748012</v>
      </c>
      <c r="N5" s="358">
        <f t="shared" si="0"/>
        <v>4359261</v>
      </c>
      <c r="O5" s="358">
        <f t="shared" si="0"/>
        <v>133874</v>
      </c>
      <c r="P5" s="356">
        <f t="shared" si="0"/>
        <v>2337268</v>
      </c>
      <c r="Q5" s="356">
        <f t="shared" si="0"/>
        <v>877988</v>
      </c>
      <c r="R5" s="358">
        <f t="shared" si="0"/>
        <v>3349130</v>
      </c>
      <c r="S5" s="358">
        <f t="shared" si="0"/>
        <v>728077</v>
      </c>
      <c r="T5" s="356">
        <f t="shared" si="0"/>
        <v>3390060</v>
      </c>
      <c r="U5" s="356">
        <f t="shared" si="0"/>
        <v>14610788</v>
      </c>
      <c r="V5" s="358">
        <f t="shared" si="0"/>
        <v>18728925</v>
      </c>
      <c r="W5" s="358">
        <f t="shared" si="0"/>
        <v>31798761</v>
      </c>
      <c r="X5" s="356">
        <f t="shared" si="0"/>
        <v>25275000</v>
      </c>
      <c r="Y5" s="358">
        <f t="shared" si="0"/>
        <v>6523761</v>
      </c>
      <c r="Z5" s="359">
        <f>+IF(X5&lt;&gt;0,+(Y5/X5)*100,0)</f>
        <v>25.81112166172107</v>
      </c>
      <c r="AA5" s="360">
        <f>+AA6+AA8+AA11+AA13+AA15</f>
        <v>25275000</v>
      </c>
    </row>
    <row r="6" spans="1:27" ht="13.5">
      <c r="A6" s="361" t="s">
        <v>204</v>
      </c>
      <c r="B6" s="142"/>
      <c r="C6" s="60">
        <f>+C7</f>
        <v>8484678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70376</v>
      </c>
      <c r="H6" s="60">
        <f t="shared" si="1"/>
        <v>75364</v>
      </c>
      <c r="I6" s="60">
        <f t="shared" si="1"/>
        <v>226131</v>
      </c>
      <c r="J6" s="59">
        <f t="shared" si="1"/>
        <v>371871</v>
      </c>
      <c r="K6" s="59">
        <f t="shared" si="1"/>
        <v>334941</v>
      </c>
      <c r="L6" s="60">
        <f t="shared" si="1"/>
        <v>110211</v>
      </c>
      <c r="M6" s="60">
        <f t="shared" si="1"/>
        <v>91253</v>
      </c>
      <c r="N6" s="59">
        <f t="shared" si="1"/>
        <v>536405</v>
      </c>
      <c r="O6" s="59">
        <f t="shared" si="1"/>
        <v>114714</v>
      </c>
      <c r="P6" s="60">
        <f t="shared" si="1"/>
        <v>82209</v>
      </c>
      <c r="Q6" s="60">
        <f t="shared" si="1"/>
        <v>42335</v>
      </c>
      <c r="R6" s="59">
        <f t="shared" si="1"/>
        <v>239258</v>
      </c>
      <c r="S6" s="59">
        <f t="shared" si="1"/>
        <v>136334</v>
      </c>
      <c r="T6" s="60">
        <f t="shared" si="1"/>
        <v>559005</v>
      </c>
      <c r="U6" s="60">
        <f t="shared" si="1"/>
        <v>0</v>
      </c>
      <c r="V6" s="59">
        <f t="shared" si="1"/>
        <v>695339</v>
      </c>
      <c r="W6" s="59">
        <f t="shared" si="1"/>
        <v>1842873</v>
      </c>
      <c r="X6" s="60">
        <f t="shared" si="1"/>
        <v>0</v>
      </c>
      <c r="Y6" s="59">
        <f t="shared" si="1"/>
        <v>1842873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8484678</v>
      </c>
      <c r="D7" s="340"/>
      <c r="E7" s="60"/>
      <c r="F7" s="59"/>
      <c r="G7" s="59">
        <v>70376</v>
      </c>
      <c r="H7" s="60">
        <v>75364</v>
      </c>
      <c r="I7" s="60">
        <v>226131</v>
      </c>
      <c r="J7" s="59">
        <v>371871</v>
      </c>
      <c r="K7" s="59">
        <v>334941</v>
      </c>
      <c r="L7" s="60">
        <v>110211</v>
      </c>
      <c r="M7" s="60">
        <v>91253</v>
      </c>
      <c r="N7" s="59">
        <v>536405</v>
      </c>
      <c r="O7" s="59">
        <v>114714</v>
      </c>
      <c r="P7" s="60">
        <v>82209</v>
      </c>
      <c r="Q7" s="60">
        <v>42335</v>
      </c>
      <c r="R7" s="59">
        <v>239258</v>
      </c>
      <c r="S7" s="59">
        <v>136334</v>
      </c>
      <c r="T7" s="60">
        <v>559005</v>
      </c>
      <c r="U7" s="60"/>
      <c r="V7" s="59">
        <v>695339</v>
      </c>
      <c r="W7" s="59">
        <v>1842873</v>
      </c>
      <c r="X7" s="60"/>
      <c r="Y7" s="59">
        <v>1842873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1146404</v>
      </c>
      <c r="D8" s="340">
        <f t="shared" si="2"/>
        <v>0</v>
      </c>
      <c r="E8" s="60">
        <f t="shared" si="2"/>
        <v>2600000</v>
      </c>
      <c r="F8" s="59">
        <f t="shared" si="2"/>
        <v>2600000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2600000</v>
      </c>
      <c r="Y8" s="59">
        <f t="shared" si="2"/>
        <v>-2600000</v>
      </c>
      <c r="Z8" s="61">
        <f>+IF(X8&lt;&gt;0,+(Y8/X8)*100,0)</f>
        <v>-100</v>
      </c>
      <c r="AA8" s="62">
        <f>SUM(AA9:AA10)</f>
        <v>2600000</v>
      </c>
    </row>
    <row r="9" spans="1:27" ht="13.5">
      <c r="A9" s="291" t="s">
        <v>229</v>
      </c>
      <c r="B9" s="142"/>
      <c r="C9" s="60">
        <v>1146404</v>
      </c>
      <c r="D9" s="340"/>
      <c r="E9" s="60">
        <v>2600000</v>
      </c>
      <c r="F9" s="59">
        <v>2600000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2600000</v>
      </c>
      <c r="Y9" s="59">
        <v>-2600000</v>
      </c>
      <c r="Z9" s="61">
        <v>-100</v>
      </c>
      <c r="AA9" s="62">
        <v>2600000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14458276</v>
      </c>
      <c r="D11" s="363">
        <f aca="true" t="shared" si="3" ref="D11:AA11">+D12</f>
        <v>0</v>
      </c>
      <c r="E11" s="362">
        <f t="shared" si="3"/>
        <v>19475000</v>
      </c>
      <c r="F11" s="364">
        <f t="shared" si="3"/>
        <v>19475000</v>
      </c>
      <c r="G11" s="364">
        <f t="shared" si="3"/>
        <v>3517857</v>
      </c>
      <c r="H11" s="362">
        <f t="shared" si="3"/>
        <v>0</v>
      </c>
      <c r="I11" s="362">
        <f t="shared" si="3"/>
        <v>1471717</v>
      </c>
      <c r="J11" s="364">
        <f t="shared" si="3"/>
        <v>4989574</v>
      </c>
      <c r="K11" s="364">
        <f t="shared" si="3"/>
        <v>1933848</v>
      </c>
      <c r="L11" s="362">
        <f t="shared" si="3"/>
        <v>1156389</v>
      </c>
      <c r="M11" s="362">
        <f t="shared" si="3"/>
        <v>623878</v>
      </c>
      <c r="N11" s="364">
        <f t="shared" si="3"/>
        <v>3714115</v>
      </c>
      <c r="O11" s="364">
        <f t="shared" si="3"/>
        <v>0</v>
      </c>
      <c r="P11" s="362">
        <f t="shared" si="3"/>
        <v>1689982</v>
      </c>
      <c r="Q11" s="362">
        <f t="shared" si="3"/>
        <v>0</v>
      </c>
      <c r="R11" s="364">
        <f t="shared" si="3"/>
        <v>1689982</v>
      </c>
      <c r="S11" s="364">
        <f t="shared" si="3"/>
        <v>31851</v>
      </c>
      <c r="T11" s="362">
        <f t="shared" si="3"/>
        <v>2094214</v>
      </c>
      <c r="U11" s="362">
        <f t="shared" si="3"/>
        <v>13655698</v>
      </c>
      <c r="V11" s="364">
        <f t="shared" si="3"/>
        <v>15781763</v>
      </c>
      <c r="W11" s="364">
        <f t="shared" si="3"/>
        <v>26175434</v>
      </c>
      <c r="X11" s="362">
        <f t="shared" si="3"/>
        <v>19475000</v>
      </c>
      <c r="Y11" s="364">
        <f t="shared" si="3"/>
        <v>6700434</v>
      </c>
      <c r="Z11" s="365">
        <f>+IF(X11&lt;&gt;0,+(Y11/X11)*100,0)</f>
        <v>34.40530937098845</v>
      </c>
      <c r="AA11" s="366">
        <f t="shared" si="3"/>
        <v>19475000</v>
      </c>
    </row>
    <row r="12" spans="1:27" ht="13.5">
      <c r="A12" s="291" t="s">
        <v>231</v>
      </c>
      <c r="B12" s="136"/>
      <c r="C12" s="60">
        <v>14458276</v>
      </c>
      <c r="D12" s="340"/>
      <c r="E12" s="60">
        <v>19475000</v>
      </c>
      <c r="F12" s="59">
        <v>19475000</v>
      </c>
      <c r="G12" s="59">
        <v>3517857</v>
      </c>
      <c r="H12" s="60"/>
      <c r="I12" s="60">
        <v>1471717</v>
      </c>
      <c r="J12" s="59">
        <v>4989574</v>
      </c>
      <c r="K12" s="59">
        <v>1933848</v>
      </c>
      <c r="L12" s="60">
        <v>1156389</v>
      </c>
      <c r="M12" s="60">
        <v>623878</v>
      </c>
      <c r="N12" s="59">
        <v>3714115</v>
      </c>
      <c r="O12" s="59"/>
      <c r="P12" s="60">
        <v>1689982</v>
      </c>
      <c r="Q12" s="60"/>
      <c r="R12" s="59">
        <v>1689982</v>
      </c>
      <c r="S12" s="59">
        <v>31851</v>
      </c>
      <c r="T12" s="60">
        <v>2094214</v>
      </c>
      <c r="U12" s="60">
        <v>13655698</v>
      </c>
      <c r="V12" s="59">
        <v>15781763</v>
      </c>
      <c r="W12" s="59">
        <v>26175434</v>
      </c>
      <c r="X12" s="60">
        <v>19475000</v>
      </c>
      <c r="Y12" s="59">
        <v>6700434</v>
      </c>
      <c r="Z12" s="61">
        <v>34.41</v>
      </c>
      <c r="AA12" s="62">
        <v>19475000</v>
      </c>
    </row>
    <row r="13" spans="1:27" ht="13.5">
      <c r="A13" s="361" t="s">
        <v>207</v>
      </c>
      <c r="B13" s="136"/>
      <c r="C13" s="275">
        <f>+C14</f>
        <v>376700</v>
      </c>
      <c r="D13" s="341">
        <f aca="true" t="shared" si="4" ref="D13:AA13">+D14</f>
        <v>0</v>
      </c>
      <c r="E13" s="275">
        <f t="shared" si="4"/>
        <v>3200000</v>
      </c>
      <c r="F13" s="342">
        <f t="shared" si="4"/>
        <v>3200000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46460</v>
      </c>
      <c r="L13" s="275">
        <f t="shared" si="4"/>
        <v>29400</v>
      </c>
      <c r="M13" s="275">
        <f t="shared" si="4"/>
        <v>32881</v>
      </c>
      <c r="N13" s="342">
        <f t="shared" si="4"/>
        <v>108741</v>
      </c>
      <c r="O13" s="342">
        <f t="shared" si="4"/>
        <v>19160</v>
      </c>
      <c r="P13" s="275">
        <f t="shared" si="4"/>
        <v>565077</v>
      </c>
      <c r="Q13" s="275">
        <f t="shared" si="4"/>
        <v>835653</v>
      </c>
      <c r="R13" s="342">
        <f t="shared" si="4"/>
        <v>1419890</v>
      </c>
      <c r="S13" s="342">
        <f t="shared" si="4"/>
        <v>559892</v>
      </c>
      <c r="T13" s="275">
        <f t="shared" si="4"/>
        <v>736841</v>
      </c>
      <c r="U13" s="275">
        <f t="shared" si="4"/>
        <v>955090</v>
      </c>
      <c r="V13" s="342">
        <f t="shared" si="4"/>
        <v>2251823</v>
      </c>
      <c r="W13" s="342">
        <f t="shared" si="4"/>
        <v>3780454</v>
      </c>
      <c r="X13" s="275">
        <f t="shared" si="4"/>
        <v>3200000</v>
      </c>
      <c r="Y13" s="342">
        <f t="shared" si="4"/>
        <v>580454</v>
      </c>
      <c r="Z13" s="335">
        <f>+IF(X13&lt;&gt;0,+(Y13/X13)*100,0)</f>
        <v>18.139187500000002</v>
      </c>
      <c r="AA13" s="273">
        <f t="shared" si="4"/>
        <v>3200000</v>
      </c>
    </row>
    <row r="14" spans="1:27" ht="13.5">
      <c r="A14" s="291" t="s">
        <v>232</v>
      </c>
      <c r="B14" s="136"/>
      <c r="C14" s="60">
        <v>376700</v>
      </c>
      <c r="D14" s="340"/>
      <c r="E14" s="60">
        <v>3200000</v>
      </c>
      <c r="F14" s="59">
        <v>3200000</v>
      </c>
      <c r="G14" s="59"/>
      <c r="H14" s="60"/>
      <c r="I14" s="60"/>
      <c r="J14" s="59"/>
      <c r="K14" s="59">
        <v>46460</v>
      </c>
      <c r="L14" s="60">
        <v>29400</v>
      </c>
      <c r="M14" s="60">
        <v>32881</v>
      </c>
      <c r="N14" s="59">
        <v>108741</v>
      </c>
      <c r="O14" s="59">
        <v>19160</v>
      </c>
      <c r="P14" s="60">
        <v>565077</v>
      </c>
      <c r="Q14" s="60">
        <v>835653</v>
      </c>
      <c r="R14" s="59">
        <v>1419890</v>
      </c>
      <c r="S14" s="59">
        <v>559892</v>
      </c>
      <c r="T14" s="60">
        <v>736841</v>
      </c>
      <c r="U14" s="60">
        <v>955090</v>
      </c>
      <c r="V14" s="59">
        <v>2251823</v>
      </c>
      <c r="W14" s="59">
        <v>3780454</v>
      </c>
      <c r="X14" s="60">
        <v>3200000</v>
      </c>
      <c r="Y14" s="59">
        <v>580454</v>
      </c>
      <c r="Z14" s="61">
        <v>18.14</v>
      </c>
      <c r="AA14" s="62">
        <v>3200000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80723</v>
      </c>
      <c r="D22" s="344">
        <f t="shared" si="6"/>
        <v>0</v>
      </c>
      <c r="E22" s="343">
        <f t="shared" si="6"/>
        <v>630000</v>
      </c>
      <c r="F22" s="345">
        <f t="shared" si="6"/>
        <v>630000</v>
      </c>
      <c r="G22" s="345">
        <f t="shared" si="6"/>
        <v>1946</v>
      </c>
      <c r="H22" s="343">
        <f t="shared" si="6"/>
        <v>0</v>
      </c>
      <c r="I22" s="343">
        <f t="shared" si="6"/>
        <v>42317</v>
      </c>
      <c r="J22" s="345">
        <f t="shared" si="6"/>
        <v>44263</v>
      </c>
      <c r="K22" s="345">
        <f t="shared" si="6"/>
        <v>0</v>
      </c>
      <c r="L22" s="343">
        <f t="shared" si="6"/>
        <v>4203</v>
      </c>
      <c r="M22" s="343">
        <f t="shared" si="6"/>
        <v>1004</v>
      </c>
      <c r="N22" s="345">
        <f t="shared" si="6"/>
        <v>5207</v>
      </c>
      <c r="O22" s="345">
        <f t="shared" si="6"/>
        <v>177</v>
      </c>
      <c r="P22" s="343">
        <f t="shared" si="6"/>
        <v>21996</v>
      </c>
      <c r="Q22" s="343">
        <f t="shared" si="6"/>
        <v>66945</v>
      </c>
      <c r="R22" s="345">
        <f t="shared" si="6"/>
        <v>89118</v>
      </c>
      <c r="S22" s="345">
        <f t="shared" si="6"/>
        <v>53087</v>
      </c>
      <c r="T22" s="343">
        <f t="shared" si="6"/>
        <v>24290</v>
      </c>
      <c r="U22" s="343">
        <f t="shared" si="6"/>
        <v>0</v>
      </c>
      <c r="V22" s="345">
        <f t="shared" si="6"/>
        <v>77377</v>
      </c>
      <c r="W22" s="345">
        <f t="shared" si="6"/>
        <v>215965</v>
      </c>
      <c r="X22" s="343">
        <f t="shared" si="6"/>
        <v>630000</v>
      </c>
      <c r="Y22" s="345">
        <f t="shared" si="6"/>
        <v>-414035</v>
      </c>
      <c r="Z22" s="336">
        <f>+IF(X22&lt;&gt;0,+(Y22/X22)*100,0)</f>
        <v>-65.71984126984127</v>
      </c>
      <c r="AA22" s="350">
        <f>SUM(AA23:AA32)</f>
        <v>630000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25123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>
        <v>55600</v>
      </c>
      <c r="D26" s="363"/>
      <c r="E26" s="362">
        <v>630000</v>
      </c>
      <c r="F26" s="364">
        <v>630000</v>
      </c>
      <c r="G26" s="364">
        <v>1946</v>
      </c>
      <c r="H26" s="362"/>
      <c r="I26" s="362">
        <v>42317</v>
      </c>
      <c r="J26" s="364">
        <v>44263</v>
      </c>
      <c r="K26" s="364"/>
      <c r="L26" s="362">
        <v>4203</v>
      </c>
      <c r="M26" s="362">
        <v>1004</v>
      </c>
      <c r="N26" s="364">
        <v>5207</v>
      </c>
      <c r="O26" s="364">
        <v>177</v>
      </c>
      <c r="P26" s="362">
        <v>21996</v>
      </c>
      <c r="Q26" s="362">
        <v>66945</v>
      </c>
      <c r="R26" s="364">
        <v>89118</v>
      </c>
      <c r="S26" s="364">
        <v>53087</v>
      </c>
      <c r="T26" s="362">
        <v>24290</v>
      </c>
      <c r="U26" s="362"/>
      <c r="V26" s="364">
        <v>77377</v>
      </c>
      <c r="W26" s="364">
        <v>215965</v>
      </c>
      <c r="X26" s="362">
        <v>630000</v>
      </c>
      <c r="Y26" s="364">
        <v>-414035</v>
      </c>
      <c r="Z26" s="365">
        <v>-65.72</v>
      </c>
      <c r="AA26" s="366">
        <v>630000</v>
      </c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7489177</v>
      </c>
      <c r="D40" s="344">
        <f t="shared" si="9"/>
        <v>0</v>
      </c>
      <c r="E40" s="343">
        <f t="shared" si="9"/>
        <v>610000</v>
      </c>
      <c r="F40" s="345">
        <f t="shared" si="9"/>
        <v>610000</v>
      </c>
      <c r="G40" s="345">
        <f t="shared" si="9"/>
        <v>0</v>
      </c>
      <c r="H40" s="343">
        <f t="shared" si="9"/>
        <v>17427</v>
      </c>
      <c r="I40" s="343">
        <f t="shared" si="9"/>
        <v>0</v>
      </c>
      <c r="J40" s="345">
        <f t="shared" si="9"/>
        <v>17427</v>
      </c>
      <c r="K40" s="345">
        <f t="shared" si="9"/>
        <v>2300</v>
      </c>
      <c r="L40" s="343">
        <f t="shared" si="9"/>
        <v>11045</v>
      </c>
      <c r="M40" s="343">
        <f t="shared" si="9"/>
        <v>0</v>
      </c>
      <c r="N40" s="345">
        <f t="shared" si="9"/>
        <v>13345</v>
      </c>
      <c r="O40" s="345">
        <f t="shared" si="9"/>
        <v>29580</v>
      </c>
      <c r="P40" s="343">
        <f t="shared" si="9"/>
        <v>0</v>
      </c>
      <c r="Q40" s="343">
        <f t="shared" si="9"/>
        <v>390</v>
      </c>
      <c r="R40" s="345">
        <f t="shared" si="9"/>
        <v>29970</v>
      </c>
      <c r="S40" s="345">
        <f t="shared" si="9"/>
        <v>17085</v>
      </c>
      <c r="T40" s="343">
        <f t="shared" si="9"/>
        <v>13285</v>
      </c>
      <c r="U40" s="343">
        <f t="shared" si="9"/>
        <v>11990</v>
      </c>
      <c r="V40" s="345">
        <f t="shared" si="9"/>
        <v>42360</v>
      </c>
      <c r="W40" s="345">
        <f t="shared" si="9"/>
        <v>103102</v>
      </c>
      <c r="X40" s="343">
        <f t="shared" si="9"/>
        <v>610000</v>
      </c>
      <c r="Y40" s="345">
        <f t="shared" si="9"/>
        <v>-506898</v>
      </c>
      <c r="Z40" s="336">
        <f>+IF(X40&lt;&gt;0,+(Y40/X40)*100,0)</f>
        <v>-83.09803278688524</v>
      </c>
      <c r="AA40" s="350">
        <f>SUM(AA41:AA49)</f>
        <v>610000</v>
      </c>
    </row>
    <row r="41" spans="1:27" ht="13.5">
      <c r="A41" s="361" t="s">
        <v>247</v>
      </c>
      <c r="B41" s="142"/>
      <c r="C41" s="362">
        <v>1595213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522983</v>
      </c>
      <c r="D42" s="368">
        <f t="shared" si="10"/>
        <v>0</v>
      </c>
      <c r="E42" s="54">
        <f t="shared" si="10"/>
        <v>250000</v>
      </c>
      <c r="F42" s="53">
        <f t="shared" si="10"/>
        <v>250000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250000</v>
      </c>
      <c r="Y42" s="53">
        <f t="shared" si="10"/>
        <v>-250000</v>
      </c>
      <c r="Z42" s="94">
        <f>+IF(X42&lt;&gt;0,+(Y42/X42)*100,0)</f>
        <v>-100</v>
      </c>
      <c r="AA42" s="95">
        <f>+AA62</f>
        <v>250000</v>
      </c>
    </row>
    <row r="43" spans="1:27" ht="13.5">
      <c r="A43" s="361" t="s">
        <v>249</v>
      </c>
      <c r="B43" s="136"/>
      <c r="C43" s="275">
        <v>111392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5124351</v>
      </c>
      <c r="D44" s="368"/>
      <c r="E44" s="54">
        <v>360000</v>
      </c>
      <c r="F44" s="53">
        <v>360000</v>
      </c>
      <c r="G44" s="53"/>
      <c r="H44" s="54">
        <v>17427</v>
      </c>
      <c r="I44" s="54"/>
      <c r="J44" s="53">
        <v>17427</v>
      </c>
      <c r="K44" s="53">
        <v>2300</v>
      </c>
      <c r="L44" s="54">
        <v>11045</v>
      </c>
      <c r="M44" s="54"/>
      <c r="N44" s="53">
        <v>13345</v>
      </c>
      <c r="O44" s="53">
        <v>29580</v>
      </c>
      <c r="P44" s="54"/>
      <c r="Q44" s="54">
        <v>390</v>
      </c>
      <c r="R44" s="53">
        <v>29970</v>
      </c>
      <c r="S44" s="53">
        <v>17085</v>
      </c>
      <c r="T44" s="54">
        <v>13285</v>
      </c>
      <c r="U44" s="54">
        <v>11990</v>
      </c>
      <c r="V44" s="53">
        <v>42360</v>
      </c>
      <c r="W44" s="53">
        <v>103102</v>
      </c>
      <c r="X44" s="54">
        <v>360000</v>
      </c>
      <c r="Y44" s="53">
        <v>-256898</v>
      </c>
      <c r="Z44" s="94">
        <v>-71.36</v>
      </c>
      <c r="AA44" s="95">
        <v>360000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77696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57542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32035958</v>
      </c>
      <c r="D60" s="346">
        <f t="shared" si="14"/>
        <v>0</v>
      </c>
      <c r="E60" s="219">
        <f t="shared" si="14"/>
        <v>26515000</v>
      </c>
      <c r="F60" s="264">
        <f t="shared" si="14"/>
        <v>26515000</v>
      </c>
      <c r="G60" s="264">
        <f t="shared" si="14"/>
        <v>3590179</v>
      </c>
      <c r="H60" s="219">
        <f t="shared" si="14"/>
        <v>92791</v>
      </c>
      <c r="I60" s="219">
        <f t="shared" si="14"/>
        <v>1740165</v>
      </c>
      <c r="J60" s="264">
        <f t="shared" si="14"/>
        <v>5423135</v>
      </c>
      <c r="K60" s="264">
        <f t="shared" si="14"/>
        <v>2317549</v>
      </c>
      <c r="L60" s="219">
        <f t="shared" si="14"/>
        <v>1311248</v>
      </c>
      <c r="M60" s="219">
        <f t="shared" si="14"/>
        <v>749016</v>
      </c>
      <c r="N60" s="264">
        <f t="shared" si="14"/>
        <v>4377813</v>
      </c>
      <c r="O60" s="264">
        <f t="shared" si="14"/>
        <v>163631</v>
      </c>
      <c r="P60" s="219">
        <f t="shared" si="14"/>
        <v>2359264</v>
      </c>
      <c r="Q60" s="219">
        <f t="shared" si="14"/>
        <v>945323</v>
      </c>
      <c r="R60" s="264">
        <f t="shared" si="14"/>
        <v>3468218</v>
      </c>
      <c r="S60" s="264">
        <f t="shared" si="14"/>
        <v>798249</v>
      </c>
      <c r="T60" s="219">
        <f t="shared" si="14"/>
        <v>3427635</v>
      </c>
      <c r="U60" s="219">
        <f t="shared" si="14"/>
        <v>14622778</v>
      </c>
      <c r="V60" s="264">
        <f t="shared" si="14"/>
        <v>18848662</v>
      </c>
      <c r="W60" s="264">
        <f t="shared" si="14"/>
        <v>32117828</v>
      </c>
      <c r="X60" s="219">
        <f t="shared" si="14"/>
        <v>26515000</v>
      </c>
      <c r="Y60" s="264">
        <f t="shared" si="14"/>
        <v>5602828</v>
      </c>
      <c r="Z60" s="337">
        <f>+IF(X60&lt;&gt;0,+(Y60/X60)*100,0)</f>
        <v>21.130786347350554</v>
      </c>
      <c r="AA60" s="232">
        <f>+AA57+AA54+AA51+AA40+AA37+AA34+AA22+AA5</f>
        <v>26515000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522983</v>
      </c>
      <c r="D62" s="348">
        <f t="shared" si="15"/>
        <v>0</v>
      </c>
      <c r="E62" s="347">
        <f t="shared" si="15"/>
        <v>250000</v>
      </c>
      <c r="F62" s="349">
        <f t="shared" si="15"/>
        <v>250000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250000</v>
      </c>
      <c r="Y62" s="349">
        <f t="shared" si="15"/>
        <v>-250000</v>
      </c>
      <c r="Z62" s="338">
        <f>+IF(X62&lt;&gt;0,+(Y62/X62)*100,0)</f>
        <v>-100</v>
      </c>
      <c r="AA62" s="351">
        <f>SUM(AA63:AA66)</f>
        <v>250000</v>
      </c>
    </row>
    <row r="63" spans="1:27" ht="13.5">
      <c r="A63" s="361" t="s">
        <v>258</v>
      </c>
      <c r="B63" s="136"/>
      <c r="C63" s="60">
        <v>330000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>
        <v>192983</v>
      </c>
      <c r="D64" s="340"/>
      <c r="E64" s="60">
        <v>250000</v>
      </c>
      <c r="F64" s="59">
        <v>250000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250000</v>
      </c>
      <c r="Y64" s="59">
        <v>-250000</v>
      </c>
      <c r="Z64" s="61">
        <v>-100</v>
      </c>
      <c r="AA64" s="62">
        <v>250000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2014-08-06T10:21:27Z</dcterms:created>
  <dcterms:modified xsi:type="dcterms:W3CDTF">2014-08-06T10:21:31Z</dcterms:modified>
  <cp:category/>
  <cp:version/>
  <cp:contentType/>
  <cp:contentStatus/>
</cp:coreProperties>
</file>