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<sst xmlns="http://schemas.openxmlformats.org/spreadsheetml/2006/main" count="855" uniqueCount="302">
  <si>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Northern Cape: !Kai! Garib(NC082)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</si>
  <si>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</si>
  <si>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</si>
  <si>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</si>
  <si>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</si>
  <si>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</si>
  <si>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</si>
  <si>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</si>
  <si>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</si>
  <si>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</si>
  <si>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</si>
  <si>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</si>
  <si>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</si>
  <si>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</si>
  <si>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</si>
  <si>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</si>
  <si>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</si>
  <si>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</si>
  <si>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</si>
  <si>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</si>
  <si>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</si>
  <si>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</si>
  <si>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</si>
  <si>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</si>
  <si>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</si>
  <si>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</si>
  <si>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</si>
  <si>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</si>
  <si>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</si>
  <si>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</si>
  <si>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</si>
  <si>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</si>
  <si>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</si>
  <si>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</si>
  <si>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</si>
  <si>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</si>
  <si>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</si>
  <si>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</si>
  <si>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</si>
  <si>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</si>
  <si>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</si>
  <si>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</si>
  <si>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</si>
  <si>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</si>
  <si>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</si>
  <si>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</si>
  <si>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</si>
  <si>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</si>
  <si>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</si>
  <si>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</si>
  <si>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</si>
  <si>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</si>
  <si>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</si>
  <si>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</si>
  <si>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</si>
  <si>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</si>
  <si>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</si>
  <si>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</si>
  <si>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</si>
  <si>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</si>
  <si>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</si>
  <si>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</si>
  <si>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</si>
  <si>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</si>
  <si>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</si>
  <si>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</si>
  <si>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</si>
  <si>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</si>
  <si>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</si>
  <si>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</si>
  <si>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!Kai! Garib(NC082)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</si>
  <si>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</si>
  <si>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</si>
  <si>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</si>
  <si>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</si>
  <si>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</si>
  <si>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</si>
  <si>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</si>
  <si>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</si>
  <si>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</si>
  <si>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</si>
  <si>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</si>
  <si>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</si>
  <si>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</si>
  <si>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</si>
  <si>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</si>
  <si>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</si>
  <si>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</si>
  <si>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</si>
  <si>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</si>
  <si>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</si>
  <si>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</si>
  <si>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</si>
  <si>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</si>
  <si>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</si>
  <si>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</si>
  <si>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</si>
  <si>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</si>
  <si>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</si>
  <si>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</si>
  <si>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!Kai! Garib(NC082)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</si>
  <si>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</si>
  <si>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</si>
  <si>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</si>
  <si>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</si>
  <si>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</si>
  <si>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</si>
  <si>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</si>
  <si>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</si>
  <si>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</si>
  <si>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</si>
  <si>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</si>
  <si>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</si>
  <si>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</si>
  <si>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</si>
  <si>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</si>
  <si>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</si>
  <si>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</si>
  <si>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</si>
  <si>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</si>
  <si>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</si>
  <si>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</si>
  <si>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</si>
  <si>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</si>
  <si>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</si>
  <si>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</si>
  <si>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</si>
  <si>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</si>
  <si>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</si>
  <si>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!Kai! Garib(NC082)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</si>
  <si>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</si>
  <si>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</si>
  <si>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</si>
  <si>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</si>
  <si>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</si>
  <si>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</si>
  <si>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</si>
  <si>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</si>
  <si>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</si>
  <si>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</si>
  <si>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!Kai! Garib(NC082)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</si>
  <si>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</si>
  <si>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</si>
  <si>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</si>
  <si>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</si>
  <si>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</si>
  <si>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</si>
  <si>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</si>
  <si>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</si>
  <si>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</si>
  <si>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</si>
  <si>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</si>
  <si>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</si>
  <si>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</si>
  <si>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</si>
  <si>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</si>
  <si>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</si>
  <si>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</si>
  <si>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</si>
  <si>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</si>
  <si>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</si>
  <si>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</si>
  <si>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</si>
  <si>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</si>
  <si>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</si>
  <si>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</si>
  <si>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</si>
  <si>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</si>
  <si>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</si>
  <si>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</si>
  <si>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</si>
  <si>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</si>
  <si>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</si>
  <si>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</si>
  <si>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!Kai! Garib(NC082)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</si>
  <si>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</si>
  <si>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</si>
  <si>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</si>
  <si>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</si>
  <si>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</si>
  <si>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</si>
  <si>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</si>
  <si>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</si>
  <si>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</si>
  <si>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</si>
  <si>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</si>
  <si>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</si>
  <si>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</si>
  <si>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</si>
  <si>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</si>
  <si>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</si>
  <si>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</si>
  <si>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</si>
  <si>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</si>
  <si>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</si>
  <si>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</si>
  <si>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</si>
  <si>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</si>
  <si>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</si>
  <si>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</si>
  <si>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</si>
  <si>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!Kai! Garib(NC082)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</si>
  <si>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</si>
  <si>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</si>
  <si>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</si>
  <si>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</si>
  <si>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</si>
  <si>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</si>
  <si>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</si>
  <si>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</si>
  <si>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</si>
  <si>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</si>
  <si>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</si>
  <si>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</si>
  <si>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</si>
  <si>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</si>
  <si>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</si>
  <si>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</si>
  <si>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</si>
  <si>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</si>
  <si>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</si>
  <si>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</si>
  <si>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</si>
  <si>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</si>
  <si>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</si>
  <si>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</si>
  <si>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!Kai! Garib(NC082)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</si>
  <si>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</si>
  <si>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</si>
  <si>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</si>
  <si>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</si>
  <si>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</si>
  <si>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</si>
  <si>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</si>
  <si>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</si>
  <si>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</si>
  <si>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</si>
  <si>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</si>
  <si>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</si>
  <si>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</si>
  <si>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</si>
  <si>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</si>
  <si>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</si>
  <si>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</si>
  <si>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</si>
  <si>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</si>
  <si>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</si>
  <si>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</si>
  <si>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</si>
  <si>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</si>
  <si>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</si>
  <si>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</si>
  <si>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</si>
  <si>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</si>
  <si>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</si>
  <si>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</si>
  <si>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</si>
  <si>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</si>
  <si>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</si>
  <si>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</si>
  <si>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</si>
  <si>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</si>
  <si>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!Kai! Garib(NC082)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</si>
  <si>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</si>
  <si>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</si>
  <si>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Northern Cape: !Kai! Garib(NC082)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</si>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</sst>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13842798</v>
      </c>
      <c r="C5" s="19">
        <v>0</v>
      </c>
      <c r="D5" s="59">
        <v>16270476</v>
      </c>
      <c r="E5" s="60">
        <v>16270476</v>
      </c>
      <c r="F5" s="60">
        <v>25440296</v>
      </c>
      <c r="G5" s="60">
        <v>252197</v>
      </c>
      <c r="H5" s="60">
        <v>-164209</v>
      </c>
      <c r="I5" s="60">
        <v>25528284</v>
      </c>
      <c r="J5" s="60">
        <v>-20676</v>
      </c>
      <c r="K5" s="60">
        <v>99778</v>
      </c>
      <c r="L5" s="60">
        <v>233854</v>
      </c>
      <c r="M5" s="60">
        <v>312956</v>
      </c>
      <c r="N5" s="60">
        <v>-11333312</v>
      </c>
      <c r="O5" s="60">
        <v>0</v>
      </c>
      <c r="P5" s="60">
        <v>380576</v>
      </c>
      <c r="Q5" s="60">
        <v>-10952736</v>
      </c>
      <c r="R5" s="60">
        <v>286853</v>
      </c>
      <c r="S5" s="60">
        <v>286686</v>
      </c>
      <c r="T5" s="60">
        <v>277066</v>
      </c>
      <c r="U5" s="60">
        <v>850605</v>
      </c>
      <c r="V5" s="60">
        <v>15739109</v>
      </c>
      <c r="W5" s="60">
        <v>16270476</v>
      </c>
      <c r="X5" s="60">
        <v>-531367</v>
      </c>
      <c r="Y5" s="61">
        <v>-3.27</v>
      </c>
      <c r="Z5" s="62">
        <v>16270476</v>
      </c>
    </row>
    <row r="6" spans="1:26" ht="13.5">
      <c r="A6" s="58" t="s">
        <v>32</v>
      </c>
      <c r="B6" s="19">
        <v>71471675</v>
      </c>
      <c r="C6" s="19">
        <v>0</v>
      </c>
      <c r="D6" s="59">
        <v>81793781</v>
      </c>
      <c r="E6" s="60">
        <v>81793781</v>
      </c>
      <c r="F6" s="60">
        <v>6710948</v>
      </c>
      <c r="G6" s="60">
        <v>4098175</v>
      </c>
      <c r="H6" s="60">
        <v>5411808</v>
      </c>
      <c r="I6" s="60">
        <v>16220931</v>
      </c>
      <c r="J6" s="60">
        <v>6421313</v>
      </c>
      <c r="K6" s="60">
        <v>5775436</v>
      </c>
      <c r="L6" s="60">
        <v>5966089</v>
      </c>
      <c r="M6" s="60">
        <v>18162838</v>
      </c>
      <c r="N6" s="60">
        <v>8142618</v>
      </c>
      <c r="O6" s="60">
        <v>0</v>
      </c>
      <c r="P6" s="60">
        <v>14700819</v>
      </c>
      <c r="Q6" s="60">
        <v>22843437</v>
      </c>
      <c r="R6" s="60">
        <v>6731673</v>
      </c>
      <c r="S6" s="60">
        <v>5730397</v>
      </c>
      <c r="T6" s="60">
        <v>6976941</v>
      </c>
      <c r="U6" s="60">
        <v>19439011</v>
      </c>
      <c r="V6" s="60">
        <v>76666217</v>
      </c>
      <c r="W6" s="60">
        <v>81793781</v>
      </c>
      <c r="X6" s="60">
        <v>-5127564</v>
      </c>
      <c r="Y6" s="61">
        <v>-6.27</v>
      </c>
      <c r="Z6" s="62">
        <v>81793781</v>
      </c>
    </row>
    <row r="7" spans="1:26" ht="13.5">
      <c r="A7" s="58" t="s">
        <v>33</v>
      </c>
      <c r="B7" s="19">
        <v>17105</v>
      </c>
      <c r="C7" s="19">
        <v>0</v>
      </c>
      <c r="D7" s="59">
        <v>187494</v>
      </c>
      <c r="E7" s="60">
        <v>187494</v>
      </c>
      <c r="F7" s="60">
        <v>1765</v>
      </c>
      <c r="G7" s="60">
        <v>2068</v>
      </c>
      <c r="H7" s="60">
        <v>1195</v>
      </c>
      <c r="I7" s="60">
        <v>5028</v>
      </c>
      <c r="J7" s="60">
        <v>730</v>
      </c>
      <c r="K7" s="60">
        <v>823</v>
      </c>
      <c r="L7" s="60">
        <v>1338</v>
      </c>
      <c r="M7" s="60">
        <v>2891</v>
      </c>
      <c r="N7" s="60">
        <v>1329</v>
      </c>
      <c r="O7" s="60">
        <v>2976</v>
      </c>
      <c r="P7" s="60">
        <v>1229</v>
      </c>
      <c r="Q7" s="60">
        <v>5534</v>
      </c>
      <c r="R7" s="60">
        <v>15545</v>
      </c>
      <c r="S7" s="60">
        <v>592</v>
      </c>
      <c r="T7" s="60">
        <v>1217</v>
      </c>
      <c r="U7" s="60">
        <v>17354</v>
      </c>
      <c r="V7" s="60">
        <v>30807</v>
      </c>
      <c r="W7" s="60">
        <v>187494</v>
      </c>
      <c r="X7" s="60">
        <v>-156687</v>
      </c>
      <c r="Y7" s="61">
        <v>-83.57</v>
      </c>
      <c r="Z7" s="62">
        <v>187494</v>
      </c>
    </row>
    <row r="8" spans="1:26" ht="13.5">
      <c r="A8" s="58" t="s">
        <v>34</v>
      </c>
      <c r="B8" s="19">
        <v>57156780</v>
      </c>
      <c r="C8" s="19">
        <v>0</v>
      </c>
      <c r="D8" s="59">
        <v>53850500</v>
      </c>
      <c r="E8" s="60">
        <v>53850500</v>
      </c>
      <c r="F8" s="60">
        <v>19496877</v>
      </c>
      <c r="G8" s="60">
        <v>400307</v>
      </c>
      <c r="H8" s="60">
        <v>16323</v>
      </c>
      <c r="I8" s="60">
        <v>19913507</v>
      </c>
      <c r="J8" s="60">
        <v>0</v>
      </c>
      <c r="K8" s="60">
        <v>32190000</v>
      </c>
      <c r="L8" s="60">
        <v>0</v>
      </c>
      <c r="M8" s="60">
        <v>32190000</v>
      </c>
      <c r="N8" s="60">
        <v>890000</v>
      </c>
      <c r="O8" s="60">
        <v>9504</v>
      </c>
      <c r="P8" s="60">
        <v>12070668</v>
      </c>
      <c r="Q8" s="60">
        <v>12970172</v>
      </c>
      <c r="R8" s="60">
        <v>0</v>
      </c>
      <c r="S8" s="60">
        <v>0</v>
      </c>
      <c r="T8" s="60">
        <v>7732</v>
      </c>
      <c r="U8" s="60">
        <v>7732</v>
      </c>
      <c r="V8" s="60">
        <v>65081411</v>
      </c>
      <c r="W8" s="60">
        <v>53850500</v>
      </c>
      <c r="X8" s="60">
        <v>11230911</v>
      </c>
      <c r="Y8" s="61">
        <v>20.86</v>
      </c>
      <c r="Z8" s="62">
        <v>53850500</v>
      </c>
    </row>
    <row r="9" spans="1:26" ht="13.5">
      <c r="A9" s="58" t="s">
        <v>35</v>
      </c>
      <c r="B9" s="19">
        <v>8516172</v>
      </c>
      <c r="C9" s="19">
        <v>0</v>
      </c>
      <c r="D9" s="59">
        <v>20270253</v>
      </c>
      <c r="E9" s="60">
        <v>20270253</v>
      </c>
      <c r="F9" s="60">
        <v>1463010</v>
      </c>
      <c r="G9" s="60">
        <v>1177361</v>
      </c>
      <c r="H9" s="60">
        <v>603382</v>
      </c>
      <c r="I9" s="60">
        <v>3243753</v>
      </c>
      <c r="J9" s="60">
        <v>1389610</v>
      </c>
      <c r="K9" s="60">
        <v>-207467</v>
      </c>
      <c r="L9" s="60">
        <v>863682</v>
      </c>
      <c r="M9" s="60">
        <v>2045825</v>
      </c>
      <c r="N9" s="60">
        <v>-379506</v>
      </c>
      <c r="O9" s="60">
        <v>976233</v>
      </c>
      <c r="P9" s="60">
        <v>2452102</v>
      </c>
      <c r="Q9" s="60">
        <v>3048829</v>
      </c>
      <c r="R9" s="60">
        <v>1003862</v>
      </c>
      <c r="S9" s="60">
        <v>1667633</v>
      </c>
      <c r="T9" s="60">
        <v>888199</v>
      </c>
      <c r="U9" s="60">
        <v>3559694</v>
      </c>
      <c r="V9" s="60">
        <v>11898101</v>
      </c>
      <c r="W9" s="60">
        <v>20270253</v>
      </c>
      <c r="X9" s="60">
        <v>-8372152</v>
      </c>
      <c r="Y9" s="61">
        <v>-41.3</v>
      </c>
      <c r="Z9" s="62">
        <v>20270253</v>
      </c>
    </row>
    <row r="10" spans="1:26" ht="25.5">
      <c r="A10" s="63" t="s">
        <v>277</v>
      </c>
      <c r="B10" s="64">
        <f>SUM(B5:B9)</f>
        <v>151004530</v>
      </c>
      <c r="C10" s="64">
        <f>SUM(C5:C9)</f>
        <v>0</v>
      </c>
      <c r="D10" s="65">
        <f aca="true" t="shared" si="0" ref="D10:Z10">SUM(D5:D9)</f>
        <v>172372504</v>
      </c>
      <c r="E10" s="66">
        <f t="shared" si="0"/>
        <v>172372504</v>
      </c>
      <c r="F10" s="66">
        <f t="shared" si="0"/>
        <v>53112896</v>
      </c>
      <c r="G10" s="66">
        <f t="shared" si="0"/>
        <v>5930108</v>
      </c>
      <c r="H10" s="66">
        <f t="shared" si="0"/>
        <v>5868499</v>
      </c>
      <c r="I10" s="66">
        <f t="shared" si="0"/>
        <v>64911503</v>
      </c>
      <c r="J10" s="66">
        <f t="shared" si="0"/>
        <v>7790977</v>
      </c>
      <c r="K10" s="66">
        <f t="shared" si="0"/>
        <v>37858570</v>
      </c>
      <c r="L10" s="66">
        <f t="shared" si="0"/>
        <v>7064963</v>
      </c>
      <c r="M10" s="66">
        <f t="shared" si="0"/>
        <v>52714510</v>
      </c>
      <c r="N10" s="66">
        <f t="shared" si="0"/>
        <v>-2678871</v>
      </c>
      <c r="O10" s="66">
        <f t="shared" si="0"/>
        <v>988713</v>
      </c>
      <c r="P10" s="66">
        <f t="shared" si="0"/>
        <v>29605394</v>
      </c>
      <c r="Q10" s="66">
        <f t="shared" si="0"/>
        <v>27915236</v>
      </c>
      <c r="R10" s="66">
        <f t="shared" si="0"/>
        <v>8037933</v>
      </c>
      <c r="S10" s="66">
        <f t="shared" si="0"/>
        <v>7685308</v>
      </c>
      <c r="T10" s="66">
        <f t="shared" si="0"/>
        <v>8151155</v>
      </c>
      <c r="U10" s="66">
        <f t="shared" si="0"/>
        <v>23874396</v>
      </c>
      <c r="V10" s="66">
        <f t="shared" si="0"/>
        <v>169415645</v>
      </c>
      <c r="W10" s="66">
        <f t="shared" si="0"/>
        <v>172372504</v>
      </c>
      <c r="X10" s="66">
        <f t="shared" si="0"/>
        <v>-2956859</v>
      </c>
      <c r="Y10" s="67">
        <f>+IF(W10&lt;&gt;0,(X10/W10)*100,0)</f>
        <v>-1.7153890158722762</v>
      </c>
      <c r="Z10" s="68">
        <f t="shared" si="0"/>
        <v>172372504</v>
      </c>
    </row>
    <row r="11" spans="1:26" ht="13.5">
      <c r="A11" s="58" t="s">
        <v>37</v>
      </c>
      <c r="B11" s="19">
        <v>57074883</v>
      </c>
      <c r="C11" s="19">
        <v>0</v>
      </c>
      <c r="D11" s="59">
        <v>53526795</v>
      </c>
      <c r="E11" s="60">
        <v>53526795</v>
      </c>
      <c r="F11" s="60">
        <v>4229161</v>
      </c>
      <c r="G11" s="60">
        <v>4586217</v>
      </c>
      <c r="H11" s="60">
        <v>4675463</v>
      </c>
      <c r="I11" s="60">
        <v>13490841</v>
      </c>
      <c r="J11" s="60">
        <v>4241231</v>
      </c>
      <c r="K11" s="60">
        <v>7097468</v>
      </c>
      <c r="L11" s="60">
        <v>5741998</v>
      </c>
      <c r="M11" s="60">
        <v>17080697</v>
      </c>
      <c r="N11" s="60">
        <v>5549232</v>
      </c>
      <c r="O11" s="60">
        <v>4739705</v>
      </c>
      <c r="P11" s="60">
        <v>5008895</v>
      </c>
      <c r="Q11" s="60">
        <v>15297832</v>
      </c>
      <c r="R11" s="60">
        <v>6074423</v>
      </c>
      <c r="S11" s="60">
        <v>5818979</v>
      </c>
      <c r="T11" s="60">
        <v>5009822</v>
      </c>
      <c r="U11" s="60">
        <v>16903224</v>
      </c>
      <c r="V11" s="60">
        <v>62772594</v>
      </c>
      <c r="W11" s="60">
        <v>53526795</v>
      </c>
      <c r="X11" s="60">
        <v>9245799</v>
      </c>
      <c r="Y11" s="61">
        <v>17.27</v>
      </c>
      <c r="Z11" s="62">
        <v>53526795</v>
      </c>
    </row>
    <row r="12" spans="1:26" ht="13.5">
      <c r="A12" s="58" t="s">
        <v>38</v>
      </c>
      <c r="B12" s="19">
        <v>6292979</v>
      </c>
      <c r="C12" s="19">
        <v>0</v>
      </c>
      <c r="D12" s="59">
        <v>4917321</v>
      </c>
      <c r="E12" s="60">
        <v>4917321</v>
      </c>
      <c r="F12" s="60">
        <v>383547</v>
      </c>
      <c r="G12" s="60">
        <v>383547</v>
      </c>
      <c r="H12" s="60">
        <v>383547</v>
      </c>
      <c r="I12" s="60">
        <v>1150641</v>
      </c>
      <c r="J12" s="60">
        <v>383547</v>
      </c>
      <c r="K12" s="60">
        <v>383547</v>
      </c>
      <c r="L12" s="60">
        <v>383547</v>
      </c>
      <c r="M12" s="60">
        <v>1150641</v>
      </c>
      <c r="N12" s="60">
        <v>383547</v>
      </c>
      <c r="O12" s="60">
        <v>442942</v>
      </c>
      <c r="P12" s="60">
        <v>420848</v>
      </c>
      <c r="Q12" s="60">
        <v>1247337</v>
      </c>
      <c r="R12" s="60">
        <v>351496</v>
      </c>
      <c r="S12" s="60">
        <v>373189</v>
      </c>
      <c r="T12" s="60">
        <v>396322</v>
      </c>
      <c r="U12" s="60">
        <v>1121007</v>
      </c>
      <c r="V12" s="60">
        <v>4669626</v>
      </c>
      <c r="W12" s="60">
        <v>4917321</v>
      </c>
      <c r="X12" s="60">
        <v>-247695</v>
      </c>
      <c r="Y12" s="61">
        <v>-5.04</v>
      </c>
      <c r="Z12" s="62">
        <v>4917321</v>
      </c>
    </row>
    <row r="13" spans="1:26" ht="13.5">
      <c r="A13" s="58" t="s">
        <v>278</v>
      </c>
      <c r="B13" s="19">
        <v>36112256</v>
      </c>
      <c r="C13" s="19">
        <v>0</v>
      </c>
      <c r="D13" s="59">
        <v>711452</v>
      </c>
      <c r="E13" s="60">
        <v>711452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711452</v>
      </c>
      <c r="X13" s="60">
        <v>-711452</v>
      </c>
      <c r="Y13" s="61">
        <v>-100</v>
      </c>
      <c r="Z13" s="62">
        <v>711452</v>
      </c>
    </row>
    <row r="14" spans="1:26" ht="13.5">
      <c r="A14" s="58" t="s">
        <v>40</v>
      </c>
      <c r="B14" s="19">
        <v>3586193</v>
      </c>
      <c r="C14" s="19">
        <v>0</v>
      </c>
      <c r="D14" s="59">
        <v>2899613</v>
      </c>
      <c r="E14" s="60">
        <v>2899613</v>
      </c>
      <c r="F14" s="60">
        <v>63685</v>
      </c>
      <c r="G14" s="60">
        <v>9223</v>
      </c>
      <c r="H14" s="60">
        <v>92175</v>
      </c>
      <c r="I14" s="60">
        <v>165083</v>
      </c>
      <c r="J14" s="60">
        <v>46776</v>
      </c>
      <c r="K14" s="60">
        <v>237098</v>
      </c>
      <c r="L14" s="60">
        <v>7704</v>
      </c>
      <c r="M14" s="60">
        <v>291578</v>
      </c>
      <c r="N14" s="60">
        <v>196986</v>
      </c>
      <c r="O14" s="60">
        <v>195410</v>
      </c>
      <c r="P14" s="60">
        <v>325289</v>
      </c>
      <c r="Q14" s="60">
        <v>717685</v>
      </c>
      <c r="R14" s="60">
        <v>46173</v>
      </c>
      <c r="S14" s="60">
        <v>40761</v>
      </c>
      <c r="T14" s="60">
        <v>378812</v>
      </c>
      <c r="U14" s="60">
        <v>465746</v>
      </c>
      <c r="V14" s="60">
        <v>1640092</v>
      </c>
      <c r="W14" s="60">
        <v>2899613</v>
      </c>
      <c r="X14" s="60">
        <v>-1259521</v>
      </c>
      <c r="Y14" s="61">
        <v>-43.44</v>
      </c>
      <c r="Z14" s="62">
        <v>2899613</v>
      </c>
    </row>
    <row r="15" spans="1:26" ht="13.5">
      <c r="A15" s="58" t="s">
        <v>41</v>
      </c>
      <c r="B15" s="19">
        <v>37797952</v>
      </c>
      <c r="C15" s="19">
        <v>0</v>
      </c>
      <c r="D15" s="59">
        <v>45973194</v>
      </c>
      <c r="E15" s="60">
        <v>45973194</v>
      </c>
      <c r="F15" s="60">
        <v>3805700</v>
      </c>
      <c r="G15" s="60">
        <v>4281010</v>
      </c>
      <c r="H15" s="60">
        <v>3482224</v>
      </c>
      <c r="I15" s="60">
        <v>11568934</v>
      </c>
      <c r="J15" s="60">
        <v>2630158</v>
      </c>
      <c r="K15" s="60">
        <v>2905659</v>
      </c>
      <c r="L15" s="60">
        <v>3147220</v>
      </c>
      <c r="M15" s="60">
        <v>8683037</v>
      </c>
      <c r="N15" s="60">
        <v>3586684</v>
      </c>
      <c r="O15" s="60">
        <v>3692287</v>
      </c>
      <c r="P15" s="60">
        <v>3355813</v>
      </c>
      <c r="Q15" s="60">
        <v>10634784</v>
      </c>
      <c r="R15" s="60">
        <v>1430476</v>
      </c>
      <c r="S15" s="60">
        <v>2612099</v>
      </c>
      <c r="T15" s="60">
        <v>6793377</v>
      </c>
      <c r="U15" s="60">
        <v>10835952</v>
      </c>
      <c r="V15" s="60">
        <v>41722707</v>
      </c>
      <c r="W15" s="60">
        <v>45973194</v>
      </c>
      <c r="X15" s="60">
        <v>-4250487</v>
      </c>
      <c r="Y15" s="61">
        <v>-9.25</v>
      </c>
      <c r="Z15" s="62">
        <v>45973194</v>
      </c>
    </row>
    <row r="16" spans="1:26" ht="13.5">
      <c r="A16" s="69" t="s">
        <v>42</v>
      </c>
      <c r="B16" s="19">
        <v>11120640</v>
      </c>
      <c r="C16" s="19">
        <v>0</v>
      </c>
      <c r="D16" s="59">
        <v>12406544</v>
      </c>
      <c r="E16" s="60">
        <v>12406544</v>
      </c>
      <c r="F16" s="60">
        <v>922315</v>
      </c>
      <c r="G16" s="60">
        <v>1109297</v>
      </c>
      <c r="H16" s="60">
        <v>951398</v>
      </c>
      <c r="I16" s="60">
        <v>2983010</v>
      </c>
      <c r="J16" s="60">
        <v>1807598</v>
      </c>
      <c r="K16" s="60">
        <v>2030978</v>
      </c>
      <c r="L16" s="60">
        <v>878084</v>
      </c>
      <c r="M16" s="60">
        <v>4716660</v>
      </c>
      <c r="N16" s="60">
        <v>1058586</v>
      </c>
      <c r="O16" s="60">
        <v>236244</v>
      </c>
      <c r="P16" s="60">
        <v>2316600</v>
      </c>
      <c r="Q16" s="60">
        <v>3611430</v>
      </c>
      <c r="R16" s="60">
        <v>2244865</v>
      </c>
      <c r="S16" s="60">
        <v>217802</v>
      </c>
      <c r="T16" s="60">
        <v>1205596</v>
      </c>
      <c r="U16" s="60">
        <v>3668263</v>
      </c>
      <c r="V16" s="60">
        <v>14979363</v>
      </c>
      <c r="W16" s="60">
        <v>12406544</v>
      </c>
      <c r="X16" s="60">
        <v>2572819</v>
      </c>
      <c r="Y16" s="61">
        <v>20.74</v>
      </c>
      <c r="Z16" s="62">
        <v>12406544</v>
      </c>
    </row>
    <row r="17" spans="1:26" ht="13.5">
      <c r="A17" s="58" t="s">
        <v>43</v>
      </c>
      <c r="B17" s="19">
        <v>55118158</v>
      </c>
      <c r="C17" s="19">
        <v>0</v>
      </c>
      <c r="D17" s="59">
        <v>32231759</v>
      </c>
      <c r="E17" s="60">
        <v>32231759</v>
      </c>
      <c r="F17" s="60">
        <v>1927065</v>
      </c>
      <c r="G17" s="60">
        <v>3477212</v>
      </c>
      <c r="H17" s="60">
        <v>2180586</v>
      </c>
      <c r="I17" s="60">
        <v>7584863</v>
      </c>
      <c r="J17" s="60">
        <v>1905602</v>
      </c>
      <c r="K17" s="60">
        <v>4285167</v>
      </c>
      <c r="L17" s="60">
        <v>2639140</v>
      </c>
      <c r="M17" s="60">
        <v>8829909</v>
      </c>
      <c r="N17" s="60">
        <v>3617196</v>
      </c>
      <c r="O17" s="60">
        <v>2131501</v>
      </c>
      <c r="P17" s="60">
        <v>3887017</v>
      </c>
      <c r="Q17" s="60">
        <v>9635714</v>
      </c>
      <c r="R17" s="60">
        <v>2423080</v>
      </c>
      <c r="S17" s="60">
        <v>4693860</v>
      </c>
      <c r="T17" s="60">
        <v>4042758</v>
      </c>
      <c r="U17" s="60">
        <v>11159698</v>
      </c>
      <c r="V17" s="60">
        <v>37210184</v>
      </c>
      <c r="W17" s="60">
        <v>32231759</v>
      </c>
      <c r="X17" s="60">
        <v>4978425</v>
      </c>
      <c r="Y17" s="61">
        <v>15.45</v>
      </c>
      <c r="Z17" s="62">
        <v>32231759</v>
      </c>
    </row>
    <row r="18" spans="1:26" ht="13.5">
      <c r="A18" s="70" t="s">
        <v>44</v>
      </c>
      <c r="B18" s="71">
        <f>SUM(B11:B17)</f>
        <v>207103061</v>
      </c>
      <c r="C18" s="71">
        <f>SUM(C11:C17)</f>
        <v>0</v>
      </c>
      <c r="D18" s="72">
        <f aca="true" t="shared" si="1" ref="D18:Z18">SUM(D11:D17)</f>
        <v>152666678</v>
      </c>
      <c r="E18" s="73">
        <f t="shared" si="1"/>
        <v>152666678</v>
      </c>
      <c r="F18" s="73">
        <f t="shared" si="1"/>
        <v>11331473</v>
      </c>
      <c r="G18" s="73">
        <f t="shared" si="1"/>
        <v>13846506</v>
      </c>
      <c r="H18" s="73">
        <f t="shared" si="1"/>
        <v>11765393</v>
      </c>
      <c r="I18" s="73">
        <f t="shared" si="1"/>
        <v>36943372</v>
      </c>
      <c r="J18" s="73">
        <f t="shared" si="1"/>
        <v>11014912</v>
      </c>
      <c r="K18" s="73">
        <f t="shared" si="1"/>
        <v>16939917</v>
      </c>
      <c r="L18" s="73">
        <f t="shared" si="1"/>
        <v>12797693</v>
      </c>
      <c r="M18" s="73">
        <f t="shared" si="1"/>
        <v>40752522</v>
      </c>
      <c r="N18" s="73">
        <f t="shared" si="1"/>
        <v>14392231</v>
      </c>
      <c r="O18" s="73">
        <f t="shared" si="1"/>
        <v>11438089</v>
      </c>
      <c r="P18" s="73">
        <f t="shared" si="1"/>
        <v>15314462</v>
      </c>
      <c r="Q18" s="73">
        <f t="shared" si="1"/>
        <v>41144782</v>
      </c>
      <c r="R18" s="73">
        <f t="shared" si="1"/>
        <v>12570513</v>
      </c>
      <c r="S18" s="73">
        <f t="shared" si="1"/>
        <v>13756690</v>
      </c>
      <c r="T18" s="73">
        <f t="shared" si="1"/>
        <v>17826687</v>
      </c>
      <c r="U18" s="73">
        <f t="shared" si="1"/>
        <v>44153890</v>
      </c>
      <c r="V18" s="73">
        <f t="shared" si="1"/>
        <v>162994566</v>
      </c>
      <c r="W18" s="73">
        <f t="shared" si="1"/>
        <v>152666678</v>
      </c>
      <c r="X18" s="73">
        <f t="shared" si="1"/>
        <v>10327888</v>
      </c>
      <c r="Y18" s="67">
        <f>+IF(W18&lt;&gt;0,(X18/W18)*100,0)</f>
        <v>6.764991637533371</v>
      </c>
      <c r="Z18" s="74">
        <f t="shared" si="1"/>
        <v>152666678</v>
      </c>
    </row>
    <row r="19" spans="1:26" ht="13.5">
      <c r="A19" s="70" t="s">
        <v>45</v>
      </c>
      <c r="B19" s="75">
        <f>+B10-B18</f>
        <v>-56098531</v>
      </c>
      <c r="C19" s="75">
        <f>+C10-C18</f>
        <v>0</v>
      </c>
      <c r="D19" s="76">
        <f aca="true" t="shared" si="2" ref="D19:Z19">+D10-D18</f>
        <v>19705826</v>
      </c>
      <c r="E19" s="77">
        <f t="shared" si="2"/>
        <v>19705826</v>
      </c>
      <c r="F19" s="77">
        <f t="shared" si="2"/>
        <v>41781423</v>
      </c>
      <c r="G19" s="77">
        <f t="shared" si="2"/>
        <v>-7916398</v>
      </c>
      <c r="H19" s="77">
        <f t="shared" si="2"/>
        <v>-5896894</v>
      </c>
      <c r="I19" s="77">
        <f t="shared" si="2"/>
        <v>27968131</v>
      </c>
      <c r="J19" s="77">
        <f t="shared" si="2"/>
        <v>-3223935</v>
      </c>
      <c r="K19" s="77">
        <f t="shared" si="2"/>
        <v>20918653</v>
      </c>
      <c r="L19" s="77">
        <f t="shared" si="2"/>
        <v>-5732730</v>
      </c>
      <c r="M19" s="77">
        <f t="shared" si="2"/>
        <v>11961988</v>
      </c>
      <c r="N19" s="77">
        <f t="shared" si="2"/>
        <v>-17071102</v>
      </c>
      <c r="O19" s="77">
        <f t="shared" si="2"/>
        <v>-10449376</v>
      </c>
      <c r="P19" s="77">
        <f t="shared" si="2"/>
        <v>14290932</v>
      </c>
      <c r="Q19" s="77">
        <f t="shared" si="2"/>
        <v>-13229546</v>
      </c>
      <c r="R19" s="77">
        <f t="shared" si="2"/>
        <v>-4532580</v>
      </c>
      <c r="S19" s="77">
        <f t="shared" si="2"/>
        <v>-6071382</v>
      </c>
      <c r="T19" s="77">
        <f t="shared" si="2"/>
        <v>-9675532</v>
      </c>
      <c r="U19" s="77">
        <f t="shared" si="2"/>
        <v>-20279494</v>
      </c>
      <c r="V19" s="77">
        <f t="shared" si="2"/>
        <v>6421079</v>
      </c>
      <c r="W19" s="77">
        <f>IF(E10=E18,0,W10-W18)</f>
        <v>19705826</v>
      </c>
      <c r="X19" s="77">
        <f t="shared" si="2"/>
        <v>-13284747</v>
      </c>
      <c r="Y19" s="78">
        <f>+IF(W19&lt;&gt;0,(X19/W19)*100,0)</f>
        <v>-67.41532681756148</v>
      </c>
      <c r="Z19" s="79">
        <f t="shared" si="2"/>
        <v>19705826</v>
      </c>
    </row>
    <row r="20" spans="1:26" ht="13.5">
      <c r="A20" s="58" t="s">
        <v>46</v>
      </c>
      <c r="B20" s="19">
        <v>20977000</v>
      </c>
      <c r="C20" s="19">
        <v>0</v>
      </c>
      <c r="D20" s="59">
        <v>19951500</v>
      </c>
      <c r="E20" s="60">
        <v>19951500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7061000</v>
      </c>
      <c r="O20" s="60">
        <v>0</v>
      </c>
      <c r="P20" s="60">
        <v>0</v>
      </c>
      <c r="Q20" s="60">
        <v>7061000</v>
      </c>
      <c r="R20" s="60">
        <v>0</v>
      </c>
      <c r="S20" s="60">
        <v>0</v>
      </c>
      <c r="T20" s="60">
        <v>0</v>
      </c>
      <c r="U20" s="60">
        <v>0</v>
      </c>
      <c r="V20" s="60">
        <v>7061000</v>
      </c>
      <c r="W20" s="60">
        <v>19951500</v>
      </c>
      <c r="X20" s="60">
        <v>-12890500</v>
      </c>
      <c r="Y20" s="61">
        <v>-64.61</v>
      </c>
      <c r="Z20" s="62">
        <v>19951500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-35121531</v>
      </c>
      <c r="C22" s="86">
        <f>SUM(C19:C21)</f>
        <v>0</v>
      </c>
      <c r="D22" s="87">
        <f aca="true" t="shared" si="3" ref="D22:Z22">SUM(D19:D21)</f>
        <v>39657326</v>
      </c>
      <c r="E22" s="88">
        <f t="shared" si="3"/>
        <v>39657326</v>
      </c>
      <c r="F22" s="88">
        <f t="shared" si="3"/>
        <v>41781423</v>
      </c>
      <c r="G22" s="88">
        <f t="shared" si="3"/>
        <v>-7916398</v>
      </c>
      <c r="H22" s="88">
        <f t="shared" si="3"/>
        <v>-5896894</v>
      </c>
      <c r="I22" s="88">
        <f t="shared" si="3"/>
        <v>27968131</v>
      </c>
      <c r="J22" s="88">
        <f t="shared" si="3"/>
        <v>-3223935</v>
      </c>
      <c r="K22" s="88">
        <f t="shared" si="3"/>
        <v>20918653</v>
      </c>
      <c r="L22" s="88">
        <f t="shared" si="3"/>
        <v>-5732730</v>
      </c>
      <c r="M22" s="88">
        <f t="shared" si="3"/>
        <v>11961988</v>
      </c>
      <c r="N22" s="88">
        <f t="shared" si="3"/>
        <v>-10010102</v>
      </c>
      <c r="O22" s="88">
        <f t="shared" si="3"/>
        <v>-10449376</v>
      </c>
      <c r="P22" s="88">
        <f t="shared" si="3"/>
        <v>14290932</v>
      </c>
      <c r="Q22" s="88">
        <f t="shared" si="3"/>
        <v>-6168546</v>
      </c>
      <c r="R22" s="88">
        <f t="shared" si="3"/>
        <v>-4532580</v>
      </c>
      <c r="S22" s="88">
        <f t="shared" si="3"/>
        <v>-6071382</v>
      </c>
      <c r="T22" s="88">
        <f t="shared" si="3"/>
        <v>-9675532</v>
      </c>
      <c r="U22" s="88">
        <f t="shared" si="3"/>
        <v>-20279494</v>
      </c>
      <c r="V22" s="88">
        <f t="shared" si="3"/>
        <v>13482079</v>
      </c>
      <c r="W22" s="88">
        <f t="shared" si="3"/>
        <v>39657326</v>
      </c>
      <c r="X22" s="88">
        <f t="shared" si="3"/>
        <v>-26175247</v>
      </c>
      <c r="Y22" s="89">
        <f>+IF(W22&lt;&gt;0,(X22/W22)*100,0)</f>
        <v>-66.00356009883268</v>
      </c>
      <c r="Z22" s="90">
        <f t="shared" si="3"/>
        <v>39657326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-35121531</v>
      </c>
      <c r="C24" s="75">
        <f>SUM(C22:C23)</f>
        <v>0</v>
      </c>
      <c r="D24" s="76">
        <f aca="true" t="shared" si="4" ref="D24:Z24">SUM(D22:D23)</f>
        <v>39657326</v>
      </c>
      <c r="E24" s="77">
        <f t="shared" si="4"/>
        <v>39657326</v>
      </c>
      <c r="F24" s="77">
        <f t="shared" si="4"/>
        <v>41781423</v>
      </c>
      <c r="G24" s="77">
        <f t="shared" si="4"/>
        <v>-7916398</v>
      </c>
      <c r="H24" s="77">
        <f t="shared" si="4"/>
        <v>-5896894</v>
      </c>
      <c r="I24" s="77">
        <f t="shared" si="4"/>
        <v>27968131</v>
      </c>
      <c r="J24" s="77">
        <f t="shared" si="4"/>
        <v>-3223935</v>
      </c>
      <c r="K24" s="77">
        <f t="shared" si="4"/>
        <v>20918653</v>
      </c>
      <c r="L24" s="77">
        <f t="shared" si="4"/>
        <v>-5732730</v>
      </c>
      <c r="M24" s="77">
        <f t="shared" si="4"/>
        <v>11961988</v>
      </c>
      <c r="N24" s="77">
        <f t="shared" si="4"/>
        <v>-10010102</v>
      </c>
      <c r="O24" s="77">
        <f t="shared" si="4"/>
        <v>-10449376</v>
      </c>
      <c r="P24" s="77">
        <f t="shared" si="4"/>
        <v>14290932</v>
      </c>
      <c r="Q24" s="77">
        <f t="shared" si="4"/>
        <v>-6168546</v>
      </c>
      <c r="R24" s="77">
        <f t="shared" si="4"/>
        <v>-4532580</v>
      </c>
      <c r="S24" s="77">
        <f t="shared" si="4"/>
        <v>-6071382</v>
      </c>
      <c r="T24" s="77">
        <f t="shared" si="4"/>
        <v>-9675532</v>
      </c>
      <c r="U24" s="77">
        <f t="shared" si="4"/>
        <v>-20279494</v>
      </c>
      <c r="V24" s="77">
        <f t="shared" si="4"/>
        <v>13482079</v>
      </c>
      <c r="W24" s="77">
        <f t="shared" si="4"/>
        <v>39657326</v>
      </c>
      <c r="X24" s="77">
        <f t="shared" si="4"/>
        <v>-26175247</v>
      </c>
      <c r="Y24" s="78">
        <f>+IF(W24&lt;&gt;0,(X24/W24)*100,0)</f>
        <v>-66.00356009883268</v>
      </c>
      <c r="Z24" s="79">
        <f t="shared" si="4"/>
        <v>39657326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26361977</v>
      </c>
      <c r="C27" s="22">
        <v>0</v>
      </c>
      <c r="D27" s="99">
        <v>33953500</v>
      </c>
      <c r="E27" s="100">
        <v>33953500</v>
      </c>
      <c r="F27" s="100">
        <v>373248</v>
      </c>
      <c r="G27" s="100">
        <v>1651182</v>
      </c>
      <c r="H27" s="100">
        <v>852465</v>
      </c>
      <c r="I27" s="100">
        <v>2876895</v>
      </c>
      <c r="J27" s="100">
        <v>2254769</v>
      </c>
      <c r="K27" s="100">
        <v>3763321</v>
      </c>
      <c r="L27" s="100">
        <v>226641</v>
      </c>
      <c r="M27" s="100">
        <v>6244731</v>
      </c>
      <c r="N27" s="100">
        <v>738426</v>
      </c>
      <c r="O27" s="100">
        <v>1120861</v>
      </c>
      <c r="P27" s="100">
        <v>2625397</v>
      </c>
      <c r="Q27" s="100">
        <v>4484684</v>
      </c>
      <c r="R27" s="100">
        <v>1408720</v>
      </c>
      <c r="S27" s="100">
        <v>3365644</v>
      </c>
      <c r="T27" s="100">
        <v>3746103</v>
      </c>
      <c r="U27" s="100">
        <v>8520467</v>
      </c>
      <c r="V27" s="100">
        <v>22126777</v>
      </c>
      <c r="W27" s="100">
        <v>33953500</v>
      </c>
      <c r="X27" s="100">
        <v>-11826723</v>
      </c>
      <c r="Y27" s="101">
        <v>-34.83</v>
      </c>
      <c r="Z27" s="102">
        <v>33953500</v>
      </c>
    </row>
    <row r="28" spans="1:26" ht="13.5">
      <c r="A28" s="103" t="s">
        <v>46</v>
      </c>
      <c r="B28" s="19">
        <v>26361977</v>
      </c>
      <c r="C28" s="19">
        <v>0</v>
      </c>
      <c r="D28" s="59">
        <v>19841500</v>
      </c>
      <c r="E28" s="60">
        <v>19841500</v>
      </c>
      <c r="F28" s="60">
        <v>96660</v>
      </c>
      <c r="G28" s="60">
        <v>1591818</v>
      </c>
      <c r="H28" s="60">
        <v>791675</v>
      </c>
      <c r="I28" s="60">
        <v>2480153</v>
      </c>
      <c r="J28" s="60">
        <v>1323594</v>
      </c>
      <c r="K28" s="60">
        <v>2960929</v>
      </c>
      <c r="L28" s="60">
        <v>226641</v>
      </c>
      <c r="M28" s="60">
        <v>4511164</v>
      </c>
      <c r="N28" s="60">
        <v>729702</v>
      </c>
      <c r="O28" s="60">
        <v>1104151</v>
      </c>
      <c r="P28" s="60">
        <v>790281</v>
      </c>
      <c r="Q28" s="60">
        <v>2624134</v>
      </c>
      <c r="R28" s="60">
        <v>1298714</v>
      </c>
      <c r="S28" s="60">
        <v>2755167</v>
      </c>
      <c r="T28" s="60">
        <v>3726806</v>
      </c>
      <c r="U28" s="60">
        <v>7780687</v>
      </c>
      <c r="V28" s="60">
        <v>17396138</v>
      </c>
      <c r="W28" s="60">
        <v>19841500</v>
      </c>
      <c r="X28" s="60">
        <v>-2445362</v>
      </c>
      <c r="Y28" s="61">
        <v>-12.32</v>
      </c>
      <c r="Z28" s="62">
        <v>19841500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5300000</v>
      </c>
      <c r="E30" s="60">
        <v>5300000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5300000</v>
      </c>
      <c r="X30" s="60">
        <v>-5300000</v>
      </c>
      <c r="Y30" s="61">
        <v>-100</v>
      </c>
      <c r="Z30" s="62">
        <v>5300000</v>
      </c>
    </row>
    <row r="31" spans="1:26" ht="13.5">
      <c r="A31" s="58" t="s">
        <v>53</v>
      </c>
      <c r="B31" s="19">
        <v>0</v>
      </c>
      <c r="C31" s="19">
        <v>0</v>
      </c>
      <c r="D31" s="59">
        <v>8812000</v>
      </c>
      <c r="E31" s="60">
        <v>8812000</v>
      </c>
      <c r="F31" s="60">
        <v>276588</v>
      </c>
      <c r="G31" s="60">
        <v>59364</v>
      </c>
      <c r="H31" s="60">
        <v>60790</v>
      </c>
      <c r="I31" s="60">
        <v>396742</v>
      </c>
      <c r="J31" s="60">
        <v>931175</v>
      </c>
      <c r="K31" s="60">
        <v>802392</v>
      </c>
      <c r="L31" s="60">
        <v>0</v>
      </c>
      <c r="M31" s="60">
        <v>1733567</v>
      </c>
      <c r="N31" s="60">
        <v>8724</v>
      </c>
      <c r="O31" s="60">
        <v>16710</v>
      </c>
      <c r="P31" s="60">
        <v>1835116</v>
      </c>
      <c r="Q31" s="60">
        <v>1860550</v>
      </c>
      <c r="R31" s="60">
        <v>110006</v>
      </c>
      <c r="S31" s="60">
        <v>610477</v>
      </c>
      <c r="T31" s="60">
        <v>19297</v>
      </c>
      <c r="U31" s="60">
        <v>739780</v>
      </c>
      <c r="V31" s="60">
        <v>4730639</v>
      </c>
      <c r="W31" s="60">
        <v>8812000</v>
      </c>
      <c r="X31" s="60">
        <v>-4081361</v>
      </c>
      <c r="Y31" s="61">
        <v>-46.32</v>
      </c>
      <c r="Z31" s="62">
        <v>8812000</v>
      </c>
    </row>
    <row r="32" spans="1:26" ht="13.5">
      <c r="A32" s="70" t="s">
        <v>54</v>
      </c>
      <c r="B32" s="22">
        <f>SUM(B28:B31)</f>
        <v>26361977</v>
      </c>
      <c r="C32" s="22">
        <f>SUM(C28:C31)</f>
        <v>0</v>
      </c>
      <c r="D32" s="99">
        <f aca="true" t="shared" si="5" ref="D32:Z32">SUM(D28:D31)</f>
        <v>33953500</v>
      </c>
      <c r="E32" s="100">
        <f t="shared" si="5"/>
        <v>33953500</v>
      </c>
      <c r="F32" s="100">
        <f t="shared" si="5"/>
        <v>373248</v>
      </c>
      <c r="G32" s="100">
        <f t="shared" si="5"/>
        <v>1651182</v>
      </c>
      <c r="H32" s="100">
        <f t="shared" si="5"/>
        <v>852465</v>
      </c>
      <c r="I32" s="100">
        <f t="shared" si="5"/>
        <v>2876895</v>
      </c>
      <c r="J32" s="100">
        <f t="shared" si="5"/>
        <v>2254769</v>
      </c>
      <c r="K32" s="100">
        <f t="shared" si="5"/>
        <v>3763321</v>
      </c>
      <c r="L32" s="100">
        <f t="shared" si="5"/>
        <v>226641</v>
      </c>
      <c r="M32" s="100">
        <f t="shared" si="5"/>
        <v>6244731</v>
      </c>
      <c r="N32" s="100">
        <f t="shared" si="5"/>
        <v>738426</v>
      </c>
      <c r="O32" s="100">
        <f t="shared" si="5"/>
        <v>1120861</v>
      </c>
      <c r="P32" s="100">
        <f t="shared" si="5"/>
        <v>2625397</v>
      </c>
      <c r="Q32" s="100">
        <f t="shared" si="5"/>
        <v>4484684</v>
      </c>
      <c r="R32" s="100">
        <f t="shared" si="5"/>
        <v>1408720</v>
      </c>
      <c r="S32" s="100">
        <f t="shared" si="5"/>
        <v>3365644</v>
      </c>
      <c r="T32" s="100">
        <f t="shared" si="5"/>
        <v>3746103</v>
      </c>
      <c r="U32" s="100">
        <f t="shared" si="5"/>
        <v>8520467</v>
      </c>
      <c r="V32" s="100">
        <f t="shared" si="5"/>
        <v>22126777</v>
      </c>
      <c r="W32" s="100">
        <f t="shared" si="5"/>
        <v>33953500</v>
      </c>
      <c r="X32" s="100">
        <f t="shared" si="5"/>
        <v>-11826723</v>
      </c>
      <c r="Y32" s="101">
        <f>+IF(W32&lt;&gt;0,(X32/W32)*100,0)</f>
        <v>-34.8321174547543</v>
      </c>
      <c r="Z32" s="102">
        <f t="shared" si="5"/>
        <v>33953500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44593866</v>
      </c>
      <c r="C35" s="19">
        <v>0</v>
      </c>
      <c r="D35" s="59">
        <v>99645000</v>
      </c>
      <c r="E35" s="60">
        <v>99645000</v>
      </c>
      <c r="F35" s="60">
        <v>-12553497</v>
      </c>
      <c r="G35" s="60">
        <v>-34911260</v>
      </c>
      <c r="H35" s="60">
        <v>-32537247</v>
      </c>
      <c r="I35" s="60">
        <v>-32537247</v>
      </c>
      <c r="J35" s="60">
        <v>-29098187</v>
      </c>
      <c r="K35" s="60">
        <v>-12919627</v>
      </c>
      <c r="L35" s="60">
        <v>-22490164</v>
      </c>
      <c r="M35" s="60">
        <v>-22490164</v>
      </c>
      <c r="N35" s="60">
        <v>66799966</v>
      </c>
      <c r="O35" s="60">
        <v>91070066</v>
      </c>
      <c r="P35" s="60">
        <v>44315540</v>
      </c>
      <c r="Q35" s="60">
        <v>44315540</v>
      </c>
      <c r="R35" s="60">
        <v>47497204</v>
      </c>
      <c r="S35" s="60">
        <v>52614654</v>
      </c>
      <c r="T35" s="60">
        <v>49356082</v>
      </c>
      <c r="U35" s="60">
        <v>49356082</v>
      </c>
      <c r="V35" s="60">
        <v>49356082</v>
      </c>
      <c r="W35" s="60">
        <v>99645000</v>
      </c>
      <c r="X35" s="60">
        <v>-50288918</v>
      </c>
      <c r="Y35" s="61">
        <v>-50.47</v>
      </c>
      <c r="Z35" s="62">
        <v>99645000</v>
      </c>
    </row>
    <row r="36" spans="1:26" ht="13.5">
      <c r="A36" s="58" t="s">
        <v>57</v>
      </c>
      <c r="B36" s="19">
        <v>844280040</v>
      </c>
      <c r="C36" s="19">
        <v>0</v>
      </c>
      <c r="D36" s="59">
        <v>822726000</v>
      </c>
      <c r="E36" s="60">
        <v>822726000</v>
      </c>
      <c r="F36" s="60">
        <v>815079690</v>
      </c>
      <c r="G36" s="60">
        <v>813839565</v>
      </c>
      <c r="H36" s="60">
        <v>811126353</v>
      </c>
      <c r="I36" s="60">
        <v>811126353</v>
      </c>
      <c r="J36" s="60">
        <v>812166616</v>
      </c>
      <c r="K36" s="60">
        <v>808318072</v>
      </c>
      <c r="L36" s="60">
        <v>780215913</v>
      </c>
      <c r="M36" s="60">
        <v>780215913</v>
      </c>
      <c r="N36" s="60">
        <v>39217633</v>
      </c>
      <c r="O36" s="60">
        <v>833289440</v>
      </c>
      <c r="P36" s="60">
        <v>857096348</v>
      </c>
      <c r="Q36" s="60">
        <v>857096348</v>
      </c>
      <c r="R36" s="60">
        <v>857548594</v>
      </c>
      <c r="S36" s="60">
        <v>860244788</v>
      </c>
      <c r="T36" s="60">
        <v>867749471</v>
      </c>
      <c r="U36" s="60">
        <v>867749471</v>
      </c>
      <c r="V36" s="60">
        <v>867749471</v>
      </c>
      <c r="W36" s="60">
        <v>822726000</v>
      </c>
      <c r="X36" s="60">
        <v>45023471</v>
      </c>
      <c r="Y36" s="61">
        <v>5.47</v>
      </c>
      <c r="Z36" s="62">
        <v>822726000</v>
      </c>
    </row>
    <row r="37" spans="1:26" ht="13.5">
      <c r="A37" s="58" t="s">
        <v>58</v>
      </c>
      <c r="B37" s="19">
        <v>82783225</v>
      </c>
      <c r="C37" s="19">
        <v>0</v>
      </c>
      <c r="D37" s="59">
        <v>3127000</v>
      </c>
      <c r="E37" s="60">
        <v>3127000</v>
      </c>
      <c r="F37" s="60">
        <v>124290257</v>
      </c>
      <c r="G37" s="60">
        <v>80525727</v>
      </c>
      <c r="H37" s="60">
        <v>75596198</v>
      </c>
      <c r="I37" s="60">
        <v>75596198</v>
      </c>
      <c r="J37" s="60">
        <v>76584081</v>
      </c>
      <c r="K37" s="60">
        <v>69262734</v>
      </c>
      <c r="L37" s="60">
        <v>60272027</v>
      </c>
      <c r="M37" s="60">
        <v>60272027</v>
      </c>
      <c r="N37" s="60">
        <v>102615132</v>
      </c>
      <c r="O37" s="60">
        <v>115080118</v>
      </c>
      <c r="P37" s="60">
        <v>86314863</v>
      </c>
      <c r="Q37" s="60">
        <v>86314863</v>
      </c>
      <c r="R37" s="60">
        <v>94777632</v>
      </c>
      <c r="S37" s="60">
        <v>141318115</v>
      </c>
      <c r="T37" s="60">
        <v>130637888</v>
      </c>
      <c r="U37" s="60">
        <v>130637888</v>
      </c>
      <c r="V37" s="60">
        <v>130637888</v>
      </c>
      <c r="W37" s="60">
        <v>3127000</v>
      </c>
      <c r="X37" s="60">
        <v>127510888</v>
      </c>
      <c r="Y37" s="61">
        <v>4077.74</v>
      </c>
      <c r="Z37" s="62">
        <v>3127000</v>
      </c>
    </row>
    <row r="38" spans="1:26" ht="13.5">
      <c r="A38" s="58" t="s">
        <v>59</v>
      </c>
      <c r="B38" s="19">
        <v>58049412</v>
      </c>
      <c r="C38" s="19">
        <v>0</v>
      </c>
      <c r="D38" s="59">
        <v>16637000</v>
      </c>
      <c r="E38" s="60">
        <v>16637000</v>
      </c>
      <c r="F38" s="60">
        <v>24879075</v>
      </c>
      <c r="G38" s="60">
        <v>24823196</v>
      </c>
      <c r="H38" s="60">
        <v>24822821</v>
      </c>
      <c r="I38" s="60">
        <v>24822821</v>
      </c>
      <c r="J38" s="60">
        <v>24822442</v>
      </c>
      <c r="K38" s="60">
        <v>24822061</v>
      </c>
      <c r="L38" s="60">
        <v>24821678</v>
      </c>
      <c r="M38" s="60">
        <v>24821678</v>
      </c>
      <c r="N38" s="60">
        <v>-298014</v>
      </c>
      <c r="O38" s="60">
        <v>26755420</v>
      </c>
      <c r="P38" s="60">
        <v>57079788</v>
      </c>
      <c r="Q38" s="60">
        <v>57079788</v>
      </c>
      <c r="R38" s="60">
        <v>57079788</v>
      </c>
      <c r="S38" s="60">
        <v>24530044</v>
      </c>
      <c r="T38" s="60">
        <v>57079788</v>
      </c>
      <c r="U38" s="60">
        <v>57079788</v>
      </c>
      <c r="V38" s="60">
        <v>57079788</v>
      </c>
      <c r="W38" s="60">
        <v>16637000</v>
      </c>
      <c r="X38" s="60">
        <v>40442788</v>
      </c>
      <c r="Y38" s="61">
        <v>243.09</v>
      </c>
      <c r="Z38" s="62">
        <v>16637000</v>
      </c>
    </row>
    <row r="39" spans="1:26" ht="13.5">
      <c r="A39" s="58" t="s">
        <v>60</v>
      </c>
      <c r="B39" s="19">
        <v>748041269</v>
      </c>
      <c r="C39" s="19">
        <v>0</v>
      </c>
      <c r="D39" s="59">
        <v>902607000</v>
      </c>
      <c r="E39" s="60">
        <v>902607000</v>
      </c>
      <c r="F39" s="60">
        <v>653356861</v>
      </c>
      <c r="G39" s="60">
        <v>673579382</v>
      </c>
      <c r="H39" s="60">
        <v>678170087</v>
      </c>
      <c r="I39" s="60">
        <v>678170087</v>
      </c>
      <c r="J39" s="60">
        <v>681661906</v>
      </c>
      <c r="K39" s="60">
        <v>701313650</v>
      </c>
      <c r="L39" s="60">
        <v>672632044</v>
      </c>
      <c r="M39" s="60">
        <v>672632044</v>
      </c>
      <c r="N39" s="60">
        <v>3700481</v>
      </c>
      <c r="O39" s="60">
        <v>782523968</v>
      </c>
      <c r="P39" s="60">
        <v>758017237</v>
      </c>
      <c r="Q39" s="60">
        <v>758017237</v>
      </c>
      <c r="R39" s="60">
        <v>753188378</v>
      </c>
      <c r="S39" s="60">
        <v>747011283</v>
      </c>
      <c r="T39" s="60">
        <v>729387877</v>
      </c>
      <c r="U39" s="60">
        <v>729387877</v>
      </c>
      <c r="V39" s="60">
        <v>729387877</v>
      </c>
      <c r="W39" s="60">
        <v>902607000</v>
      </c>
      <c r="X39" s="60">
        <v>-173219123</v>
      </c>
      <c r="Y39" s="61">
        <v>-19.19</v>
      </c>
      <c r="Z39" s="62">
        <v>902607000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18911255</v>
      </c>
      <c r="C42" s="19">
        <v>0</v>
      </c>
      <c r="D42" s="59">
        <v>23173731</v>
      </c>
      <c r="E42" s="60">
        <v>23173731</v>
      </c>
      <c r="F42" s="60">
        <v>19953704</v>
      </c>
      <c r="G42" s="60">
        <v>-978568</v>
      </c>
      <c r="H42" s="60">
        <v>-5039916</v>
      </c>
      <c r="I42" s="60">
        <v>13935220</v>
      </c>
      <c r="J42" s="60">
        <v>-308496</v>
      </c>
      <c r="K42" s="60">
        <v>9226980</v>
      </c>
      <c r="L42" s="60">
        <v>-10490635</v>
      </c>
      <c r="M42" s="60">
        <v>-1572151</v>
      </c>
      <c r="N42" s="60">
        <v>-5630336</v>
      </c>
      <c r="O42" s="60">
        <v>-10449376</v>
      </c>
      <c r="P42" s="60">
        <v>10825913</v>
      </c>
      <c r="Q42" s="60">
        <v>-5253799</v>
      </c>
      <c r="R42" s="60">
        <v>-6420248</v>
      </c>
      <c r="S42" s="60">
        <v>-10249508</v>
      </c>
      <c r="T42" s="60">
        <v>-9964269</v>
      </c>
      <c r="U42" s="60">
        <v>-26634025</v>
      </c>
      <c r="V42" s="60">
        <v>-19524755</v>
      </c>
      <c r="W42" s="60">
        <v>23173731</v>
      </c>
      <c r="X42" s="60">
        <v>-42698486</v>
      </c>
      <c r="Y42" s="61">
        <v>-184.25</v>
      </c>
      <c r="Z42" s="62">
        <v>23173731</v>
      </c>
    </row>
    <row r="43" spans="1:26" ht="13.5">
      <c r="A43" s="58" t="s">
        <v>63</v>
      </c>
      <c r="B43" s="19">
        <v>-27112518</v>
      </c>
      <c r="C43" s="19">
        <v>0</v>
      </c>
      <c r="D43" s="59">
        <v>-29478872</v>
      </c>
      <c r="E43" s="60">
        <v>-29478872</v>
      </c>
      <c r="F43" s="60">
        <v>51383</v>
      </c>
      <c r="G43" s="60">
        <v>-791033</v>
      </c>
      <c r="H43" s="60">
        <v>-808122</v>
      </c>
      <c r="I43" s="60">
        <v>-1547772</v>
      </c>
      <c r="J43" s="60">
        <v>-2121577</v>
      </c>
      <c r="K43" s="60">
        <v>-3710651</v>
      </c>
      <c r="L43" s="60">
        <v>-217336</v>
      </c>
      <c r="M43" s="60">
        <v>-6049564</v>
      </c>
      <c r="N43" s="60">
        <v>-707828</v>
      </c>
      <c r="O43" s="60">
        <v>-1120861</v>
      </c>
      <c r="P43" s="60">
        <v>-2616696</v>
      </c>
      <c r="Q43" s="60">
        <v>-4445385</v>
      </c>
      <c r="R43" s="60">
        <v>-1363157</v>
      </c>
      <c r="S43" s="60">
        <v>-3359827</v>
      </c>
      <c r="T43" s="60">
        <v>-3697568</v>
      </c>
      <c r="U43" s="60">
        <v>-8420552</v>
      </c>
      <c r="V43" s="60">
        <v>-20463273</v>
      </c>
      <c r="W43" s="60">
        <v>-29478872</v>
      </c>
      <c r="X43" s="60">
        <v>9015599</v>
      </c>
      <c r="Y43" s="61">
        <v>-30.58</v>
      </c>
      <c r="Z43" s="62">
        <v>-29478872</v>
      </c>
    </row>
    <row r="44" spans="1:26" ht="13.5">
      <c r="A44" s="58" t="s">
        <v>64</v>
      </c>
      <c r="B44" s="19">
        <v>2250761</v>
      </c>
      <c r="C44" s="19">
        <v>0</v>
      </c>
      <c r="D44" s="59">
        <v>5726382</v>
      </c>
      <c r="E44" s="60">
        <v>5726382</v>
      </c>
      <c r="F44" s="60">
        <v>-405040</v>
      </c>
      <c r="G44" s="60">
        <v>-200672</v>
      </c>
      <c r="H44" s="60">
        <v>-179042</v>
      </c>
      <c r="I44" s="60">
        <v>-784754</v>
      </c>
      <c r="J44" s="60">
        <v>-179042</v>
      </c>
      <c r="K44" s="60">
        <v>-179042</v>
      </c>
      <c r="L44" s="60">
        <v>-179042</v>
      </c>
      <c r="M44" s="60">
        <v>-537126</v>
      </c>
      <c r="N44" s="60">
        <v>-280585</v>
      </c>
      <c r="O44" s="60">
        <v>-202580</v>
      </c>
      <c r="P44" s="60">
        <v>-472958</v>
      </c>
      <c r="Q44" s="60">
        <v>-956123</v>
      </c>
      <c r="R44" s="60">
        <v>-490221</v>
      </c>
      <c r="S44" s="60">
        <v>-48928</v>
      </c>
      <c r="T44" s="60">
        <v>-722415</v>
      </c>
      <c r="U44" s="60">
        <v>-1261564</v>
      </c>
      <c r="V44" s="60">
        <v>-3539567</v>
      </c>
      <c r="W44" s="60">
        <v>5726382</v>
      </c>
      <c r="X44" s="60">
        <v>-9265949</v>
      </c>
      <c r="Y44" s="61">
        <v>-161.81</v>
      </c>
      <c r="Z44" s="62">
        <v>5726382</v>
      </c>
    </row>
    <row r="45" spans="1:26" ht="13.5">
      <c r="A45" s="70" t="s">
        <v>65</v>
      </c>
      <c r="B45" s="22">
        <v>-2903462</v>
      </c>
      <c r="C45" s="22">
        <v>0</v>
      </c>
      <c r="D45" s="99">
        <v>518069</v>
      </c>
      <c r="E45" s="100">
        <v>518069</v>
      </c>
      <c r="F45" s="100">
        <v>19600047</v>
      </c>
      <c r="G45" s="100">
        <v>17629774</v>
      </c>
      <c r="H45" s="100">
        <v>11602694</v>
      </c>
      <c r="I45" s="100">
        <v>11602694</v>
      </c>
      <c r="J45" s="100">
        <v>8993579</v>
      </c>
      <c r="K45" s="100">
        <v>14330866</v>
      </c>
      <c r="L45" s="100">
        <v>3443853</v>
      </c>
      <c r="M45" s="100">
        <v>3443853</v>
      </c>
      <c r="N45" s="100">
        <v>-3174896</v>
      </c>
      <c r="O45" s="100">
        <v>-14947713</v>
      </c>
      <c r="P45" s="100">
        <v>-7211454</v>
      </c>
      <c r="Q45" s="100">
        <v>-3174896</v>
      </c>
      <c r="R45" s="100">
        <v>-15485080</v>
      </c>
      <c r="S45" s="100">
        <v>-29143343</v>
      </c>
      <c r="T45" s="100">
        <v>-43527595</v>
      </c>
      <c r="U45" s="100">
        <v>-43527595</v>
      </c>
      <c r="V45" s="100">
        <v>-43527595</v>
      </c>
      <c r="W45" s="100">
        <v>518069</v>
      </c>
      <c r="X45" s="100">
        <v>-44045664</v>
      </c>
      <c r="Y45" s="101">
        <v>-8501.89</v>
      </c>
      <c r="Z45" s="102">
        <v>518069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281042</v>
      </c>
      <c r="C51" s="52">
        <v>0</v>
      </c>
      <c r="D51" s="129">
        <v>992752</v>
      </c>
      <c r="E51" s="54">
        <v>655923</v>
      </c>
      <c r="F51" s="54">
        <v>0</v>
      </c>
      <c r="G51" s="54">
        <v>0</v>
      </c>
      <c r="H51" s="54">
        <v>0</v>
      </c>
      <c r="I51" s="54">
        <v>62589</v>
      </c>
      <c r="J51" s="54">
        <v>0</v>
      </c>
      <c r="K51" s="54">
        <v>0</v>
      </c>
      <c r="L51" s="54">
        <v>0</v>
      </c>
      <c r="M51" s="54">
        <v>42691</v>
      </c>
      <c r="N51" s="54">
        <v>0</v>
      </c>
      <c r="O51" s="54">
        <v>0</v>
      </c>
      <c r="P51" s="54">
        <v>0</v>
      </c>
      <c r="Q51" s="54">
        <v>709</v>
      </c>
      <c r="R51" s="54">
        <v>0</v>
      </c>
      <c r="S51" s="54">
        <v>0</v>
      </c>
      <c r="T51" s="54">
        <v>0</v>
      </c>
      <c r="U51" s="54">
        <v>0</v>
      </c>
      <c r="V51" s="54">
        <v>388889</v>
      </c>
      <c r="W51" s="54">
        <v>2424595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93.14675387589091</v>
      </c>
      <c r="C58" s="5">
        <f>IF(C67=0,0,+(C76/C67)*100)</f>
        <v>0</v>
      </c>
      <c r="D58" s="6">
        <f aca="true" t="shared" si="6" ref="D58:Z58">IF(D67=0,0,+(D76/D67)*100)</f>
        <v>78.1237110178839</v>
      </c>
      <c r="E58" s="7">
        <f t="shared" si="6"/>
        <v>78.1237110178839</v>
      </c>
      <c r="F58" s="7">
        <f t="shared" si="6"/>
        <v>14.622122839744204</v>
      </c>
      <c r="G58" s="7">
        <f t="shared" si="6"/>
        <v>134.1045523123938</v>
      </c>
      <c r="H58" s="7">
        <f t="shared" si="6"/>
        <v>106.38348522641027</v>
      </c>
      <c r="I58" s="7">
        <f t="shared" si="6"/>
        <v>40.468925982803995</v>
      </c>
      <c r="J58" s="7">
        <f t="shared" si="6"/>
        <v>142.8449042077258</v>
      </c>
      <c r="K58" s="7">
        <f t="shared" si="6"/>
        <v>113.90127408711434</v>
      </c>
      <c r="L58" s="7">
        <f t="shared" si="6"/>
        <v>21.65814818451851</v>
      </c>
      <c r="M58" s="7">
        <f t="shared" si="6"/>
        <v>92.70270919298504</v>
      </c>
      <c r="N58" s="7">
        <f t="shared" si="6"/>
        <v>-55.720997972335496</v>
      </c>
      <c r="O58" s="7">
        <f t="shared" si="6"/>
        <v>0</v>
      </c>
      <c r="P58" s="7">
        <f t="shared" si="6"/>
        <v>11.969938561865453</v>
      </c>
      <c r="Q58" s="7">
        <f t="shared" si="6"/>
        <v>26.2041201158231</v>
      </c>
      <c r="R58" s="7">
        <f t="shared" si="6"/>
        <v>74.9097729400298</v>
      </c>
      <c r="S58" s="7">
        <f t="shared" si="6"/>
        <v>23.58830896690593</v>
      </c>
      <c r="T58" s="7">
        <f t="shared" si="6"/>
        <v>95.64350743994183</v>
      </c>
      <c r="U58" s="7">
        <f t="shared" si="6"/>
        <v>65.21872060785103</v>
      </c>
      <c r="V58" s="7">
        <f t="shared" si="6"/>
        <v>54.3566669108542</v>
      </c>
      <c r="W58" s="7">
        <f t="shared" si="6"/>
        <v>78.1237110178839</v>
      </c>
      <c r="X58" s="7">
        <f t="shared" si="6"/>
        <v>0</v>
      </c>
      <c r="Y58" s="7">
        <f t="shared" si="6"/>
        <v>0</v>
      </c>
      <c r="Z58" s="8">
        <f t="shared" si="6"/>
        <v>78.1237110178839</v>
      </c>
    </row>
    <row r="59" spans="1:26" ht="13.5">
      <c r="A59" s="37" t="s">
        <v>31</v>
      </c>
      <c r="B59" s="9">
        <f aca="true" t="shared" si="7" ref="B59:Z66">IF(B68=0,0,+(B77/B68)*100)</f>
        <v>176.74166678693044</v>
      </c>
      <c r="C59" s="9">
        <f t="shared" si="7"/>
        <v>0</v>
      </c>
      <c r="D59" s="2">
        <f t="shared" si="7"/>
        <v>85.00000182652738</v>
      </c>
      <c r="E59" s="10">
        <f t="shared" si="7"/>
        <v>85.00000182652738</v>
      </c>
      <c r="F59" s="10">
        <f t="shared" si="7"/>
        <v>0.9352701582495323</v>
      </c>
      <c r="G59" s="10">
        <f t="shared" si="7"/>
        <v>-8162.711749098578</v>
      </c>
      <c r="H59" s="10">
        <f t="shared" si="7"/>
        <v>-545.6815763911374</v>
      </c>
      <c r="I59" s="10">
        <f t="shared" si="7"/>
        <v>10.453013497605443</v>
      </c>
      <c r="J59" s="10">
        <f t="shared" si="7"/>
        <v>-684.0774773583659</v>
      </c>
      <c r="K59" s="10">
        <f t="shared" si="7"/>
        <v>-286.01001316666395</v>
      </c>
      <c r="L59" s="10">
        <f t="shared" si="7"/>
        <v>-12.741553831996846</v>
      </c>
      <c r="M59" s="10">
        <f t="shared" si="7"/>
        <v>-461.53479564242144</v>
      </c>
      <c r="N59" s="10">
        <f t="shared" si="7"/>
        <v>-0.25058901956820473</v>
      </c>
      <c r="O59" s="10">
        <f t="shared" si="7"/>
        <v>0</v>
      </c>
      <c r="P59" s="10">
        <f t="shared" si="7"/>
        <v>-12.435756324306624</v>
      </c>
      <c r="Q59" s="10">
        <f t="shared" si="7"/>
        <v>-0.47658879945040067</v>
      </c>
      <c r="R59" s="10">
        <f t="shared" si="7"/>
        <v>-9413.34506157326</v>
      </c>
      <c r="S59" s="10">
        <f t="shared" si="7"/>
        <v>-35166.21983914209</v>
      </c>
      <c r="T59" s="10">
        <f t="shared" si="7"/>
        <v>-6834.904086738949</v>
      </c>
      <c r="U59" s="10">
        <f t="shared" si="7"/>
        <v>-8638.749350424388</v>
      </c>
      <c r="V59" s="10">
        <f t="shared" si="7"/>
        <v>56.03553873552911</v>
      </c>
      <c r="W59" s="10">
        <f t="shared" si="7"/>
        <v>85.00000182652738</v>
      </c>
      <c r="X59" s="10">
        <f t="shared" si="7"/>
        <v>0</v>
      </c>
      <c r="Y59" s="10">
        <f t="shared" si="7"/>
        <v>0</v>
      </c>
      <c r="Z59" s="11">
        <f t="shared" si="7"/>
        <v>85.00000182652738</v>
      </c>
    </row>
    <row r="60" spans="1:26" ht="13.5">
      <c r="A60" s="38" t="s">
        <v>32</v>
      </c>
      <c r="B60" s="12">
        <f t="shared" si="7"/>
        <v>90.01086794174056</v>
      </c>
      <c r="C60" s="12">
        <f t="shared" si="7"/>
        <v>0</v>
      </c>
      <c r="D60" s="3">
        <f t="shared" si="7"/>
        <v>85.00025937179747</v>
      </c>
      <c r="E60" s="13">
        <f t="shared" si="7"/>
        <v>85.00025937179747</v>
      </c>
      <c r="F60" s="13">
        <f t="shared" si="7"/>
        <v>67.72020882891657</v>
      </c>
      <c r="G60" s="13">
        <f t="shared" si="7"/>
        <v>128.74977276470625</v>
      </c>
      <c r="H60" s="13">
        <f t="shared" si="7"/>
        <v>81.23743488312964</v>
      </c>
      <c r="I60" s="13">
        <f t="shared" si="7"/>
        <v>87.64893334420817</v>
      </c>
      <c r="J60" s="13">
        <f t="shared" si="7"/>
        <v>98.71463982521954</v>
      </c>
      <c r="K60" s="13">
        <f t="shared" si="7"/>
        <v>98.56012602338595</v>
      </c>
      <c r="L60" s="13">
        <f t="shared" si="7"/>
        <v>11.491447747427166</v>
      </c>
      <c r="M60" s="13">
        <f t="shared" si="7"/>
        <v>70.01462546767195</v>
      </c>
      <c r="N60" s="13">
        <f t="shared" si="7"/>
        <v>9.682021187780146</v>
      </c>
      <c r="O60" s="13">
        <f t="shared" si="7"/>
        <v>0</v>
      </c>
      <c r="P60" s="13">
        <f t="shared" si="7"/>
        <v>2.5730539230501375</v>
      </c>
      <c r="Q60" s="13">
        <f t="shared" si="7"/>
        <v>5.10706860793321</v>
      </c>
      <c r="R60" s="13">
        <f t="shared" si="7"/>
        <v>66.33520374504228</v>
      </c>
      <c r="S60" s="13">
        <f t="shared" si="7"/>
        <v>9.761906548534071</v>
      </c>
      <c r="T60" s="13">
        <f t="shared" si="7"/>
        <v>83.8089357499225</v>
      </c>
      <c r="U60" s="13">
        <f t="shared" si="7"/>
        <v>55.929620082009315</v>
      </c>
      <c r="V60" s="13">
        <f t="shared" si="7"/>
        <v>50.83452989469925</v>
      </c>
      <c r="W60" s="13">
        <f t="shared" si="7"/>
        <v>85.00025937179747</v>
      </c>
      <c r="X60" s="13">
        <f t="shared" si="7"/>
        <v>0</v>
      </c>
      <c r="Y60" s="13">
        <f t="shared" si="7"/>
        <v>0</v>
      </c>
      <c r="Z60" s="14">
        <f t="shared" si="7"/>
        <v>85.00025937179747</v>
      </c>
    </row>
    <row r="61" spans="1:26" ht="13.5">
      <c r="A61" s="39" t="s">
        <v>103</v>
      </c>
      <c r="B61" s="12">
        <f t="shared" si="7"/>
        <v>88.22458463901933</v>
      </c>
      <c r="C61" s="12">
        <f t="shared" si="7"/>
        <v>0</v>
      </c>
      <c r="D61" s="3">
        <f t="shared" si="7"/>
        <v>85.0000033730715</v>
      </c>
      <c r="E61" s="13">
        <f t="shared" si="7"/>
        <v>85.0000033730715</v>
      </c>
      <c r="F61" s="13">
        <f t="shared" si="7"/>
        <v>82.99333040321515</v>
      </c>
      <c r="G61" s="13">
        <f t="shared" si="7"/>
        <v>182.912672014609</v>
      </c>
      <c r="H61" s="13">
        <f t="shared" si="7"/>
        <v>96.00225577181017</v>
      </c>
      <c r="I61" s="13">
        <f t="shared" si="7"/>
        <v>109.74402587355895</v>
      </c>
      <c r="J61" s="13">
        <f t="shared" si="7"/>
        <v>99.46477465252407</v>
      </c>
      <c r="K61" s="13">
        <f t="shared" si="7"/>
        <v>111.07185452803469</v>
      </c>
      <c r="L61" s="13">
        <f t="shared" si="7"/>
        <v>13.753193762611495</v>
      </c>
      <c r="M61" s="13">
        <f t="shared" si="7"/>
        <v>75.94410385080292</v>
      </c>
      <c r="N61" s="13">
        <f t="shared" si="7"/>
        <v>8.864743937388694</v>
      </c>
      <c r="O61" s="13">
        <f t="shared" si="7"/>
        <v>0</v>
      </c>
      <c r="P61" s="13">
        <f t="shared" si="7"/>
        <v>2.632848370238381</v>
      </c>
      <c r="Q61" s="13">
        <f t="shared" si="7"/>
        <v>4.880169314700504</v>
      </c>
      <c r="R61" s="13">
        <f t="shared" si="7"/>
        <v>75.95443341267023</v>
      </c>
      <c r="S61" s="13">
        <f t="shared" si="7"/>
        <v>11.160726623891367</v>
      </c>
      <c r="T61" s="13">
        <f t="shared" si="7"/>
        <v>100.35361943186906</v>
      </c>
      <c r="U61" s="13">
        <f t="shared" si="7"/>
        <v>65.77601492862286</v>
      </c>
      <c r="V61" s="13">
        <f t="shared" si="7"/>
        <v>57.637029114838434</v>
      </c>
      <c r="W61" s="13">
        <f t="shared" si="7"/>
        <v>85.0000033730715</v>
      </c>
      <c r="X61" s="13">
        <f t="shared" si="7"/>
        <v>0</v>
      </c>
      <c r="Y61" s="13">
        <f t="shared" si="7"/>
        <v>0</v>
      </c>
      <c r="Z61" s="14">
        <f t="shared" si="7"/>
        <v>85.0000033730715</v>
      </c>
    </row>
    <row r="62" spans="1:26" ht="13.5">
      <c r="A62" s="39" t="s">
        <v>104</v>
      </c>
      <c r="B62" s="12">
        <f t="shared" si="7"/>
        <v>95.52448140847363</v>
      </c>
      <c r="C62" s="12">
        <f t="shared" si="7"/>
        <v>0</v>
      </c>
      <c r="D62" s="3">
        <f t="shared" si="7"/>
        <v>85.00000880771273</v>
      </c>
      <c r="E62" s="13">
        <f t="shared" si="7"/>
        <v>85.00000880771273</v>
      </c>
      <c r="F62" s="13">
        <f t="shared" si="7"/>
        <v>38.895786151157374</v>
      </c>
      <c r="G62" s="13">
        <f t="shared" si="7"/>
        <v>66.47180357993275</v>
      </c>
      <c r="H62" s="13">
        <f t="shared" si="7"/>
        <v>55.642711775524134</v>
      </c>
      <c r="I62" s="13">
        <f t="shared" si="7"/>
        <v>51.34561434124547</v>
      </c>
      <c r="J62" s="13">
        <f t="shared" si="7"/>
        <v>150.06078441145303</v>
      </c>
      <c r="K62" s="13">
        <f t="shared" si="7"/>
        <v>51.47430692007018</v>
      </c>
      <c r="L62" s="13">
        <f t="shared" si="7"/>
        <v>5.978398251340119</v>
      </c>
      <c r="M62" s="13">
        <f t="shared" si="7"/>
        <v>50.083615501321255</v>
      </c>
      <c r="N62" s="13">
        <f t="shared" si="7"/>
        <v>10.032225652123849</v>
      </c>
      <c r="O62" s="13">
        <f t="shared" si="7"/>
        <v>0</v>
      </c>
      <c r="P62" s="13">
        <f t="shared" si="7"/>
        <v>2.139109461536679</v>
      </c>
      <c r="Q62" s="13">
        <f t="shared" si="7"/>
        <v>5.136120935163252</v>
      </c>
      <c r="R62" s="13">
        <f t="shared" si="7"/>
        <v>48.495679366781665</v>
      </c>
      <c r="S62" s="13">
        <f t="shared" si="7"/>
        <v>5.77204373963146</v>
      </c>
      <c r="T62" s="13">
        <f t="shared" si="7"/>
        <v>46.935450076682876</v>
      </c>
      <c r="U62" s="13">
        <f t="shared" si="7"/>
        <v>36.02876887327375</v>
      </c>
      <c r="V62" s="13">
        <f t="shared" si="7"/>
        <v>34.09878871291811</v>
      </c>
      <c r="W62" s="13">
        <f t="shared" si="7"/>
        <v>85.00000880771273</v>
      </c>
      <c r="X62" s="13">
        <f t="shared" si="7"/>
        <v>0</v>
      </c>
      <c r="Y62" s="13">
        <f t="shared" si="7"/>
        <v>0</v>
      </c>
      <c r="Z62" s="14">
        <f t="shared" si="7"/>
        <v>85.00000880771273</v>
      </c>
    </row>
    <row r="63" spans="1:26" ht="13.5">
      <c r="A63" s="39" t="s">
        <v>105</v>
      </c>
      <c r="B63" s="12">
        <f t="shared" si="7"/>
        <v>89.98923570204201</v>
      </c>
      <c r="C63" s="12">
        <f t="shared" si="7"/>
        <v>0</v>
      </c>
      <c r="D63" s="3">
        <f t="shared" si="7"/>
        <v>85.00000765416054</v>
      </c>
      <c r="E63" s="13">
        <f t="shared" si="7"/>
        <v>85.00000765416054</v>
      </c>
      <c r="F63" s="13">
        <f t="shared" si="7"/>
        <v>34.367964378161595</v>
      </c>
      <c r="G63" s="13">
        <f t="shared" si="7"/>
        <v>52.12421440224701</v>
      </c>
      <c r="H63" s="13">
        <f t="shared" si="7"/>
        <v>45.76607382338278</v>
      </c>
      <c r="I63" s="13">
        <f t="shared" si="7"/>
        <v>43.93442830062233</v>
      </c>
      <c r="J63" s="13">
        <f t="shared" si="7"/>
        <v>69.1496834063934</v>
      </c>
      <c r="K63" s="13">
        <f t="shared" si="7"/>
        <v>54.0277606500322</v>
      </c>
      <c r="L63" s="13">
        <f t="shared" si="7"/>
        <v>7.2923873274100215</v>
      </c>
      <c r="M63" s="13">
        <f t="shared" si="7"/>
        <v>46.72563733041793</v>
      </c>
      <c r="N63" s="13">
        <f t="shared" si="7"/>
        <v>14.235763330236354</v>
      </c>
      <c r="O63" s="13">
        <f t="shared" si="7"/>
        <v>0</v>
      </c>
      <c r="P63" s="13">
        <f t="shared" si="7"/>
        <v>1.934657451827647</v>
      </c>
      <c r="Q63" s="13">
        <f t="shared" si="7"/>
        <v>5.381617247387645</v>
      </c>
      <c r="R63" s="13">
        <f t="shared" si="7"/>
        <v>38.04700551925617</v>
      </c>
      <c r="S63" s="13">
        <f t="shared" si="7"/>
        <v>7.545407641251213</v>
      </c>
      <c r="T63" s="13">
        <f t="shared" si="7"/>
        <v>52.178184140736725</v>
      </c>
      <c r="U63" s="13">
        <f t="shared" si="7"/>
        <v>32.63994212499884</v>
      </c>
      <c r="V63" s="13">
        <f t="shared" si="7"/>
        <v>32.55212890708173</v>
      </c>
      <c r="W63" s="13">
        <f t="shared" si="7"/>
        <v>85.00000765416054</v>
      </c>
      <c r="X63" s="13">
        <f t="shared" si="7"/>
        <v>0</v>
      </c>
      <c r="Y63" s="13">
        <f t="shared" si="7"/>
        <v>0</v>
      </c>
      <c r="Z63" s="14">
        <f t="shared" si="7"/>
        <v>85.00000765416054</v>
      </c>
    </row>
    <row r="64" spans="1:26" ht="13.5">
      <c r="A64" s="39" t="s">
        <v>106</v>
      </c>
      <c r="B64" s="12">
        <f t="shared" si="7"/>
        <v>91.3183303146946</v>
      </c>
      <c r="C64" s="12">
        <f t="shared" si="7"/>
        <v>0</v>
      </c>
      <c r="D64" s="3">
        <f t="shared" si="7"/>
        <v>85.00003455011871</v>
      </c>
      <c r="E64" s="13">
        <f t="shared" si="7"/>
        <v>85.00003455011871</v>
      </c>
      <c r="F64" s="13">
        <f t="shared" si="7"/>
        <v>36.903584954446586</v>
      </c>
      <c r="G64" s="13">
        <f t="shared" si="7"/>
        <v>50.19976814211823</v>
      </c>
      <c r="H64" s="13">
        <f t="shared" si="7"/>
        <v>48.2195379216617</v>
      </c>
      <c r="I64" s="13">
        <f t="shared" si="7"/>
        <v>45.10620997209828</v>
      </c>
      <c r="J64" s="13">
        <f t="shared" si="7"/>
        <v>64.30415879065106</v>
      </c>
      <c r="K64" s="13">
        <f t="shared" si="7"/>
        <v>136.35123919455546</v>
      </c>
      <c r="L64" s="13">
        <f t="shared" si="7"/>
        <v>7.778576490060296</v>
      </c>
      <c r="M64" s="13">
        <f t="shared" si="7"/>
        <v>69.50703620307887</v>
      </c>
      <c r="N64" s="13">
        <f t="shared" si="7"/>
        <v>13.140721450370549</v>
      </c>
      <c r="O64" s="13">
        <f t="shared" si="7"/>
        <v>0</v>
      </c>
      <c r="P64" s="13">
        <f t="shared" si="7"/>
        <v>3.6014514704510217</v>
      </c>
      <c r="Q64" s="13">
        <f t="shared" si="7"/>
        <v>6.779676907420697</v>
      </c>
      <c r="R64" s="13">
        <f t="shared" si="7"/>
        <v>36.95047129918657</v>
      </c>
      <c r="S64" s="13">
        <f t="shared" si="7"/>
        <v>8.127872373692453</v>
      </c>
      <c r="T64" s="13">
        <f t="shared" si="7"/>
        <v>49.1236435509548</v>
      </c>
      <c r="U64" s="13">
        <f t="shared" si="7"/>
        <v>31.40006390879156</v>
      </c>
      <c r="V64" s="13">
        <f t="shared" si="7"/>
        <v>38.231942850678</v>
      </c>
      <c r="W64" s="13">
        <f t="shared" si="7"/>
        <v>85.00003455011871</v>
      </c>
      <c r="X64" s="13">
        <f t="shared" si="7"/>
        <v>0</v>
      </c>
      <c r="Y64" s="13">
        <f t="shared" si="7"/>
        <v>0</v>
      </c>
      <c r="Z64" s="14">
        <f t="shared" si="7"/>
        <v>85.00003455011871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87.07000000000001</v>
      </c>
      <c r="E65" s="13">
        <f t="shared" si="7"/>
        <v>87.07000000000001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87.07000000000001</v>
      </c>
      <c r="X65" s="13">
        <f t="shared" si="7"/>
        <v>0</v>
      </c>
      <c r="Y65" s="13">
        <f t="shared" si="7"/>
        <v>0</v>
      </c>
      <c r="Z65" s="14">
        <f t="shared" si="7"/>
        <v>87.07000000000001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34.13791888053731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102.31798144550264</v>
      </c>
      <c r="O66" s="16">
        <f t="shared" si="7"/>
        <v>0</v>
      </c>
      <c r="P66" s="16">
        <f t="shared" si="7"/>
        <v>100</v>
      </c>
      <c r="Q66" s="16">
        <f t="shared" si="7"/>
        <v>100.74466778177833</v>
      </c>
      <c r="R66" s="16">
        <f t="shared" si="7"/>
        <v>100</v>
      </c>
      <c r="S66" s="16">
        <f t="shared" si="7"/>
        <v>100</v>
      </c>
      <c r="T66" s="16">
        <f t="shared" si="7"/>
        <v>0</v>
      </c>
      <c r="U66" s="16">
        <f t="shared" si="7"/>
        <v>125.9305621054579</v>
      </c>
      <c r="V66" s="16">
        <f t="shared" si="7"/>
        <v>85.86515790739706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89970605</v>
      </c>
      <c r="C67" s="24"/>
      <c r="D67" s="25">
        <v>103885266</v>
      </c>
      <c r="E67" s="26">
        <v>103885266</v>
      </c>
      <c r="F67" s="26">
        <v>32696128</v>
      </c>
      <c r="G67" s="26">
        <v>4829238</v>
      </c>
      <c r="H67" s="26">
        <v>5960772</v>
      </c>
      <c r="I67" s="26">
        <v>43486138</v>
      </c>
      <c r="J67" s="26">
        <v>6728100</v>
      </c>
      <c r="K67" s="26">
        <v>6234817</v>
      </c>
      <c r="L67" s="26">
        <v>6608963</v>
      </c>
      <c r="M67" s="26">
        <v>19571880</v>
      </c>
      <c r="N67" s="26">
        <v>-2778073</v>
      </c>
      <c r="O67" s="26"/>
      <c r="P67" s="26">
        <v>15989255</v>
      </c>
      <c r="Q67" s="26">
        <v>13211182</v>
      </c>
      <c r="R67" s="26">
        <v>7523519</v>
      </c>
      <c r="S67" s="26">
        <v>6595140</v>
      </c>
      <c r="T67" s="26">
        <v>6627740</v>
      </c>
      <c r="U67" s="26">
        <v>20746399</v>
      </c>
      <c r="V67" s="26">
        <v>97015599</v>
      </c>
      <c r="W67" s="26">
        <v>103885266</v>
      </c>
      <c r="X67" s="26"/>
      <c r="Y67" s="25"/>
      <c r="Z67" s="27">
        <v>103885266</v>
      </c>
    </row>
    <row r="68" spans="1:26" ht="13.5" hidden="1">
      <c r="A68" s="37" t="s">
        <v>31</v>
      </c>
      <c r="B68" s="19">
        <v>11017449</v>
      </c>
      <c r="C68" s="19"/>
      <c r="D68" s="20">
        <v>13687175</v>
      </c>
      <c r="E68" s="21">
        <v>13687175</v>
      </c>
      <c r="F68" s="21">
        <v>25254735</v>
      </c>
      <c r="G68" s="21">
        <v>-14699</v>
      </c>
      <c r="H68" s="21">
        <v>-216190</v>
      </c>
      <c r="I68" s="21">
        <v>25023846</v>
      </c>
      <c r="J68" s="21">
        <v>-378175</v>
      </c>
      <c r="K68" s="21">
        <v>-246076</v>
      </c>
      <c r="L68" s="21">
        <v>-91284</v>
      </c>
      <c r="M68" s="21">
        <v>-715535</v>
      </c>
      <c r="N68" s="21">
        <v>-11634588</v>
      </c>
      <c r="O68" s="21"/>
      <c r="P68" s="21">
        <v>-219866</v>
      </c>
      <c r="Q68" s="21">
        <v>-11854454</v>
      </c>
      <c r="R68" s="21">
        <v>-3979</v>
      </c>
      <c r="S68" s="21">
        <v>-373</v>
      </c>
      <c r="T68" s="21">
        <v>-7194</v>
      </c>
      <c r="U68" s="21">
        <v>-11546</v>
      </c>
      <c r="V68" s="21">
        <v>12442311</v>
      </c>
      <c r="W68" s="21">
        <v>13687175</v>
      </c>
      <c r="X68" s="21"/>
      <c r="Y68" s="20"/>
      <c r="Z68" s="23">
        <v>13687175</v>
      </c>
    </row>
    <row r="69" spans="1:26" ht="13.5" hidden="1">
      <c r="A69" s="38" t="s">
        <v>32</v>
      </c>
      <c r="B69" s="19">
        <v>71471675</v>
      </c>
      <c r="C69" s="19"/>
      <c r="D69" s="20">
        <v>81793781</v>
      </c>
      <c r="E69" s="21">
        <v>81793781</v>
      </c>
      <c r="F69" s="21">
        <v>6710948</v>
      </c>
      <c r="G69" s="21">
        <v>4098175</v>
      </c>
      <c r="H69" s="21">
        <v>5411808</v>
      </c>
      <c r="I69" s="21">
        <v>16220931</v>
      </c>
      <c r="J69" s="21">
        <v>6421313</v>
      </c>
      <c r="K69" s="21">
        <v>5775436</v>
      </c>
      <c r="L69" s="21">
        <v>5966089</v>
      </c>
      <c r="M69" s="21">
        <v>18162838</v>
      </c>
      <c r="N69" s="21">
        <v>8142618</v>
      </c>
      <c r="O69" s="21"/>
      <c r="P69" s="21">
        <v>14700819</v>
      </c>
      <c r="Q69" s="21">
        <v>22843437</v>
      </c>
      <c r="R69" s="21">
        <v>6731673</v>
      </c>
      <c r="S69" s="21">
        <v>5730397</v>
      </c>
      <c r="T69" s="21">
        <v>6976941</v>
      </c>
      <c r="U69" s="21">
        <v>19439011</v>
      </c>
      <c r="V69" s="21">
        <v>76666217</v>
      </c>
      <c r="W69" s="21">
        <v>81793781</v>
      </c>
      <c r="X69" s="21"/>
      <c r="Y69" s="20"/>
      <c r="Z69" s="23">
        <v>81793781</v>
      </c>
    </row>
    <row r="70" spans="1:26" ht="13.5" hidden="1">
      <c r="A70" s="39" t="s">
        <v>103</v>
      </c>
      <c r="B70" s="19">
        <v>51083939</v>
      </c>
      <c r="C70" s="19"/>
      <c r="D70" s="20">
        <v>59293140</v>
      </c>
      <c r="E70" s="21">
        <v>59293140</v>
      </c>
      <c r="F70" s="21">
        <v>4425305</v>
      </c>
      <c r="G70" s="21">
        <v>2299950</v>
      </c>
      <c r="H70" s="21">
        <v>3631573</v>
      </c>
      <c r="I70" s="21">
        <v>10356828</v>
      </c>
      <c r="J70" s="21">
        <v>4981640</v>
      </c>
      <c r="K70" s="21">
        <v>3849319</v>
      </c>
      <c r="L70" s="21">
        <v>4058301</v>
      </c>
      <c r="M70" s="21">
        <v>12889260</v>
      </c>
      <c r="N70" s="21">
        <v>6042487</v>
      </c>
      <c r="O70" s="21"/>
      <c r="P70" s="21">
        <v>10713530</v>
      </c>
      <c r="Q70" s="21">
        <v>16756017</v>
      </c>
      <c r="R70" s="21">
        <v>4716175</v>
      </c>
      <c r="S70" s="21">
        <v>3871549</v>
      </c>
      <c r="T70" s="21">
        <v>4726833</v>
      </c>
      <c r="U70" s="21">
        <v>13314557</v>
      </c>
      <c r="V70" s="21">
        <v>53316662</v>
      </c>
      <c r="W70" s="21">
        <v>59293140</v>
      </c>
      <c r="X70" s="21"/>
      <c r="Y70" s="20"/>
      <c r="Z70" s="23">
        <v>59293140</v>
      </c>
    </row>
    <row r="71" spans="1:26" ht="13.5" hidden="1">
      <c r="A71" s="39" t="s">
        <v>104</v>
      </c>
      <c r="B71" s="19">
        <v>10482383</v>
      </c>
      <c r="C71" s="19"/>
      <c r="D71" s="20">
        <v>12489054</v>
      </c>
      <c r="E71" s="21">
        <v>12489054</v>
      </c>
      <c r="F71" s="21">
        <v>1291978</v>
      </c>
      <c r="G71" s="21">
        <v>831524</v>
      </c>
      <c r="H71" s="21">
        <v>816159</v>
      </c>
      <c r="I71" s="21">
        <v>2939661</v>
      </c>
      <c r="J71" s="21">
        <v>461467</v>
      </c>
      <c r="K71" s="21">
        <v>950684</v>
      </c>
      <c r="L71" s="21">
        <v>1076024</v>
      </c>
      <c r="M71" s="21">
        <v>2488175</v>
      </c>
      <c r="N71" s="21">
        <v>1267934</v>
      </c>
      <c r="O71" s="21"/>
      <c r="P71" s="21">
        <v>2071376</v>
      </c>
      <c r="Q71" s="21">
        <v>3339310</v>
      </c>
      <c r="R71" s="21">
        <v>1053665</v>
      </c>
      <c r="S71" s="21">
        <v>896944</v>
      </c>
      <c r="T71" s="21">
        <v>1283859</v>
      </c>
      <c r="U71" s="21">
        <v>3234468</v>
      </c>
      <c r="V71" s="21">
        <v>12001614</v>
      </c>
      <c r="W71" s="21">
        <v>12489054</v>
      </c>
      <c r="X71" s="21"/>
      <c r="Y71" s="20"/>
      <c r="Z71" s="23">
        <v>12489054</v>
      </c>
    </row>
    <row r="72" spans="1:26" ht="13.5" hidden="1">
      <c r="A72" s="39" t="s">
        <v>105</v>
      </c>
      <c r="B72" s="19">
        <v>6097007</v>
      </c>
      <c r="C72" s="19"/>
      <c r="D72" s="20">
        <v>5225916</v>
      </c>
      <c r="E72" s="21">
        <v>5225916</v>
      </c>
      <c r="F72" s="21">
        <v>599183</v>
      </c>
      <c r="G72" s="21">
        <v>572494</v>
      </c>
      <c r="H72" s="21">
        <v>569684</v>
      </c>
      <c r="I72" s="21">
        <v>1741361</v>
      </c>
      <c r="J72" s="21">
        <v>585135</v>
      </c>
      <c r="K72" s="21">
        <v>583848</v>
      </c>
      <c r="L72" s="21">
        <v>440857</v>
      </c>
      <c r="M72" s="21">
        <v>1609840</v>
      </c>
      <c r="N72" s="21">
        <v>441290</v>
      </c>
      <c r="O72" s="21"/>
      <c r="P72" s="21">
        <v>1133534</v>
      </c>
      <c r="Q72" s="21">
        <v>1574824</v>
      </c>
      <c r="R72" s="21">
        <v>571635</v>
      </c>
      <c r="S72" s="21">
        <v>571765</v>
      </c>
      <c r="T72" s="21">
        <v>576168</v>
      </c>
      <c r="U72" s="21">
        <v>1719568</v>
      </c>
      <c r="V72" s="21">
        <v>6645593</v>
      </c>
      <c r="W72" s="21">
        <v>5225916</v>
      </c>
      <c r="X72" s="21"/>
      <c r="Y72" s="20"/>
      <c r="Z72" s="23">
        <v>5225916</v>
      </c>
    </row>
    <row r="73" spans="1:26" ht="13.5" hidden="1">
      <c r="A73" s="39" t="s">
        <v>106</v>
      </c>
      <c r="B73" s="19">
        <v>4121615</v>
      </c>
      <c r="C73" s="19"/>
      <c r="D73" s="20">
        <v>4775671</v>
      </c>
      <c r="E73" s="21">
        <v>4775671</v>
      </c>
      <c r="F73" s="21">
        <v>394482</v>
      </c>
      <c r="G73" s="21">
        <v>394207</v>
      </c>
      <c r="H73" s="21">
        <v>394392</v>
      </c>
      <c r="I73" s="21">
        <v>1183081</v>
      </c>
      <c r="J73" s="21">
        <v>393071</v>
      </c>
      <c r="K73" s="21">
        <v>391585</v>
      </c>
      <c r="L73" s="21">
        <v>390907</v>
      </c>
      <c r="M73" s="21">
        <v>1175563</v>
      </c>
      <c r="N73" s="21">
        <v>390907</v>
      </c>
      <c r="O73" s="21"/>
      <c r="P73" s="21">
        <v>782379</v>
      </c>
      <c r="Q73" s="21">
        <v>1173286</v>
      </c>
      <c r="R73" s="21">
        <v>390198</v>
      </c>
      <c r="S73" s="21">
        <v>390139</v>
      </c>
      <c r="T73" s="21">
        <v>390081</v>
      </c>
      <c r="U73" s="21">
        <v>1170418</v>
      </c>
      <c r="V73" s="21">
        <v>4702348</v>
      </c>
      <c r="W73" s="21">
        <v>4775671</v>
      </c>
      <c r="X73" s="21"/>
      <c r="Y73" s="20"/>
      <c r="Z73" s="23">
        <v>4775671</v>
      </c>
    </row>
    <row r="74" spans="1:26" ht="13.5" hidden="1">
      <c r="A74" s="39" t="s">
        <v>107</v>
      </c>
      <c r="B74" s="19">
        <v>-313269</v>
      </c>
      <c r="C74" s="19"/>
      <c r="D74" s="20">
        <v>10000</v>
      </c>
      <c r="E74" s="21">
        <v>10000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10000</v>
      </c>
      <c r="X74" s="21"/>
      <c r="Y74" s="20"/>
      <c r="Z74" s="23">
        <v>10000</v>
      </c>
    </row>
    <row r="75" spans="1:26" ht="13.5" hidden="1">
      <c r="A75" s="40" t="s">
        <v>110</v>
      </c>
      <c r="B75" s="28">
        <v>7481481</v>
      </c>
      <c r="C75" s="28"/>
      <c r="D75" s="29">
        <v>8404310</v>
      </c>
      <c r="E75" s="30">
        <v>8404310</v>
      </c>
      <c r="F75" s="30">
        <v>730445</v>
      </c>
      <c r="G75" s="30">
        <v>745762</v>
      </c>
      <c r="H75" s="30">
        <v>765154</v>
      </c>
      <c r="I75" s="30">
        <v>2241361</v>
      </c>
      <c r="J75" s="30">
        <v>684962</v>
      </c>
      <c r="K75" s="30">
        <v>705457</v>
      </c>
      <c r="L75" s="30">
        <v>734158</v>
      </c>
      <c r="M75" s="30">
        <v>2124577</v>
      </c>
      <c r="N75" s="30">
        <v>713897</v>
      </c>
      <c r="O75" s="30"/>
      <c r="P75" s="30">
        <v>1508302</v>
      </c>
      <c r="Q75" s="30">
        <v>2222199</v>
      </c>
      <c r="R75" s="30">
        <v>795825</v>
      </c>
      <c r="S75" s="30">
        <v>865116</v>
      </c>
      <c r="T75" s="30">
        <v>-342007</v>
      </c>
      <c r="U75" s="30">
        <v>1318934</v>
      </c>
      <c r="V75" s="30">
        <v>7907071</v>
      </c>
      <c r="W75" s="30">
        <v>8404310</v>
      </c>
      <c r="X75" s="30"/>
      <c r="Y75" s="29"/>
      <c r="Z75" s="31">
        <v>8404310</v>
      </c>
    </row>
    <row r="76" spans="1:26" ht="13.5" hidden="1">
      <c r="A76" s="42" t="s">
        <v>286</v>
      </c>
      <c r="B76" s="32">
        <v>83804698</v>
      </c>
      <c r="C76" s="32"/>
      <c r="D76" s="33">
        <v>81159025</v>
      </c>
      <c r="E76" s="34">
        <v>81159025</v>
      </c>
      <c r="F76" s="34">
        <v>4780868</v>
      </c>
      <c r="G76" s="34">
        <v>6476228</v>
      </c>
      <c r="H76" s="34">
        <v>6341277</v>
      </c>
      <c r="I76" s="34">
        <v>17598373</v>
      </c>
      <c r="J76" s="34">
        <v>9610748</v>
      </c>
      <c r="K76" s="34">
        <v>7101536</v>
      </c>
      <c r="L76" s="34">
        <v>1431379</v>
      </c>
      <c r="M76" s="34">
        <v>18143663</v>
      </c>
      <c r="N76" s="34">
        <v>1547970</v>
      </c>
      <c r="O76" s="34"/>
      <c r="P76" s="34">
        <v>1913904</v>
      </c>
      <c r="Q76" s="34">
        <v>3461874</v>
      </c>
      <c r="R76" s="34">
        <v>5635851</v>
      </c>
      <c r="S76" s="34">
        <v>1555682</v>
      </c>
      <c r="T76" s="34">
        <v>6339003</v>
      </c>
      <c r="U76" s="34">
        <v>13530536</v>
      </c>
      <c r="V76" s="34">
        <v>52734446</v>
      </c>
      <c r="W76" s="34">
        <v>81159025</v>
      </c>
      <c r="X76" s="34"/>
      <c r="Y76" s="33"/>
      <c r="Z76" s="35">
        <v>81159025</v>
      </c>
    </row>
    <row r="77" spans="1:26" ht="13.5" hidden="1">
      <c r="A77" s="37" t="s">
        <v>31</v>
      </c>
      <c r="B77" s="19">
        <v>19472423</v>
      </c>
      <c r="C77" s="19"/>
      <c r="D77" s="20">
        <v>11634099</v>
      </c>
      <c r="E77" s="21">
        <v>11634099</v>
      </c>
      <c r="F77" s="21">
        <v>236200</v>
      </c>
      <c r="G77" s="21">
        <v>1199837</v>
      </c>
      <c r="H77" s="21">
        <v>1179709</v>
      </c>
      <c r="I77" s="21">
        <v>2615746</v>
      </c>
      <c r="J77" s="21">
        <v>2587010</v>
      </c>
      <c r="K77" s="21">
        <v>703802</v>
      </c>
      <c r="L77" s="21">
        <v>11631</v>
      </c>
      <c r="M77" s="21">
        <v>3302443</v>
      </c>
      <c r="N77" s="21">
        <v>29155</v>
      </c>
      <c r="O77" s="21"/>
      <c r="P77" s="21">
        <v>27342</v>
      </c>
      <c r="Q77" s="21">
        <v>56497</v>
      </c>
      <c r="R77" s="21">
        <v>374557</v>
      </c>
      <c r="S77" s="21">
        <v>131170</v>
      </c>
      <c r="T77" s="21">
        <v>491703</v>
      </c>
      <c r="U77" s="21">
        <v>997430</v>
      </c>
      <c r="V77" s="21">
        <v>6972116</v>
      </c>
      <c r="W77" s="21">
        <v>11634099</v>
      </c>
      <c r="X77" s="21"/>
      <c r="Y77" s="20"/>
      <c r="Z77" s="23">
        <v>11634099</v>
      </c>
    </row>
    <row r="78" spans="1:26" ht="13.5" hidden="1">
      <c r="A78" s="38" t="s">
        <v>32</v>
      </c>
      <c r="B78" s="19">
        <v>64332275</v>
      </c>
      <c r="C78" s="19"/>
      <c r="D78" s="20">
        <v>69524926</v>
      </c>
      <c r="E78" s="21">
        <v>69524926</v>
      </c>
      <c r="F78" s="21">
        <v>4544668</v>
      </c>
      <c r="G78" s="21">
        <v>5276391</v>
      </c>
      <c r="H78" s="21">
        <v>4396414</v>
      </c>
      <c r="I78" s="21">
        <v>14217473</v>
      </c>
      <c r="J78" s="21">
        <v>6338776</v>
      </c>
      <c r="K78" s="21">
        <v>5692277</v>
      </c>
      <c r="L78" s="21">
        <v>685590</v>
      </c>
      <c r="M78" s="21">
        <v>12716643</v>
      </c>
      <c r="N78" s="21">
        <v>788370</v>
      </c>
      <c r="O78" s="21"/>
      <c r="P78" s="21">
        <v>378260</v>
      </c>
      <c r="Q78" s="21">
        <v>1166630</v>
      </c>
      <c r="R78" s="21">
        <v>4465469</v>
      </c>
      <c r="S78" s="21">
        <v>559396</v>
      </c>
      <c r="T78" s="21">
        <v>5847300</v>
      </c>
      <c r="U78" s="21">
        <v>10872165</v>
      </c>
      <c r="V78" s="21">
        <v>38972911</v>
      </c>
      <c r="W78" s="21">
        <v>69524926</v>
      </c>
      <c r="X78" s="21"/>
      <c r="Y78" s="20"/>
      <c r="Z78" s="23">
        <v>69524926</v>
      </c>
    </row>
    <row r="79" spans="1:26" ht="13.5" hidden="1">
      <c r="A79" s="39" t="s">
        <v>103</v>
      </c>
      <c r="B79" s="19">
        <v>45068593</v>
      </c>
      <c r="C79" s="19"/>
      <c r="D79" s="20">
        <v>50399171</v>
      </c>
      <c r="E79" s="21">
        <v>50399171</v>
      </c>
      <c r="F79" s="21">
        <v>3672708</v>
      </c>
      <c r="G79" s="21">
        <v>4206900</v>
      </c>
      <c r="H79" s="21">
        <v>3486392</v>
      </c>
      <c r="I79" s="21">
        <v>11366000</v>
      </c>
      <c r="J79" s="21">
        <v>4954977</v>
      </c>
      <c r="K79" s="21">
        <v>4275510</v>
      </c>
      <c r="L79" s="21">
        <v>558146</v>
      </c>
      <c r="M79" s="21">
        <v>9788633</v>
      </c>
      <c r="N79" s="21">
        <v>535651</v>
      </c>
      <c r="O79" s="21"/>
      <c r="P79" s="21">
        <v>282071</v>
      </c>
      <c r="Q79" s="21">
        <v>817722</v>
      </c>
      <c r="R79" s="21">
        <v>3582144</v>
      </c>
      <c r="S79" s="21">
        <v>432093</v>
      </c>
      <c r="T79" s="21">
        <v>4743548</v>
      </c>
      <c r="U79" s="21">
        <v>8757785</v>
      </c>
      <c r="V79" s="21">
        <v>30730140</v>
      </c>
      <c r="W79" s="21">
        <v>50399171</v>
      </c>
      <c r="X79" s="21"/>
      <c r="Y79" s="20"/>
      <c r="Z79" s="23">
        <v>50399171</v>
      </c>
    </row>
    <row r="80" spans="1:26" ht="13.5" hidden="1">
      <c r="A80" s="39" t="s">
        <v>104</v>
      </c>
      <c r="B80" s="19">
        <v>10013242</v>
      </c>
      <c r="C80" s="19"/>
      <c r="D80" s="20">
        <v>10615697</v>
      </c>
      <c r="E80" s="21">
        <v>10615697</v>
      </c>
      <c r="F80" s="21">
        <v>502525</v>
      </c>
      <c r="G80" s="21">
        <v>552729</v>
      </c>
      <c r="H80" s="21">
        <v>454133</v>
      </c>
      <c r="I80" s="21">
        <v>1509387</v>
      </c>
      <c r="J80" s="21">
        <v>692481</v>
      </c>
      <c r="K80" s="21">
        <v>489358</v>
      </c>
      <c r="L80" s="21">
        <v>64329</v>
      </c>
      <c r="M80" s="21">
        <v>1246168</v>
      </c>
      <c r="N80" s="21">
        <v>127202</v>
      </c>
      <c r="O80" s="21"/>
      <c r="P80" s="21">
        <v>44309</v>
      </c>
      <c r="Q80" s="21">
        <v>171511</v>
      </c>
      <c r="R80" s="21">
        <v>510982</v>
      </c>
      <c r="S80" s="21">
        <v>51772</v>
      </c>
      <c r="T80" s="21">
        <v>602585</v>
      </c>
      <c r="U80" s="21">
        <v>1165339</v>
      </c>
      <c r="V80" s="21">
        <v>4092405</v>
      </c>
      <c r="W80" s="21">
        <v>10615697</v>
      </c>
      <c r="X80" s="21"/>
      <c r="Y80" s="20"/>
      <c r="Z80" s="23">
        <v>10615697</v>
      </c>
    </row>
    <row r="81" spans="1:26" ht="13.5" hidden="1">
      <c r="A81" s="39" t="s">
        <v>105</v>
      </c>
      <c r="B81" s="19">
        <v>5486650</v>
      </c>
      <c r="C81" s="19"/>
      <c r="D81" s="20">
        <v>4442029</v>
      </c>
      <c r="E81" s="21">
        <v>4442029</v>
      </c>
      <c r="F81" s="21">
        <v>205927</v>
      </c>
      <c r="G81" s="21">
        <v>298408</v>
      </c>
      <c r="H81" s="21">
        <v>260722</v>
      </c>
      <c r="I81" s="21">
        <v>765057</v>
      </c>
      <c r="J81" s="21">
        <v>404619</v>
      </c>
      <c r="K81" s="21">
        <v>315440</v>
      </c>
      <c r="L81" s="21">
        <v>32149</v>
      </c>
      <c r="M81" s="21">
        <v>752208</v>
      </c>
      <c r="N81" s="21">
        <v>62821</v>
      </c>
      <c r="O81" s="21"/>
      <c r="P81" s="21">
        <v>21930</v>
      </c>
      <c r="Q81" s="21">
        <v>84751</v>
      </c>
      <c r="R81" s="21">
        <v>217490</v>
      </c>
      <c r="S81" s="21">
        <v>43142</v>
      </c>
      <c r="T81" s="21">
        <v>300634</v>
      </c>
      <c r="U81" s="21">
        <v>561266</v>
      </c>
      <c r="V81" s="21">
        <v>2163282</v>
      </c>
      <c r="W81" s="21">
        <v>4442029</v>
      </c>
      <c r="X81" s="21"/>
      <c r="Y81" s="20"/>
      <c r="Z81" s="23">
        <v>4442029</v>
      </c>
    </row>
    <row r="82" spans="1:26" ht="13.5" hidden="1">
      <c r="A82" s="39" t="s">
        <v>106</v>
      </c>
      <c r="B82" s="19">
        <v>3763790</v>
      </c>
      <c r="C82" s="19"/>
      <c r="D82" s="20">
        <v>4059322</v>
      </c>
      <c r="E82" s="21">
        <v>4059322</v>
      </c>
      <c r="F82" s="21">
        <v>145578</v>
      </c>
      <c r="G82" s="21">
        <v>197891</v>
      </c>
      <c r="H82" s="21">
        <v>190174</v>
      </c>
      <c r="I82" s="21">
        <v>533643</v>
      </c>
      <c r="J82" s="21">
        <v>252761</v>
      </c>
      <c r="K82" s="21">
        <v>533931</v>
      </c>
      <c r="L82" s="21">
        <v>30407</v>
      </c>
      <c r="M82" s="21">
        <v>817099</v>
      </c>
      <c r="N82" s="21">
        <v>51368</v>
      </c>
      <c r="O82" s="21"/>
      <c r="P82" s="21">
        <v>28177</v>
      </c>
      <c r="Q82" s="21">
        <v>79545</v>
      </c>
      <c r="R82" s="21">
        <v>144180</v>
      </c>
      <c r="S82" s="21">
        <v>31710</v>
      </c>
      <c r="T82" s="21">
        <v>191622</v>
      </c>
      <c r="U82" s="21">
        <v>367512</v>
      </c>
      <c r="V82" s="21">
        <v>1797799</v>
      </c>
      <c r="W82" s="21">
        <v>4059322</v>
      </c>
      <c r="X82" s="21"/>
      <c r="Y82" s="20"/>
      <c r="Z82" s="23">
        <v>4059322</v>
      </c>
    </row>
    <row r="83" spans="1:26" ht="13.5" hidden="1">
      <c r="A83" s="39" t="s">
        <v>107</v>
      </c>
      <c r="B83" s="19"/>
      <c r="C83" s="19"/>
      <c r="D83" s="20">
        <v>8707</v>
      </c>
      <c r="E83" s="21">
        <v>8707</v>
      </c>
      <c r="F83" s="21">
        <v>17930</v>
      </c>
      <c r="G83" s="21">
        <v>20463</v>
      </c>
      <c r="H83" s="21">
        <v>4993</v>
      </c>
      <c r="I83" s="21">
        <v>43386</v>
      </c>
      <c r="J83" s="21">
        <v>33938</v>
      </c>
      <c r="K83" s="21">
        <v>78038</v>
      </c>
      <c r="L83" s="21">
        <v>559</v>
      </c>
      <c r="M83" s="21">
        <v>112535</v>
      </c>
      <c r="N83" s="21">
        <v>11328</v>
      </c>
      <c r="O83" s="21"/>
      <c r="P83" s="21">
        <v>1773</v>
      </c>
      <c r="Q83" s="21">
        <v>13101</v>
      </c>
      <c r="R83" s="21">
        <v>10673</v>
      </c>
      <c r="S83" s="21">
        <v>679</v>
      </c>
      <c r="T83" s="21">
        <v>8911</v>
      </c>
      <c r="U83" s="21">
        <v>20263</v>
      </c>
      <c r="V83" s="21">
        <v>189285</v>
      </c>
      <c r="W83" s="21">
        <v>8707</v>
      </c>
      <c r="X83" s="21"/>
      <c r="Y83" s="20"/>
      <c r="Z83" s="23">
        <v>8707</v>
      </c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>
        <v>765154</v>
      </c>
      <c r="I84" s="30">
        <v>765154</v>
      </c>
      <c r="J84" s="30">
        <v>684962</v>
      </c>
      <c r="K84" s="30">
        <v>705457</v>
      </c>
      <c r="L84" s="30">
        <v>734158</v>
      </c>
      <c r="M84" s="30">
        <v>2124577</v>
      </c>
      <c r="N84" s="30">
        <v>730445</v>
      </c>
      <c r="O84" s="30"/>
      <c r="P84" s="30">
        <v>1508302</v>
      </c>
      <c r="Q84" s="30">
        <v>2238747</v>
      </c>
      <c r="R84" s="30">
        <v>795825</v>
      </c>
      <c r="S84" s="30">
        <v>865116</v>
      </c>
      <c r="T84" s="30"/>
      <c r="U84" s="30">
        <v>1660941</v>
      </c>
      <c r="V84" s="30">
        <v>6789419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3565953</v>
      </c>
      <c r="D5" s="357">
        <f t="shared" si="0"/>
        <v>0</v>
      </c>
      <c r="E5" s="356">
        <f t="shared" si="0"/>
        <v>5783219</v>
      </c>
      <c r="F5" s="358">
        <f t="shared" si="0"/>
        <v>5783219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5783219</v>
      </c>
      <c r="Y5" s="358">
        <f t="shared" si="0"/>
        <v>-5783219</v>
      </c>
      <c r="Z5" s="359">
        <f>+IF(X5&lt;&gt;0,+(Y5/X5)*100,0)</f>
        <v>-100</v>
      </c>
      <c r="AA5" s="360">
        <f>+AA6+AA8+AA11+AA13+AA15</f>
        <v>5783219</v>
      </c>
    </row>
    <row r="6" spans="1:27" ht="13.5">
      <c r="A6" s="361" t="s">
        <v>204</v>
      </c>
      <c r="B6" s="142"/>
      <c r="C6" s="60">
        <f>+C7</f>
        <v>454733</v>
      </c>
      <c r="D6" s="340">
        <f aca="true" t="shared" si="1" ref="D6:AA6">+D7</f>
        <v>0</v>
      </c>
      <c r="E6" s="60">
        <f t="shared" si="1"/>
        <v>1051426</v>
      </c>
      <c r="F6" s="59">
        <f t="shared" si="1"/>
        <v>1051426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1051426</v>
      </c>
      <c r="Y6" s="59">
        <f t="shared" si="1"/>
        <v>-1051426</v>
      </c>
      <c r="Z6" s="61">
        <f>+IF(X6&lt;&gt;0,+(Y6/X6)*100,0)</f>
        <v>-100</v>
      </c>
      <c r="AA6" s="62">
        <f t="shared" si="1"/>
        <v>1051426</v>
      </c>
    </row>
    <row r="7" spans="1:27" ht="13.5">
      <c r="A7" s="291" t="s">
        <v>228</v>
      </c>
      <c r="B7" s="142"/>
      <c r="C7" s="60">
        <v>454733</v>
      </c>
      <c r="D7" s="340"/>
      <c r="E7" s="60">
        <v>1051426</v>
      </c>
      <c r="F7" s="59">
        <v>1051426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1051426</v>
      </c>
      <c r="Y7" s="59">
        <v>-1051426</v>
      </c>
      <c r="Z7" s="61">
        <v>-100</v>
      </c>
      <c r="AA7" s="62">
        <v>1051426</v>
      </c>
    </row>
    <row r="8" spans="1:27" ht="13.5">
      <c r="A8" s="361" t="s">
        <v>205</v>
      </c>
      <c r="B8" s="142"/>
      <c r="C8" s="60">
        <f aca="true" t="shared" si="2" ref="C8:Y8">SUM(C9:C10)</f>
        <v>1644614</v>
      </c>
      <c r="D8" s="340">
        <f t="shared" si="2"/>
        <v>0</v>
      </c>
      <c r="E8" s="60">
        <f t="shared" si="2"/>
        <v>1868008</v>
      </c>
      <c r="F8" s="59">
        <f t="shared" si="2"/>
        <v>1868008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1868008</v>
      </c>
      <c r="Y8" s="59">
        <f t="shared" si="2"/>
        <v>-1868008</v>
      </c>
      <c r="Z8" s="61">
        <f>+IF(X8&lt;&gt;0,+(Y8/X8)*100,0)</f>
        <v>-100</v>
      </c>
      <c r="AA8" s="62">
        <f>SUM(AA9:AA10)</f>
        <v>1868008</v>
      </c>
    </row>
    <row r="9" spans="1:27" ht="13.5">
      <c r="A9" s="291" t="s">
        <v>229</v>
      </c>
      <c r="B9" s="142"/>
      <c r="C9" s="60">
        <v>1644614</v>
      </c>
      <c r="D9" s="340"/>
      <c r="E9" s="60">
        <v>1868008</v>
      </c>
      <c r="F9" s="59">
        <v>1868008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1868008</v>
      </c>
      <c r="Y9" s="59">
        <v>-1868008</v>
      </c>
      <c r="Z9" s="61">
        <v>-100</v>
      </c>
      <c r="AA9" s="62">
        <v>1868008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937201</v>
      </c>
      <c r="D11" s="363">
        <f aca="true" t="shared" si="3" ref="D11:AA11">+D12</f>
        <v>0</v>
      </c>
      <c r="E11" s="362">
        <f t="shared" si="3"/>
        <v>1752237</v>
      </c>
      <c r="F11" s="364">
        <f t="shared" si="3"/>
        <v>1752237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1752237</v>
      </c>
      <c r="Y11" s="364">
        <f t="shared" si="3"/>
        <v>-1752237</v>
      </c>
      <c r="Z11" s="365">
        <f>+IF(X11&lt;&gt;0,+(Y11/X11)*100,0)</f>
        <v>-100</v>
      </c>
      <c r="AA11" s="366">
        <f t="shared" si="3"/>
        <v>1752237</v>
      </c>
    </row>
    <row r="12" spans="1:27" ht="13.5">
      <c r="A12" s="291" t="s">
        <v>231</v>
      </c>
      <c r="B12" s="136"/>
      <c r="C12" s="60">
        <v>937201</v>
      </c>
      <c r="D12" s="340"/>
      <c r="E12" s="60">
        <v>1752237</v>
      </c>
      <c r="F12" s="59">
        <v>1752237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1752237</v>
      </c>
      <c r="Y12" s="59">
        <v>-1752237</v>
      </c>
      <c r="Z12" s="61">
        <v>-100</v>
      </c>
      <c r="AA12" s="62">
        <v>1752237</v>
      </c>
    </row>
    <row r="13" spans="1:27" ht="13.5">
      <c r="A13" s="361" t="s">
        <v>207</v>
      </c>
      <c r="B13" s="136"/>
      <c r="C13" s="275">
        <f>+C14</f>
        <v>132118</v>
      </c>
      <c r="D13" s="341">
        <f aca="true" t="shared" si="4" ref="D13:AA13">+D14</f>
        <v>0</v>
      </c>
      <c r="E13" s="275">
        <f t="shared" si="4"/>
        <v>541548</v>
      </c>
      <c r="F13" s="342">
        <f t="shared" si="4"/>
        <v>541548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541548</v>
      </c>
      <c r="Y13" s="342">
        <f t="shared" si="4"/>
        <v>-541548</v>
      </c>
      <c r="Z13" s="335">
        <f>+IF(X13&lt;&gt;0,+(Y13/X13)*100,0)</f>
        <v>-100</v>
      </c>
      <c r="AA13" s="273">
        <f t="shared" si="4"/>
        <v>541548</v>
      </c>
    </row>
    <row r="14" spans="1:27" ht="13.5">
      <c r="A14" s="291" t="s">
        <v>232</v>
      </c>
      <c r="B14" s="136"/>
      <c r="C14" s="60">
        <v>132118</v>
      </c>
      <c r="D14" s="340"/>
      <c r="E14" s="60">
        <v>541548</v>
      </c>
      <c r="F14" s="59">
        <v>541548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541548</v>
      </c>
      <c r="Y14" s="59">
        <v>-541548</v>
      </c>
      <c r="Z14" s="61">
        <v>-100</v>
      </c>
      <c r="AA14" s="62">
        <v>541548</v>
      </c>
    </row>
    <row r="15" spans="1:27" ht="13.5">
      <c r="A15" s="361" t="s">
        <v>208</v>
      </c>
      <c r="B15" s="136"/>
      <c r="C15" s="60">
        <f aca="true" t="shared" si="5" ref="C15:Y15">SUM(C16:C20)</f>
        <v>397287</v>
      </c>
      <c r="D15" s="340">
        <f t="shared" si="5"/>
        <v>0</v>
      </c>
      <c r="E15" s="60">
        <f t="shared" si="5"/>
        <v>570000</v>
      </c>
      <c r="F15" s="59">
        <f t="shared" si="5"/>
        <v>570000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570000</v>
      </c>
      <c r="Y15" s="59">
        <f t="shared" si="5"/>
        <v>-570000</v>
      </c>
      <c r="Z15" s="61">
        <f>+IF(X15&lt;&gt;0,+(Y15/X15)*100,0)</f>
        <v>-100</v>
      </c>
      <c r="AA15" s="62">
        <f>SUM(AA16:AA20)</f>
        <v>570000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8182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389105</v>
      </c>
      <c r="D20" s="340"/>
      <c r="E20" s="60">
        <v>570000</v>
      </c>
      <c r="F20" s="59">
        <v>570000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570000</v>
      </c>
      <c r="Y20" s="59">
        <v>-570000</v>
      </c>
      <c r="Z20" s="61">
        <v>-100</v>
      </c>
      <c r="AA20" s="62">
        <v>570000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15178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>
        <v>11935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3243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16251</v>
      </c>
      <c r="D40" s="344">
        <f t="shared" si="9"/>
        <v>0</v>
      </c>
      <c r="E40" s="343">
        <f t="shared" si="9"/>
        <v>11792733</v>
      </c>
      <c r="F40" s="345">
        <f t="shared" si="9"/>
        <v>11792733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11792733</v>
      </c>
      <c r="Y40" s="345">
        <f t="shared" si="9"/>
        <v>-11792733</v>
      </c>
      <c r="Z40" s="336">
        <f>+IF(X40&lt;&gt;0,+(Y40/X40)*100,0)</f>
        <v>-100</v>
      </c>
      <c r="AA40" s="350">
        <f>SUM(AA41:AA49)</f>
        <v>11792733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10734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216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5301</v>
      </c>
      <c r="D49" s="368"/>
      <c r="E49" s="54">
        <v>11792733</v>
      </c>
      <c r="F49" s="53">
        <v>11792733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11792733</v>
      </c>
      <c r="Y49" s="53">
        <v>-11792733</v>
      </c>
      <c r="Z49" s="94">
        <v>-100</v>
      </c>
      <c r="AA49" s="95">
        <v>11792733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3597382</v>
      </c>
      <c r="D60" s="346">
        <f t="shared" si="14"/>
        <v>0</v>
      </c>
      <c r="E60" s="219">
        <f t="shared" si="14"/>
        <v>17575952</v>
      </c>
      <c r="F60" s="264">
        <f t="shared" si="14"/>
        <v>17575952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17575952</v>
      </c>
      <c r="Y60" s="264">
        <f t="shared" si="14"/>
        <v>-17575952</v>
      </c>
      <c r="Z60" s="337">
        <f>+IF(X60&lt;&gt;0,+(Y60/X60)*100,0)</f>
        <v>-100</v>
      </c>
      <c r="AA60" s="232">
        <f>+AA57+AA54+AA51+AA40+AA37+AA34+AA22+AA5</f>
        <v>17575952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91253526</v>
      </c>
      <c r="D5" s="153">
        <f>SUM(D6:D8)</f>
        <v>0</v>
      </c>
      <c r="E5" s="154">
        <f t="shared" si="0"/>
        <v>52892095</v>
      </c>
      <c r="F5" s="100">
        <f t="shared" si="0"/>
        <v>52892095</v>
      </c>
      <c r="G5" s="100">
        <f t="shared" si="0"/>
        <v>45680972</v>
      </c>
      <c r="H5" s="100">
        <f t="shared" si="0"/>
        <v>1407981</v>
      </c>
      <c r="I5" s="100">
        <f t="shared" si="0"/>
        <v>614445</v>
      </c>
      <c r="J5" s="100">
        <f t="shared" si="0"/>
        <v>47703398</v>
      </c>
      <c r="K5" s="100">
        <f t="shared" si="0"/>
        <v>688145</v>
      </c>
      <c r="L5" s="100">
        <f t="shared" si="0"/>
        <v>20443330</v>
      </c>
      <c r="M5" s="100">
        <f t="shared" si="0"/>
        <v>976033</v>
      </c>
      <c r="N5" s="100">
        <f t="shared" si="0"/>
        <v>22107508</v>
      </c>
      <c r="O5" s="100">
        <f t="shared" si="0"/>
        <v>-32130394</v>
      </c>
      <c r="P5" s="100">
        <f t="shared" si="0"/>
        <v>25089</v>
      </c>
      <c r="Q5" s="100">
        <f t="shared" si="0"/>
        <v>13964367</v>
      </c>
      <c r="R5" s="100">
        <f t="shared" si="0"/>
        <v>-18140938</v>
      </c>
      <c r="S5" s="100">
        <f t="shared" si="0"/>
        <v>1113410</v>
      </c>
      <c r="T5" s="100">
        <f t="shared" si="0"/>
        <v>1161547</v>
      </c>
      <c r="U5" s="100">
        <f t="shared" si="0"/>
        <v>-55014</v>
      </c>
      <c r="V5" s="100">
        <f t="shared" si="0"/>
        <v>2219943</v>
      </c>
      <c r="W5" s="100">
        <f t="shared" si="0"/>
        <v>53889911</v>
      </c>
      <c r="X5" s="100">
        <f t="shared" si="0"/>
        <v>52892095</v>
      </c>
      <c r="Y5" s="100">
        <f t="shared" si="0"/>
        <v>997816</v>
      </c>
      <c r="Z5" s="137">
        <f>+IF(X5&lt;&gt;0,+(Y5/X5)*100,0)</f>
        <v>1.8865125308422743</v>
      </c>
      <c r="AA5" s="153">
        <f>SUM(AA6:AA8)</f>
        <v>52892095</v>
      </c>
    </row>
    <row r="6" spans="1:27" ht="13.5">
      <c r="A6" s="138" t="s">
        <v>75</v>
      </c>
      <c r="B6" s="136"/>
      <c r="C6" s="155">
        <v>704920</v>
      </c>
      <c r="D6" s="155"/>
      <c r="E6" s="156">
        <v>2356989</v>
      </c>
      <c r="F6" s="60">
        <v>2356989</v>
      </c>
      <c r="G6" s="60"/>
      <c r="H6" s="60"/>
      <c r="I6" s="60"/>
      <c r="J6" s="60"/>
      <c r="K6" s="60"/>
      <c r="L6" s="60">
        <v>783666</v>
      </c>
      <c r="M6" s="60"/>
      <c r="N6" s="60">
        <v>783666</v>
      </c>
      <c r="O6" s="60">
        <v>1567332</v>
      </c>
      <c r="P6" s="60"/>
      <c r="Q6" s="60"/>
      <c r="R6" s="60">
        <v>1567332</v>
      </c>
      <c r="S6" s="60"/>
      <c r="T6" s="60"/>
      <c r="U6" s="60"/>
      <c r="V6" s="60"/>
      <c r="W6" s="60">
        <v>2350998</v>
      </c>
      <c r="X6" s="60">
        <v>2356989</v>
      </c>
      <c r="Y6" s="60">
        <v>-5991</v>
      </c>
      <c r="Z6" s="140">
        <v>-0.25</v>
      </c>
      <c r="AA6" s="155">
        <v>2356989</v>
      </c>
    </row>
    <row r="7" spans="1:27" ht="13.5">
      <c r="A7" s="138" t="s">
        <v>76</v>
      </c>
      <c r="B7" s="136"/>
      <c r="C7" s="157">
        <v>90538609</v>
      </c>
      <c r="D7" s="157"/>
      <c r="E7" s="158">
        <v>50525237</v>
      </c>
      <c r="F7" s="159">
        <v>50525237</v>
      </c>
      <c r="G7" s="159">
        <v>45680203</v>
      </c>
      <c r="H7" s="159">
        <v>1407212</v>
      </c>
      <c r="I7" s="159">
        <v>613676</v>
      </c>
      <c r="J7" s="159">
        <v>47701091</v>
      </c>
      <c r="K7" s="159">
        <v>687376</v>
      </c>
      <c r="L7" s="159">
        <v>19658895</v>
      </c>
      <c r="M7" s="159">
        <v>975264</v>
      </c>
      <c r="N7" s="159">
        <v>21321535</v>
      </c>
      <c r="O7" s="159">
        <v>-33698495</v>
      </c>
      <c r="P7" s="159">
        <v>24320</v>
      </c>
      <c r="Q7" s="159">
        <v>13963598</v>
      </c>
      <c r="R7" s="159">
        <v>-19710577</v>
      </c>
      <c r="S7" s="159">
        <v>1112641</v>
      </c>
      <c r="T7" s="159">
        <v>1160778</v>
      </c>
      <c r="U7" s="159">
        <v>-55783</v>
      </c>
      <c r="V7" s="159">
        <v>2217636</v>
      </c>
      <c r="W7" s="159">
        <v>51529685</v>
      </c>
      <c r="X7" s="159">
        <v>50525237</v>
      </c>
      <c r="Y7" s="159">
        <v>1004448</v>
      </c>
      <c r="Z7" s="141">
        <v>1.99</v>
      </c>
      <c r="AA7" s="157">
        <v>50525237</v>
      </c>
    </row>
    <row r="8" spans="1:27" ht="13.5">
      <c r="A8" s="138" t="s">
        <v>77</v>
      </c>
      <c r="B8" s="136"/>
      <c r="C8" s="155">
        <v>9997</v>
      </c>
      <c r="D8" s="155"/>
      <c r="E8" s="156">
        <v>9869</v>
      </c>
      <c r="F8" s="60">
        <v>9869</v>
      </c>
      <c r="G8" s="60">
        <v>769</v>
      </c>
      <c r="H8" s="60">
        <v>769</v>
      </c>
      <c r="I8" s="60">
        <v>769</v>
      </c>
      <c r="J8" s="60">
        <v>2307</v>
      </c>
      <c r="K8" s="60">
        <v>769</v>
      </c>
      <c r="L8" s="60">
        <v>769</v>
      </c>
      <c r="M8" s="60">
        <v>769</v>
      </c>
      <c r="N8" s="60">
        <v>2307</v>
      </c>
      <c r="O8" s="60">
        <v>769</v>
      </c>
      <c r="P8" s="60">
        <v>769</v>
      </c>
      <c r="Q8" s="60">
        <v>769</v>
      </c>
      <c r="R8" s="60">
        <v>2307</v>
      </c>
      <c r="S8" s="60">
        <v>769</v>
      </c>
      <c r="T8" s="60">
        <v>769</v>
      </c>
      <c r="U8" s="60">
        <v>769</v>
      </c>
      <c r="V8" s="60">
        <v>2307</v>
      </c>
      <c r="W8" s="60">
        <v>9228</v>
      </c>
      <c r="X8" s="60">
        <v>9869</v>
      </c>
      <c r="Y8" s="60">
        <v>-641</v>
      </c>
      <c r="Z8" s="140">
        <v>-6.5</v>
      </c>
      <c r="AA8" s="155">
        <v>9869</v>
      </c>
    </row>
    <row r="9" spans="1:27" ht="13.5">
      <c r="A9" s="135" t="s">
        <v>78</v>
      </c>
      <c r="B9" s="136"/>
      <c r="C9" s="153">
        <f aca="true" t="shared" si="1" ref="C9:Y9">SUM(C10:C14)</f>
        <v>1312662</v>
      </c>
      <c r="D9" s="153">
        <f>SUM(D10:D14)</f>
        <v>0</v>
      </c>
      <c r="E9" s="154">
        <f t="shared" si="1"/>
        <v>4734139</v>
      </c>
      <c r="F9" s="100">
        <f t="shared" si="1"/>
        <v>4734139</v>
      </c>
      <c r="G9" s="100">
        <f t="shared" si="1"/>
        <v>573696</v>
      </c>
      <c r="H9" s="100">
        <f t="shared" si="1"/>
        <v>418310</v>
      </c>
      <c r="I9" s="100">
        <f t="shared" si="1"/>
        <v>-184916</v>
      </c>
      <c r="J9" s="100">
        <f t="shared" si="1"/>
        <v>807090</v>
      </c>
      <c r="K9" s="100">
        <f t="shared" si="1"/>
        <v>663465</v>
      </c>
      <c r="L9" s="100">
        <f t="shared" si="1"/>
        <v>952594</v>
      </c>
      <c r="M9" s="100">
        <f t="shared" si="1"/>
        <v>118356</v>
      </c>
      <c r="N9" s="100">
        <f t="shared" si="1"/>
        <v>1734415</v>
      </c>
      <c r="O9" s="100">
        <f t="shared" si="1"/>
        <v>-1145748</v>
      </c>
      <c r="P9" s="100">
        <f t="shared" si="1"/>
        <v>945662</v>
      </c>
      <c r="Q9" s="100">
        <f t="shared" si="1"/>
        <v>867085</v>
      </c>
      <c r="R9" s="100">
        <f t="shared" si="1"/>
        <v>666999</v>
      </c>
      <c r="S9" s="100">
        <f t="shared" si="1"/>
        <v>178222</v>
      </c>
      <c r="T9" s="100">
        <f t="shared" si="1"/>
        <v>758545</v>
      </c>
      <c r="U9" s="100">
        <f t="shared" si="1"/>
        <v>1170409</v>
      </c>
      <c r="V9" s="100">
        <f t="shared" si="1"/>
        <v>2107176</v>
      </c>
      <c r="W9" s="100">
        <f t="shared" si="1"/>
        <v>5315680</v>
      </c>
      <c r="X9" s="100">
        <f t="shared" si="1"/>
        <v>4734139</v>
      </c>
      <c r="Y9" s="100">
        <f t="shared" si="1"/>
        <v>581541</v>
      </c>
      <c r="Z9" s="137">
        <f>+IF(X9&lt;&gt;0,+(Y9/X9)*100,0)</f>
        <v>12.283986591859682</v>
      </c>
      <c r="AA9" s="153">
        <f>SUM(AA10:AA14)</f>
        <v>4734139</v>
      </c>
    </row>
    <row r="10" spans="1:27" ht="13.5">
      <c r="A10" s="138" t="s">
        <v>79</v>
      </c>
      <c r="B10" s="136"/>
      <c r="C10" s="155">
        <v>779667</v>
      </c>
      <c r="D10" s="155"/>
      <c r="E10" s="156">
        <v>956944</v>
      </c>
      <c r="F10" s="60">
        <v>956944</v>
      </c>
      <c r="G10" s="60">
        <v>73691</v>
      </c>
      <c r="H10" s="60">
        <v>8680</v>
      </c>
      <c r="I10" s="60">
        <v>11582</v>
      </c>
      <c r="J10" s="60">
        <v>93953</v>
      </c>
      <c r="K10" s="60">
        <v>12040</v>
      </c>
      <c r="L10" s="60">
        <v>13115</v>
      </c>
      <c r="M10" s="60">
        <v>10834</v>
      </c>
      <c r="N10" s="60">
        <v>35989</v>
      </c>
      <c r="O10" s="60">
        <v>41892</v>
      </c>
      <c r="P10" s="60">
        <v>3701</v>
      </c>
      <c r="Q10" s="60">
        <v>3607</v>
      </c>
      <c r="R10" s="60">
        <v>49200</v>
      </c>
      <c r="S10" s="60">
        <v>10775</v>
      </c>
      <c r="T10" s="60">
        <v>11137</v>
      </c>
      <c r="U10" s="60">
        <v>-12363</v>
      </c>
      <c r="V10" s="60">
        <v>9549</v>
      </c>
      <c r="W10" s="60">
        <v>188691</v>
      </c>
      <c r="X10" s="60">
        <v>956944</v>
      </c>
      <c r="Y10" s="60">
        <v>-768253</v>
      </c>
      <c r="Z10" s="140">
        <v>-80.28</v>
      </c>
      <c r="AA10" s="155">
        <v>956944</v>
      </c>
    </row>
    <row r="11" spans="1:27" ht="13.5">
      <c r="A11" s="138" t="s">
        <v>80</v>
      </c>
      <c r="B11" s="136"/>
      <c r="C11" s="155">
        <v>7737</v>
      </c>
      <c r="D11" s="155"/>
      <c r="E11" s="156">
        <v>11551</v>
      </c>
      <c r="F11" s="60">
        <v>11551</v>
      </c>
      <c r="G11" s="60">
        <v>640</v>
      </c>
      <c r="H11" s="60"/>
      <c r="I11" s="60">
        <v>2045</v>
      </c>
      <c r="J11" s="60">
        <v>2685</v>
      </c>
      <c r="K11" s="60">
        <v>697</v>
      </c>
      <c r="L11" s="60">
        <v>1411</v>
      </c>
      <c r="M11" s="60"/>
      <c r="N11" s="60">
        <v>2108</v>
      </c>
      <c r="O11" s="60"/>
      <c r="P11" s="60">
        <v>276316</v>
      </c>
      <c r="Q11" s="60">
        <v>167160</v>
      </c>
      <c r="R11" s="60">
        <v>443476</v>
      </c>
      <c r="S11" s="60">
        <v>-152715</v>
      </c>
      <c r="T11" s="60">
        <v>777</v>
      </c>
      <c r="U11" s="60">
        <v>744821</v>
      </c>
      <c r="V11" s="60">
        <v>592883</v>
      </c>
      <c r="W11" s="60">
        <v>1041152</v>
      </c>
      <c r="X11" s="60">
        <v>11551</v>
      </c>
      <c r="Y11" s="60">
        <v>1029601</v>
      </c>
      <c r="Z11" s="140">
        <v>8913.52</v>
      </c>
      <c r="AA11" s="155">
        <v>11551</v>
      </c>
    </row>
    <row r="12" spans="1:27" ht="13.5">
      <c r="A12" s="138" t="s">
        <v>81</v>
      </c>
      <c r="B12" s="136"/>
      <c r="C12" s="155"/>
      <c r="D12" s="155"/>
      <c r="E12" s="156">
        <v>2989644</v>
      </c>
      <c r="F12" s="60">
        <v>2989644</v>
      </c>
      <c r="G12" s="60">
        <v>499365</v>
      </c>
      <c r="H12" s="60">
        <v>409630</v>
      </c>
      <c r="I12" s="60">
        <v>-198543</v>
      </c>
      <c r="J12" s="60">
        <v>710452</v>
      </c>
      <c r="K12" s="60">
        <v>650728</v>
      </c>
      <c r="L12" s="60">
        <v>938068</v>
      </c>
      <c r="M12" s="60">
        <v>107522</v>
      </c>
      <c r="N12" s="60">
        <v>1696318</v>
      </c>
      <c r="O12" s="60">
        <v>-1187640</v>
      </c>
      <c r="P12" s="60">
        <v>665645</v>
      </c>
      <c r="Q12" s="60">
        <v>696318</v>
      </c>
      <c r="R12" s="60">
        <v>174323</v>
      </c>
      <c r="S12" s="60">
        <v>320162</v>
      </c>
      <c r="T12" s="60">
        <v>746631</v>
      </c>
      <c r="U12" s="60">
        <v>437951</v>
      </c>
      <c r="V12" s="60">
        <v>1504744</v>
      </c>
      <c r="W12" s="60">
        <v>4085837</v>
      </c>
      <c r="X12" s="60">
        <v>2989644</v>
      </c>
      <c r="Y12" s="60">
        <v>1096193</v>
      </c>
      <c r="Z12" s="140">
        <v>36.67</v>
      </c>
      <c r="AA12" s="155">
        <v>2989644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525258</v>
      </c>
      <c r="D14" s="157"/>
      <c r="E14" s="158">
        <v>776000</v>
      </c>
      <c r="F14" s="159">
        <v>776000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776000</v>
      </c>
      <c r="Y14" s="159">
        <v>-776000</v>
      </c>
      <c r="Z14" s="141">
        <v>-100</v>
      </c>
      <c r="AA14" s="157">
        <v>776000</v>
      </c>
    </row>
    <row r="15" spans="1:27" ht="13.5">
      <c r="A15" s="135" t="s">
        <v>84</v>
      </c>
      <c r="B15" s="142"/>
      <c r="C15" s="153">
        <f aca="true" t="shared" si="2" ref="C15:Y15">SUM(C16:C18)</f>
        <v>-313346</v>
      </c>
      <c r="D15" s="153">
        <f>SUM(D16:D18)</f>
        <v>0</v>
      </c>
      <c r="E15" s="154">
        <f t="shared" si="2"/>
        <v>6866755</v>
      </c>
      <c r="F15" s="100">
        <f t="shared" si="2"/>
        <v>6866755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7061000</v>
      </c>
      <c r="P15" s="100">
        <f t="shared" si="2"/>
        <v>0</v>
      </c>
      <c r="Q15" s="100">
        <f t="shared" si="2"/>
        <v>0</v>
      </c>
      <c r="R15" s="100">
        <f t="shared" si="2"/>
        <v>7061000</v>
      </c>
      <c r="S15" s="100">
        <f t="shared" si="2"/>
        <v>0</v>
      </c>
      <c r="T15" s="100">
        <f t="shared" si="2"/>
        <v>0</v>
      </c>
      <c r="U15" s="100">
        <f t="shared" si="2"/>
        <v>33341</v>
      </c>
      <c r="V15" s="100">
        <f t="shared" si="2"/>
        <v>33341</v>
      </c>
      <c r="W15" s="100">
        <f t="shared" si="2"/>
        <v>7094341</v>
      </c>
      <c r="X15" s="100">
        <f t="shared" si="2"/>
        <v>6866755</v>
      </c>
      <c r="Y15" s="100">
        <f t="shared" si="2"/>
        <v>227586</v>
      </c>
      <c r="Z15" s="137">
        <f>+IF(X15&lt;&gt;0,+(Y15/X15)*100,0)</f>
        <v>3.314316587674964</v>
      </c>
      <c r="AA15" s="153">
        <f>SUM(AA16:AA18)</f>
        <v>6866755</v>
      </c>
    </row>
    <row r="16" spans="1:27" ht="13.5">
      <c r="A16" s="138" t="s">
        <v>85</v>
      </c>
      <c r="B16" s="136"/>
      <c r="C16" s="155">
        <v>3</v>
      </c>
      <c r="D16" s="155"/>
      <c r="E16" s="156">
        <v>1028500</v>
      </c>
      <c r="F16" s="60">
        <v>1028500</v>
      </c>
      <c r="G16" s="60"/>
      <c r="H16" s="60"/>
      <c r="I16" s="60"/>
      <c r="J16" s="60"/>
      <c r="K16" s="60"/>
      <c r="L16" s="60"/>
      <c r="M16" s="60"/>
      <c r="N16" s="60"/>
      <c r="O16" s="60">
        <v>7061000</v>
      </c>
      <c r="P16" s="60"/>
      <c r="Q16" s="60"/>
      <c r="R16" s="60">
        <v>7061000</v>
      </c>
      <c r="S16" s="60"/>
      <c r="T16" s="60"/>
      <c r="U16" s="60">
        <v>33341</v>
      </c>
      <c r="V16" s="60">
        <v>33341</v>
      </c>
      <c r="W16" s="60">
        <v>7094341</v>
      </c>
      <c r="X16" s="60">
        <v>1028500</v>
      </c>
      <c r="Y16" s="60">
        <v>6065841</v>
      </c>
      <c r="Z16" s="140">
        <v>589.78</v>
      </c>
      <c r="AA16" s="155">
        <v>1028500</v>
      </c>
    </row>
    <row r="17" spans="1:27" ht="13.5">
      <c r="A17" s="138" t="s">
        <v>86</v>
      </c>
      <c r="B17" s="136"/>
      <c r="C17" s="155">
        <v>-313349</v>
      </c>
      <c r="D17" s="155"/>
      <c r="E17" s="156">
        <v>5838255</v>
      </c>
      <c r="F17" s="60">
        <v>5838255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5838255</v>
      </c>
      <c r="Y17" s="60">
        <v>-5838255</v>
      </c>
      <c r="Z17" s="140">
        <v>-100</v>
      </c>
      <c r="AA17" s="155">
        <v>5838255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79728688</v>
      </c>
      <c r="D19" s="153">
        <f>SUM(D20:D23)</f>
        <v>0</v>
      </c>
      <c r="E19" s="154">
        <f t="shared" si="3"/>
        <v>127831015</v>
      </c>
      <c r="F19" s="100">
        <f t="shared" si="3"/>
        <v>127831015</v>
      </c>
      <c r="G19" s="100">
        <f t="shared" si="3"/>
        <v>6858228</v>
      </c>
      <c r="H19" s="100">
        <f t="shared" si="3"/>
        <v>4103817</v>
      </c>
      <c r="I19" s="100">
        <f t="shared" si="3"/>
        <v>5438970</v>
      </c>
      <c r="J19" s="100">
        <f t="shared" si="3"/>
        <v>16401015</v>
      </c>
      <c r="K19" s="100">
        <f t="shared" si="3"/>
        <v>6439367</v>
      </c>
      <c r="L19" s="100">
        <f t="shared" si="3"/>
        <v>16462646</v>
      </c>
      <c r="M19" s="100">
        <f t="shared" si="3"/>
        <v>5970574</v>
      </c>
      <c r="N19" s="100">
        <f t="shared" si="3"/>
        <v>28872587</v>
      </c>
      <c r="O19" s="100">
        <f t="shared" si="3"/>
        <v>30597271</v>
      </c>
      <c r="P19" s="100">
        <f t="shared" si="3"/>
        <v>17962</v>
      </c>
      <c r="Q19" s="100">
        <f t="shared" si="3"/>
        <v>14773942</v>
      </c>
      <c r="R19" s="100">
        <f t="shared" si="3"/>
        <v>45389175</v>
      </c>
      <c r="S19" s="100">
        <f t="shared" si="3"/>
        <v>6746301</v>
      </c>
      <c r="T19" s="100">
        <f t="shared" si="3"/>
        <v>5765216</v>
      </c>
      <c r="U19" s="100">
        <f t="shared" si="3"/>
        <v>7002419</v>
      </c>
      <c r="V19" s="100">
        <f t="shared" si="3"/>
        <v>19513936</v>
      </c>
      <c r="W19" s="100">
        <f t="shared" si="3"/>
        <v>110176713</v>
      </c>
      <c r="X19" s="100">
        <f t="shared" si="3"/>
        <v>127831015</v>
      </c>
      <c r="Y19" s="100">
        <f t="shared" si="3"/>
        <v>-17654302</v>
      </c>
      <c r="Z19" s="137">
        <f>+IF(X19&lt;&gt;0,+(Y19/X19)*100,0)</f>
        <v>-13.810656201079214</v>
      </c>
      <c r="AA19" s="153">
        <f>SUM(AA20:AA23)</f>
        <v>127831015</v>
      </c>
    </row>
    <row r="20" spans="1:27" ht="13.5">
      <c r="A20" s="138" t="s">
        <v>89</v>
      </c>
      <c r="B20" s="136"/>
      <c r="C20" s="155">
        <v>53711462</v>
      </c>
      <c r="D20" s="155"/>
      <c r="E20" s="156">
        <v>69750082</v>
      </c>
      <c r="F20" s="60">
        <v>69750082</v>
      </c>
      <c r="G20" s="60">
        <v>4565918</v>
      </c>
      <c r="H20" s="60">
        <v>2300758</v>
      </c>
      <c r="I20" s="60">
        <v>3636133</v>
      </c>
      <c r="J20" s="60">
        <v>10502809</v>
      </c>
      <c r="K20" s="60">
        <v>4987795</v>
      </c>
      <c r="L20" s="60">
        <v>7258925</v>
      </c>
      <c r="M20" s="60">
        <v>4061459</v>
      </c>
      <c r="N20" s="60">
        <v>16308179</v>
      </c>
      <c r="O20" s="60">
        <v>13212150</v>
      </c>
      <c r="P20" s="60">
        <v>10984</v>
      </c>
      <c r="Q20" s="60">
        <v>10782730</v>
      </c>
      <c r="R20" s="60">
        <v>24005864</v>
      </c>
      <c r="S20" s="60">
        <v>4727235</v>
      </c>
      <c r="T20" s="60">
        <v>3898018</v>
      </c>
      <c r="U20" s="60">
        <v>4750959</v>
      </c>
      <c r="V20" s="60">
        <v>13376212</v>
      </c>
      <c r="W20" s="60">
        <v>64193064</v>
      </c>
      <c r="X20" s="60">
        <v>69750082</v>
      </c>
      <c r="Y20" s="60">
        <v>-5557018</v>
      </c>
      <c r="Z20" s="140">
        <v>-7.97</v>
      </c>
      <c r="AA20" s="155">
        <v>69750082</v>
      </c>
    </row>
    <row r="21" spans="1:27" ht="13.5">
      <c r="A21" s="138" t="s">
        <v>90</v>
      </c>
      <c r="B21" s="136"/>
      <c r="C21" s="155">
        <v>12957535</v>
      </c>
      <c r="D21" s="155"/>
      <c r="E21" s="156">
        <v>35798696</v>
      </c>
      <c r="F21" s="60">
        <v>35798696</v>
      </c>
      <c r="G21" s="60">
        <v>1293304</v>
      </c>
      <c r="H21" s="60">
        <v>834094</v>
      </c>
      <c r="I21" s="60">
        <v>832944</v>
      </c>
      <c r="J21" s="60">
        <v>2960342</v>
      </c>
      <c r="K21" s="60">
        <v>466178</v>
      </c>
      <c r="L21" s="60">
        <v>4360545</v>
      </c>
      <c r="M21" s="60">
        <v>1076223</v>
      </c>
      <c r="N21" s="60">
        <v>5902946</v>
      </c>
      <c r="O21" s="60">
        <v>8420778</v>
      </c>
      <c r="P21" s="60">
        <v>4083</v>
      </c>
      <c r="Q21" s="60">
        <v>2072113</v>
      </c>
      <c r="R21" s="60">
        <v>10496974</v>
      </c>
      <c r="S21" s="60">
        <v>1055219</v>
      </c>
      <c r="T21" s="60">
        <v>898045</v>
      </c>
      <c r="U21" s="60">
        <v>1284412</v>
      </c>
      <c r="V21" s="60">
        <v>3237676</v>
      </c>
      <c r="W21" s="60">
        <v>22597938</v>
      </c>
      <c r="X21" s="60">
        <v>35798696</v>
      </c>
      <c r="Y21" s="60">
        <v>-13200758</v>
      </c>
      <c r="Z21" s="140">
        <v>-36.87</v>
      </c>
      <c r="AA21" s="155">
        <v>35798696</v>
      </c>
    </row>
    <row r="22" spans="1:27" ht="13.5">
      <c r="A22" s="138" t="s">
        <v>91</v>
      </c>
      <c r="B22" s="136"/>
      <c r="C22" s="157">
        <v>7710616</v>
      </c>
      <c r="D22" s="157"/>
      <c r="E22" s="158">
        <v>11941613</v>
      </c>
      <c r="F22" s="159">
        <v>11941613</v>
      </c>
      <c r="G22" s="159">
        <v>600394</v>
      </c>
      <c r="H22" s="159">
        <v>572494</v>
      </c>
      <c r="I22" s="159">
        <v>569684</v>
      </c>
      <c r="J22" s="159">
        <v>1742572</v>
      </c>
      <c r="K22" s="159">
        <v>585135</v>
      </c>
      <c r="L22" s="159">
        <v>2822365</v>
      </c>
      <c r="M22" s="159">
        <v>440857</v>
      </c>
      <c r="N22" s="159">
        <v>3848357</v>
      </c>
      <c r="O22" s="159">
        <v>5150490</v>
      </c>
      <c r="P22" s="159"/>
      <c r="Q22" s="159">
        <v>1133534</v>
      </c>
      <c r="R22" s="159">
        <v>6284024</v>
      </c>
      <c r="S22" s="159">
        <v>571635</v>
      </c>
      <c r="T22" s="159">
        <v>571765</v>
      </c>
      <c r="U22" s="159">
        <v>576168</v>
      </c>
      <c r="V22" s="159">
        <v>1719568</v>
      </c>
      <c r="W22" s="159">
        <v>13594521</v>
      </c>
      <c r="X22" s="159">
        <v>11941613</v>
      </c>
      <c r="Y22" s="159">
        <v>1652908</v>
      </c>
      <c r="Z22" s="141">
        <v>13.84</v>
      </c>
      <c r="AA22" s="157">
        <v>11941613</v>
      </c>
    </row>
    <row r="23" spans="1:27" ht="13.5">
      <c r="A23" s="138" t="s">
        <v>92</v>
      </c>
      <c r="B23" s="136"/>
      <c r="C23" s="155">
        <v>5349075</v>
      </c>
      <c r="D23" s="155"/>
      <c r="E23" s="156">
        <v>10340624</v>
      </c>
      <c r="F23" s="60">
        <v>10340624</v>
      </c>
      <c r="G23" s="60">
        <v>398612</v>
      </c>
      <c r="H23" s="60">
        <v>396471</v>
      </c>
      <c r="I23" s="60">
        <v>400209</v>
      </c>
      <c r="J23" s="60">
        <v>1195292</v>
      </c>
      <c r="K23" s="60">
        <v>400259</v>
      </c>
      <c r="L23" s="60">
        <v>2020811</v>
      </c>
      <c r="M23" s="60">
        <v>392035</v>
      </c>
      <c r="N23" s="60">
        <v>2813105</v>
      </c>
      <c r="O23" s="60">
        <v>3813853</v>
      </c>
      <c r="P23" s="60">
        <v>2895</v>
      </c>
      <c r="Q23" s="60">
        <v>785565</v>
      </c>
      <c r="R23" s="60">
        <v>4602313</v>
      </c>
      <c r="S23" s="60">
        <v>392212</v>
      </c>
      <c r="T23" s="60">
        <v>397388</v>
      </c>
      <c r="U23" s="60">
        <v>390880</v>
      </c>
      <c r="V23" s="60">
        <v>1180480</v>
      </c>
      <c r="W23" s="60">
        <v>9791190</v>
      </c>
      <c r="X23" s="60">
        <v>10340624</v>
      </c>
      <c r="Y23" s="60">
        <v>-549434</v>
      </c>
      <c r="Z23" s="140">
        <v>-5.31</v>
      </c>
      <c r="AA23" s="155">
        <v>10340624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171981530</v>
      </c>
      <c r="D25" s="168">
        <f>+D5+D9+D15+D19+D24</f>
        <v>0</v>
      </c>
      <c r="E25" s="169">
        <f t="shared" si="4"/>
        <v>192324004</v>
      </c>
      <c r="F25" s="73">
        <f t="shared" si="4"/>
        <v>192324004</v>
      </c>
      <c r="G25" s="73">
        <f t="shared" si="4"/>
        <v>53112896</v>
      </c>
      <c r="H25" s="73">
        <f t="shared" si="4"/>
        <v>5930108</v>
      </c>
      <c r="I25" s="73">
        <f t="shared" si="4"/>
        <v>5868499</v>
      </c>
      <c r="J25" s="73">
        <f t="shared" si="4"/>
        <v>64911503</v>
      </c>
      <c r="K25" s="73">
        <f t="shared" si="4"/>
        <v>7790977</v>
      </c>
      <c r="L25" s="73">
        <f t="shared" si="4"/>
        <v>37858570</v>
      </c>
      <c r="M25" s="73">
        <f t="shared" si="4"/>
        <v>7064963</v>
      </c>
      <c r="N25" s="73">
        <f t="shared" si="4"/>
        <v>52714510</v>
      </c>
      <c r="O25" s="73">
        <f t="shared" si="4"/>
        <v>4382129</v>
      </c>
      <c r="P25" s="73">
        <f t="shared" si="4"/>
        <v>988713</v>
      </c>
      <c r="Q25" s="73">
        <f t="shared" si="4"/>
        <v>29605394</v>
      </c>
      <c r="R25" s="73">
        <f t="shared" si="4"/>
        <v>34976236</v>
      </c>
      <c r="S25" s="73">
        <f t="shared" si="4"/>
        <v>8037933</v>
      </c>
      <c r="T25" s="73">
        <f t="shared" si="4"/>
        <v>7685308</v>
      </c>
      <c r="U25" s="73">
        <f t="shared" si="4"/>
        <v>8151155</v>
      </c>
      <c r="V25" s="73">
        <f t="shared" si="4"/>
        <v>23874396</v>
      </c>
      <c r="W25" s="73">
        <f t="shared" si="4"/>
        <v>176476645</v>
      </c>
      <c r="X25" s="73">
        <f t="shared" si="4"/>
        <v>192324004</v>
      </c>
      <c r="Y25" s="73">
        <f t="shared" si="4"/>
        <v>-15847359</v>
      </c>
      <c r="Z25" s="170">
        <f>+IF(X25&lt;&gt;0,+(Y25/X25)*100,0)</f>
        <v>-8.239927762735224</v>
      </c>
      <c r="AA25" s="168">
        <f>+AA5+AA9+AA15+AA19+AA24</f>
        <v>192324004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92924647</v>
      </c>
      <c r="D28" s="153">
        <f>SUM(D29:D31)</f>
        <v>0</v>
      </c>
      <c r="E28" s="154">
        <f t="shared" si="5"/>
        <v>58277806</v>
      </c>
      <c r="F28" s="100">
        <f t="shared" si="5"/>
        <v>58277806</v>
      </c>
      <c r="G28" s="100">
        <f t="shared" si="5"/>
        <v>3664966</v>
      </c>
      <c r="H28" s="100">
        <f t="shared" si="5"/>
        <v>4120222</v>
      </c>
      <c r="I28" s="100">
        <f t="shared" si="5"/>
        <v>4025466</v>
      </c>
      <c r="J28" s="100">
        <f t="shared" si="5"/>
        <v>11810654</v>
      </c>
      <c r="K28" s="100">
        <f t="shared" si="5"/>
        <v>3847055</v>
      </c>
      <c r="L28" s="100">
        <f t="shared" si="5"/>
        <v>6523866</v>
      </c>
      <c r="M28" s="100">
        <f t="shared" si="5"/>
        <v>3676941</v>
      </c>
      <c r="N28" s="100">
        <f t="shared" si="5"/>
        <v>14047862</v>
      </c>
      <c r="O28" s="100">
        <f t="shared" si="5"/>
        <v>5369194</v>
      </c>
      <c r="P28" s="100">
        <f t="shared" si="5"/>
        <v>2885005</v>
      </c>
      <c r="Q28" s="100">
        <f t="shared" si="5"/>
        <v>6757782</v>
      </c>
      <c r="R28" s="100">
        <f t="shared" si="5"/>
        <v>15011981</v>
      </c>
      <c r="S28" s="100">
        <f t="shared" si="5"/>
        <v>5462796</v>
      </c>
      <c r="T28" s="100">
        <f t="shared" si="5"/>
        <v>5754260</v>
      </c>
      <c r="U28" s="100">
        <f t="shared" si="5"/>
        <v>4207955</v>
      </c>
      <c r="V28" s="100">
        <f t="shared" si="5"/>
        <v>15425011</v>
      </c>
      <c r="W28" s="100">
        <f t="shared" si="5"/>
        <v>56295508</v>
      </c>
      <c r="X28" s="100">
        <f t="shared" si="5"/>
        <v>58277806</v>
      </c>
      <c r="Y28" s="100">
        <f t="shared" si="5"/>
        <v>-1982298</v>
      </c>
      <c r="Z28" s="137">
        <f>+IF(X28&lt;&gt;0,+(Y28/X28)*100,0)</f>
        <v>-3.401462985754817</v>
      </c>
      <c r="AA28" s="153">
        <f>SUM(AA29:AA31)</f>
        <v>58277806</v>
      </c>
    </row>
    <row r="29" spans="1:27" ht="13.5">
      <c r="A29" s="138" t="s">
        <v>75</v>
      </c>
      <c r="B29" s="136"/>
      <c r="C29" s="155">
        <v>15248877</v>
      </c>
      <c r="D29" s="155"/>
      <c r="E29" s="156">
        <v>12314118</v>
      </c>
      <c r="F29" s="60">
        <v>12314118</v>
      </c>
      <c r="G29" s="60">
        <v>1301286</v>
      </c>
      <c r="H29" s="60">
        <v>1095902</v>
      </c>
      <c r="I29" s="60">
        <v>850654</v>
      </c>
      <c r="J29" s="60">
        <v>3247842</v>
      </c>
      <c r="K29" s="60">
        <v>858942</v>
      </c>
      <c r="L29" s="60">
        <v>1395316</v>
      </c>
      <c r="M29" s="60">
        <v>958091</v>
      </c>
      <c r="N29" s="60">
        <v>3212349</v>
      </c>
      <c r="O29" s="60">
        <v>864186</v>
      </c>
      <c r="P29" s="60">
        <v>891992</v>
      </c>
      <c r="Q29" s="60">
        <v>1666934</v>
      </c>
      <c r="R29" s="60">
        <v>3423112</v>
      </c>
      <c r="S29" s="60">
        <v>1188782</v>
      </c>
      <c r="T29" s="60">
        <v>963773</v>
      </c>
      <c r="U29" s="60">
        <v>930590</v>
      </c>
      <c r="V29" s="60">
        <v>3083145</v>
      </c>
      <c r="W29" s="60">
        <v>12966448</v>
      </c>
      <c r="X29" s="60">
        <v>12314118</v>
      </c>
      <c r="Y29" s="60">
        <v>652330</v>
      </c>
      <c r="Z29" s="140">
        <v>5.3</v>
      </c>
      <c r="AA29" s="155">
        <v>12314118</v>
      </c>
    </row>
    <row r="30" spans="1:27" ht="13.5">
      <c r="A30" s="138" t="s">
        <v>76</v>
      </c>
      <c r="B30" s="136"/>
      <c r="C30" s="157">
        <v>66525565</v>
      </c>
      <c r="D30" s="157"/>
      <c r="E30" s="158">
        <v>35489947</v>
      </c>
      <c r="F30" s="159">
        <v>35489947</v>
      </c>
      <c r="G30" s="159">
        <v>1643821</v>
      </c>
      <c r="H30" s="159">
        <v>2056784</v>
      </c>
      <c r="I30" s="159">
        <v>2051996</v>
      </c>
      <c r="J30" s="159">
        <v>5752601</v>
      </c>
      <c r="K30" s="159">
        <v>2026230</v>
      </c>
      <c r="L30" s="159">
        <v>3809105</v>
      </c>
      <c r="M30" s="159">
        <v>1780842</v>
      </c>
      <c r="N30" s="159">
        <v>7616177</v>
      </c>
      <c r="O30" s="159">
        <v>3464977</v>
      </c>
      <c r="P30" s="159">
        <v>993637</v>
      </c>
      <c r="Q30" s="159">
        <v>3785910</v>
      </c>
      <c r="R30" s="159">
        <v>8244524</v>
      </c>
      <c r="S30" s="159">
        <v>3123079</v>
      </c>
      <c r="T30" s="159">
        <v>3641658</v>
      </c>
      <c r="U30" s="159">
        <v>2342323</v>
      </c>
      <c r="V30" s="159">
        <v>9107060</v>
      </c>
      <c r="W30" s="159">
        <v>30720362</v>
      </c>
      <c r="X30" s="159">
        <v>35489947</v>
      </c>
      <c r="Y30" s="159">
        <v>-4769585</v>
      </c>
      <c r="Z30" s="141">
        <v>-13.44</v>
      </c>
      <c r="AA30" s="157">
        <v>35489947</v>
      </c>
    </row>
    <row r="31" spans="1:27" ht="13.5">
      <c r="A31" s="138" t="s">
        <v>77</v>
      </c>
      <c r="B31" s="136"/>
      <c r="C31" s="155">
        <v>11150205</v>
      </c>
      <c r="D31" s="155"/>
      <c r="E31" s="156">
        <v>10473741</v>
      </c>
      <c r="F31" s="60">
        <v>10473741</v>
      </c>
      <c r="G31" s="60">
        <v>719859</v>
      </c>
      <c r="H31" s="60">
        <v>967536</v>
      </c>
      <c r="I31" s="60">
        <v>1122816</v>
      </c>
      <c r="J31" s="60">
        <v>2810211</v>
      </c>
      <c r="K31" s="60">
        <v>961883</v>
      </c>
      <c r="L31" s="60">
        <v>1319445</v>
      </c>
      <c r="M31" s="60">
        <v>938008</v>
      </c>
      <c r="N31" s="60">
        <v>3219336</v>
      </c>
      <c r="O31" s="60">
        <v>1040031</v>
      </c>
      <c r="P31" s="60">
        <v>999376</v>
      </c>
      <c r="Q31" s="60">
        <v>1304938</v>
      </c>
      <c r="R31" s="60">
        <v>3344345</v>
      </c>
      <c r="S31" s="60">
        <v>1150935</v>
      </c>
      <c r="T31" s="60">
        <v>1148829</v>
      </c>
      <c r="U31" s="60">
        <v>935042</v>
      </c>
      <c r="V31" s="60">
        <v>3234806</v>
      </c>
      <c r="W31" s="60">
        <v>12608698</v>
      </c>
      <c r="X31" s="60">
        <v>10473741</v>
      </c>
      <c r="Y31" s="60">
        <v>2134957</v>
      </c>
      <c r="Z31" s="140">
        <v>20.38</v>
      </c>
      <c r="AA31" s="155">
        <v>10473741</v>
      </c>
    </row>
    <row r="32" spans="1:27" ht="13.5">
      <c r="A32" s="135" t="s">
        <v>78</v>
      </c>
      <c r="B32" s="136"/>
      <c r="C32" s="153">
        <f aca="true" t="shared" si="6" ref="C32:Y32">SUM(C33:C37)</f>
        <v>9198254</v>
      </c>
      <c r="D32" s="153">
        <f>SUM(D33:D37)</f>
        <v>0</v>
      </c>
      <c r="E32" s="154">
        <f t="shared" si="6"/>
        <v>12992277</v>
      </c>
      <c r="F32" s="100">
        <f t="shared" si="6"/>
        <v>12992277</v>
      </c>
      <c r="G32" s="100">
        <f t="shared" si="6"/>
        <v>1086790</v>
      </c>
      <c r="H32" s="100">
        <f t="shared" si="6"/>
        <v>1416729</v>
      </c>
      <c r="I32" s="100">
        <f t="shared" si="6"/>
        <v>820299</v>
      </c>
      <c r="J32" s="100">
        <f t="shared" si="6"/>
        <v>3323818</v>
      </c>
      <c r="K32" s="100">
        <f t="shared" si="6"/>
        <v>1320054</v>
      </c>
      <c r="L32" s="100">
        <f t="shared" si="6"/>
        <v>2336084</v>
      </c>
      <c r="M32" s="100">
        <f t="shared" si="6"/>
        <v>1453676</v>
      </c>
      <c r="N32" s="100">
        <f t="shared" si="6"/>
        <v>5109814</v>
      </c>
      <c r="O32" s="100">
        <f t="shared" si="6"/>
        <v>1292451</v>
      </c>
      <c r="P32" s="100">
        <f t="shared" si="6"/>
        <v>1114050</v>
      </c>
      <c r="Q32" s="100">
        <f t="shared" si="6"/>
        <v>960222</v>
      </c>
      <c r="R32" s="100">
        <f t="shared" si="6"/>
        <v>3366723</v>
      </c>
      <c r="S32" s="100">
        <f t="shared" si="6"/>
        <v>1197355</v>
      </c>
      <c r="T32" s="100">
        <f t="shared" si="6"/>
        <v>839186</v>
      </c>
      <c r="U32" s="100">
        <f t="shared" si="6"/>
        <v>1347658</v>
      </c>
      <c r="V32" s="100">
        <f t="shared" si="6"/>
        <v>3384199</v>
      </c>
      <c r="W32" s="100">
        <f t="shared" si="6"/>
        <v>15184554</v>
      </c>
      <c r="X32" s="100">
        <f t="shared" si="6"/>
        <v>12992277</v>
      </c>
      <c r="Y32" s="100">
        <f t="shared" si="6"/>
        <v>2192277</v>
      </c>
      <c r="Z32" s="137">
        <f>+IF(X32&lt;&gt;0,+(Y32/X32)*100,0)</f>
        <v>16.873693502686248</v>
      </c>
      <c r="AA32" s="153">
        <f>SUM(AA33:AA37)</f>
        <v>12992277</v>
      </c>
    </row>
    <row r="33" spans="1:27" ht="13.5">
      <c r="A33" s="138" t="s">
        <v>79</v>
      </c>
      <c r="B33" s="136"/>
      <c r="C33" s="155">
        <v>4010905</v>
      </c>
      <c r="D33" s="155"/>
      <c r="E33" s="156">
        <v>6827797</v>
      </c>
      <c r="F33" s="60">
        <v>6827797</v>
      </c>
      <c r="G33" s="60">
        <v>623687</v>
      </c>
      <c r="H33" s="60">
        <v>782464</v>
      </c>
      <c r="I33" s="60">
        <v>266290</v>
      </c>
      <c r="J33" s="60">
        <v>1672441</v>
      </c>
      <c r="K33" s="60">
        <v>262655</v>
      </c>
      <c r="L33" s="60">
        <v>1290263</v>
      </c>
      <c r="M33" s="60">
        <v>904845</v>
      </c>
      <c r="N33" s="60">
        <v>2457763</v>
      </c>
      <c r="O33" s="60">
        <v>764893</v>
      </c>
      <c r="P33" s="60">
        <v>592877</v>
      </c>
      <c r="Q33" s="60">
        <v>222633</v>
      </c>
      <c r="R33" s="60">
        <v>1580403</v>
      </c>
      <c r="S33" s="60">
        <v>196485</v>
      </c>
      <c r="T33" s="60">
        <v>161945</v>
      </c>
      <c r="U33" s="60">
        <v>486390</v>
      </c>
      <c r="V33" s="60">
        <v>844820</v>
      </c>
      <c r="W33" s="60">
        <v>6555427</v>
      </c>
      <c r="X33" s="60">
        <v>6827797</v>
      </c>
      <c r="Y33" s="60">
        <v>-272370</v>
      </c>
      <c r="Z33" s="140">
        <v>-3.99</v>
      </c>
      <c r="AA33" s="155">
        <v>6827797</v>
      </c>
    </row>
    <row r="34" spans="1:27" ht="13.5">
      <c r="A34" s="138" t="s">
        <v>80</v>
      </c>
      <c r="B34" s="136"/>
      <c r="C34" s="155">
        <v>2525936</v>
      </c>
      <c r="D34" s="155"/>
      <c r="E34" s="156">
        <v>2620045</v>
      </c>
      <c r="F34" s="60">
        <v>2620045</v>
      </c>
      <c r="G34" s="60">
        <v>293991</v>
      </c>
      <c r="H34" s="60">
        <v>449219</v>
      </c>
      <c r="I34" s="60">
        <v>366985</v>
      </c>
      <c r="J34" s="60">
        <v>1110195</v>
      </c>
      <c r="K34" s="60">
        <v>868570</v>
      </c>
      <c r="L34" s="60">
        <v>748691</v>
      </c>
      <c r="M34" s="60">
        <v>323879</v>
      </c>
      <c r="N34" s="60">
        <v>1941140</v>
      </c>
      <c r="O34" s="60">
        <v>337221</v>
      </c>
      <c r="P34" s="60">
        <v>278013</v>
      </c>
      <c r="Q34" s="60">
        <v>524690</v>
      </c>
      <c r="R34" s="60">
        <v>1139924</v>
      </c>
      <c r="S34" s="60">
        <v>438446</v>
      </c>
      <c r="T34" s="60">
        <v>488496</v>
      </c>
      <c r="U34" s="60">
        <v>601447</v>
      </c>
      <c r="V34" s="60">
        <v>1528389</v>
      </c>
      <c r="W34" s="60">
        <v>5719648</v>
      </c>
      <c r="X34" s="60">
        <v>2620045</v>
      </c>
      <c r="Y34" s="60">
        <v>3099603</v>
      </c>
      <c r="Z34" s="140">
        <v>118.3</v>
      </c>
      <c r="AA34" s="155">
        <v>2620045</v>
      </c>
    </row>
    <row r="35" spans="1:27" ht="13.5">
      <c r="A35" s="138" t="s">
        <v>81</v>
      </c>
      <c r="B35" s="136"/>
      <c r="C35" s="155">
        <v>1498</v>
      </c>
      <c r="D35" s="155"/>
      <c r="E35" s="156">
        <v>2585705</v>
      </c>
      <c r="F35" s="60">
        <v>2585705</v>
      </c>
      <c r="G35" s="60">
        <v>103953</v>
      </c>
      <c r="H35" s="60">
        <v>118430</v>
      </c>
      <c r="I35" s="60">
        <v>119764</v>
      </c>
      <c r="J35" s="60">
        <v>342147</v>
      </c>
      <c r="K35" s="60">
        <v>122172</v>
      </c>
      <c r="L35" s="60">
        <v>179828</v>
      </c>
      <c r="M35" s="60">
        <v>150435</v>
      </c>
      <c r="N35" s="60">
        <v>452435</v>
      </c>
      <c r="O35" s="60">
        <v>119540</v>
      </c>
      <c r="P35" s="60">
        <v>113549</v>
      </c>
      <c r="Q35" s="60">
        <v>138958</v>
      </c>
      <c r="R35" s="60">
        <v>372047</v>
      </c>
      <c r="S35" s="60">
        <v>487352</v>
      </c>
      <c r="T35" s="60">
        <v>123705</v>
      </c>
      <c r="U35" s="60">
        <v>134557</v>
      </c>
      <c r="V35" s="60">
        <v>745614</v>
      </c>
      <c r="W35" s="60">
        <v>1912243</v>
      </c>
      <c r="X35" s="60">
        <v>2585705</v>
      </c>
      <c r="Y35" s="60">
        <v>-673462</v>
      </c>
      <c r="Z35" s="140">
        <v>-26.05</v>
      </c>
      <c r="AA35" s="155">
        <v>2585705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2659915</v>
      </c>
      <c r="D37" s="157"/>
      <c r="E37" s="158">
        <v>958730</v>
      </c>
      <c r="F37" s="159">
        <v>958730</v>
      </c>
      <c r="G37" s="159">
        <v>65159</v>
      </c>
      <c r="H37" s="159">
        <v>66616</v>
      </c>
      <c r="I37" s="159">
        <v>67260</v>
      </c>
      <c r="J37" s="159">
        <v>199035</v>
      </c>
      <c r="K37" s="159">
        <v>66657</v>
      </c>
      <c r="L37" s="159">
        <v>117302</v>
      </c>
      <c r="M37" s="159">
        <v>74517</v>
      </c>
      <c r="N37" s="159">
        <v>258476</v>
      </c>
      <c r="O37" s="159">
        <v>70797</v>
      </c>
      <c r="P37" s="159">
        <v>129611</v>
      </c>
      <c r="Q37" s="159">
        <v>73941</v>
      </c>
      <c r="R37" s="159">
        <v>274349</v>
      </c>
      <c r="S37" s="159">
        <v>75072</v>
      </c>
      <c r="T37" s="159">
        <v>65040</v>
      </c>
      <c r="U37" s="159">
        <v>125264</v>
      </c>
      <c r="V37" s="159">
        <v>265376</v>
      </c>
      <c r="W37" s="159">
        <v>997236</v>
      </c>
      <c r="X37" s="159">
        <v>958730</v>
      </c>
      <c r="Y37" s="159">
        <v>38506</v>
      </c>
      <c r="Z37" s="141">
        <v>4.02</v>
      </c>
      <c r="AA37" s="157">
        <v>958730</v>
      </c>
    </row>
    <row r="38" spans="1:27" ht="13.5">
      <c r="A38" s="135" t="s">
        <v>84</v>
      </c>
      <c r="B38" s="142"/>
      <c r="C38" s="153">
        <f aca="true" t="shared" si="7" ref="C38:Y38">SUM(C39:C41)</f>
        <v>9969458</v>
      </c>
      <c r="D38" s="153">
        <f>SUM(D39:D41)</f>
        <v>0</v>
      </c>
      <c r="E38" s="154">
        <f t="shared" si="7"/>
        <v>13828000</v>
      </c>
      <c r="F38" s="100">
        <f t="shared" si="7"/>
        <v>13828000</v>
      </c>
      <c r="G38" s="100">
        <f t="shared" si="7"/>
        <v>600352</v>
      </c>
      <c r="H38" s="100">
        <f t="shared" si="7"/>
        <v>846069</v>
      </c>
      <c r="I38" s="100">
        <f t="shared" si="7"/>
        <v>866318</v>
      </c>
      <c r="J38" s="100">
        <f t="shared" si="7"/>
        <v>2312739</v>
      </c>
      <c r="K38" s="100">
        <f t="shared" si="7"/>
        <v>800827</v>
      </c>
      <c r="L38" s="100">
        <f t="shared" si="7"/>
        <v>1094811</v>
      </c>
      <c r="M38" s="100">
        <f t="shared" si="7"/>
        <v>1024043</v>
      </c>
      <c r="N38" s="100">
        <f t="shared" si="7"/>
        <v>2919681</v>
      </c>
      <c r="O38" s="100">
        <f t="shared" si="7"/>
        <v>960057</v>
      </c>
      <c r="P38" s="100">
        <f t="shared" si="7"/>
        <v>885908</v>
      </c>
      <c r="Q38" s="100">
        <f t="shared" si="7"/>
        <v>780760</v>
      </c>
      <c r="R38" s="100">
        <f t="shared" si="7"/>
        <v>2626725</v>
      </c>
      <c r="S38" s="100">
        <f t="shared" si="7"/>
        <v>1962778</v>
      </c>
      <c r="T38" s="100">
        <f t="shared" si="7"/>
        <v>1258884</v>
      </c>
      <c r="U38" s="100">
        <f t="shared" si="7"/>
        <v>1254187</v>
      </c>
      <c r="V38" s="100">
        <f t="shared" si="7"/>
        <v>4475849</v>
      </c>
      <c r="W38" s="100">
        <f t="shared" si="7"/>
        <v>12334994</v>
      </c>
      <c r="X38" s="100">
        <f t="shared" si="7"/>
        <v>13828000</v>
      </c>
      <c r="Y38" s="100">
        <f t="shared" si="7"/>
        <v>-1493006</v>
      </c>
      <c r="Z38" s="137">
        <f>+IF(X38&lt;&gt;0,+(Y38/X38)*100,0)</f>
        <v>-10.796977147816026</v>
      </c>
      <c r="AA38" s="153">
        <f>SUM(AA39:AA41)</f>
        <v>13828000</v>
      </c>
    </row>
    <row r="39" spans="1:27" ht="13.5">
      <c r="A39" s="138" t="s">
        <v>85</v>
      </c>
      <c r="B39" s="136"/>
      <c r="C39" s="155">
        <v>817660</v>
      </c>
      <c r="D39" s="155"/>
      <c r="E39" s="156">
        <v>4823505</v>
      </c>
      <c r="F39" s="60">
        <v>4823505</v>
      </c>
      <c r="G39" s="60">
        <v>21599</v>
      </c>
      <c r="H39" s="60">
        <v>45866</v>
      </c>
      <c r="I39" s="60">
        <v>108083</v>
      </c>
      <c r="J39" s="60">
        <v>175548</v>
      </c>
      <c r="K39" s="60">
        <v>53222</v>
      </c>
      <c r="L39" s="60">
        <v>59135</v>
      </c>
      <c r="M39" s="60">
        <v>60676</v>
      </c>
      <c r="N39" s="60">
        <v>173033</v>
      </c>
      <c r="O39" s="60">
        <v>72489</v>
      </c>
      <c r="P39" s="60">
        <v>57195</v>
      </c>
      <c r="Q39" s="60">
        <v>16934</v>
      </c>
      <c r="R39" s="60">
        <v>146618</v>
      </c>
      <c r="S39" s="60">
        <v>128065</v>
      </c>
      <c r="T39" s="60">
        <v>137744</v>
      </c>
      <c r="U39" s="60">
        <v>469156</v>
      </c>
      <c r="V39" s="60">
        <v>734965</v>
      </c>
      <c r="W39" s="60">
        <v>1230164</v>
      </c>
      <c r="X39" s="60">
        <v>4823505</v>
      </c>
      <c r="Y39" s="60">
        <v>-3593341</v>
      </c>
      <c r="Z39" s="140">
        <v>-74.5</v>
      </c>
      <c r="AA39" s="155">
        <v>4823505</v>
      </c>
    </row>
    <row r="40" spans="1:27" ht="13.5">
      <c r="A40" s="138" t="s">
        <v>86</v>
      </c>
      <c r="B40" s="136"/>
      <c r="C40" s="155">
        <v>9151798</v>
      </c>
      <c r="D40" s="155"/>
      <c r="E40" s="156">
        <v>9004495</v>
      </c>
      <c r="F40" s="60">
        <v>9004495</v>
      </c>
      <c r="G40" s="60">
        <v>578753</v>
      </c>
      <c r="H40" s="60">
        <v>800203</v>
      </c>
      <c r="I40" s="60">
        <v>758235</v>
      </c>
      <c r="J40" s="60">
        <v>2137191</v>
      </c>
      <c r="K40" s="60">
        <v>747605</v>
      </c>
      <c r="L40" s="60">
        <v>1035676</v>
      </c>
      <c r="M40" s="60">
        <v>963367</v>
      </c>
      <c r="N40" s="60">
        <v>2746648</v>
      </c>
      <c r="O40" s="60">
        <v>887568</v>
      </c>
      <c r="P40" s="60">
        <v>828713</v>
      </c>
      <c r="Q40" s="60">
        <v>763826</v>
      </c>
      <c r="R40" s="60">
        <v>2480107</v>
      </c>
      <c r="S40" s="60">
        <v>1834713</v>
      </c>
      <c r="T40" s="60">
        <v>1121140</v>
      </c>
      <c r="U40" s="60">
        <v>785031</v>
      </c>
      <c r="V40" s="60">
        <v>3740884</v>
      </c>
      <c r="W40" s="60">
        <v>11104830</v>
      </c>
      <c r="X40" s="60">
        <v>9004495</v>
      </c>
      <c r="Y40" s="60">
        <v>2100335</v>
      </c>
      <c r="Z40" s="140">
        <v>23.33</v>
      </c>
      <c r="AA40" s="155">
        <v>9004495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95010702</v>
      </c>
      <c r="D42" s="153">
        <f>SUM(D43:D46)</f>
        <v>0</v>
      </c>
      <c r="E42" s="154">
        <f t="shared" si="8"/>
        <v>67568595</v>
      </c>
      <c r="F42" s="100">
        <f t="shared" si="8"/>
        <v>67568595</v>
      </c>
      <c r="G42" s="100">
        <f t="shared" si="8"/>
        <v>5979365</v>
      </c>
      <c r="H42" s="100">
        <f t="shared" si="8"/>
        <v>7463486</v>
      </c>
      <c r="I42" s="100">
        <f t="shared" si="8"/>
        <v>6053310</v>
      </c>
      <c r="J42" s="100">
        <f t="shared" si="8"/>
        <v>19496161</v>
      </c>
      <c r="K42" s="100">
        <f t="shared" si="8"/>
        <v>5046976</v>
      </c>
      <c r="L42" s="100">
        <f t="shared" si="8"/>
        <v>6985156</v>
      </c>
      <c r="M42" s="100">
        <f t="shared" si="8"/>
        <v>6643033</v>
      </c>
      <c r="N42" s="100">
        <f t="shared" si="8"/>
        <v>18675165</v>
      </c>
      <c r="O42" s="100">
        <f t="shared" si="8"/>
        <v>6770529</v>
      </c>
      <c r="P42" s="100">
        <f t="shared" si="8"/>
        <v>6553126</v>
      </c>
      <c r="Q42" s="100">
        <f t="shared" si="8"/>
        <v>6815698</v>
      </c>
      <c r="R42" s="100">
        <f t="shared" si="8"/>
        <v>20139353</v>
      </c>
      <c r="S42" s="100">
        <f t="shared" si="8"/>
        <v>3947584</v>
      </c>
      <c r="T42" s="100">
        <f t="shared" si="8"/>
        <v>5904360</v>
      </c>
      <c r="U42" s="100">
        <f t="shared" si="8"/>
        <v>11016887</v>
      </c>
      <c r="V42" s="100">
        <f t="shared" si="8"/>
        <v>20868831</v>
      </c>
      <c r="W42" s="100">
        <f t="shared" si="8"/>
        <v>79179510</v>
      </c>
      <c r="X42" s="100">
        <f t="shared" si="8"/>
        <v>67568595</v>
      </c>
      <c r="Y42" s="100">
        <f t="shared" si="8"/>
        <v>11610915</v>
      </c>
      <c r="Z42" s="137">
        <f>+IF(X42&lt;&gt;0,+(Y42/X42)*100,0)</f>
        <v>17.183892901724537</v>
      </c>
      <c r="AA42" s="153">
        <f>SUM(AA43:AA46)</f>
        <v>67568595</v>
      </c>
    </row>
    <row r="43" spans="1:27" ht="13.5">
      <c r="A43" s="138" t="s">
        <v>89</v>
      </c>
      <c r="B43" s="136"/>
      <c r="C43" s="155">
        <v>69182400</v>
      </c>
      <c r="D43" s="155"/>
      <c r="E43" s="156">
        <v>44309434</v>
      </c>
      <c r="F43" s="60">
        <v>44309434</v>
      </c>
      <c r="G43" s="60">
        <v>4313006</v>
      </c>
      <c r="H43" s="60">
        <v>5337398</v>
      </c>
      <c r="I43" s="60">
        <v>3899765</v>
      </c>
      <c r="J43" s="60">
        <v>13550169</v>
      </c>
      <c r="K43" s="60">
        <v>3045218</v>
      </c>
      <c r="L43" s="60">
        <v>3573556</v>
      </c>
      <c r="M43" s="60">
        <v>3654793</v>
      </c>
      <c r="N43" s="60">
        <v>10273567</v>
      </c>
      <c r="O43" s="60">
        <v>4209403</v>
      </c>
      <c r="P43" s="60">
        <v>4047528</v>
      </c>
      <c r="Q43" s="60">
        <v>4203496</v>
      </c>
      <c r="R43" s="60">
        <v>12460427</v>
      </c>
      <c r="S43" s="60">
        <v>804913</v>
      </c>
      <c r="T43" s="60">
        <v>3166419</v>
      </c>
      <c r="U43" s="60">
        <v>6972422</v>
      </c>
      <c r="V43" s="60">
        <v>10943754</v>
      </c>
      <c r="W43" s="60">
        <v>47227917</v>
      </c>
      <c r="X43" s="60">
        <v>44309434</v>
      </c>
      <c r="Y43" s="60">
        <v>2918483</v>
      </c>
      <c r="Z43" s="140">
        <v>6.59</v>
      </c>
      <c r="AA43" s="155">
        <v>44309434</v>
      </c>
    </row>
    <row r="44" spans="1:27" ht="13.5">
      <c r="A44" s="138" t="s">
        <v>90</v>
      </c>
      <c r="B44" s="136"/>
      <c r="C44" s="155">
        <v>12533327</v>
      </c>
      <c r="D44" s="155"/>
      <c r="E44" s="156">
        <v>10477368</v>
      </c>
      <c r="F44" s="60">
        <v>10477368</v>
      </c>
      <c r="G44" s="60">
        <v>787709</v>
      </c>
      <c r="H44" s="60">
        <v>1069973</v>
      </c>
      <c r="I44" s="60">
        <v>1138325</v>
      </c>
      <c r="J44" s="60">
        <v>2996007</v>
      </c>
      <c r="K44" s="60">
        <v>964248</v>
      </c>
      <c r="L44" s="60">
        <v>1767265</v>
      </c>
      <c r="M44" s="60">
        <v>1479717</v>
      </c>
      <c r="N44" s="60">
        <v>4211230</v>
      </c>
      <c r="O44" s="60">
        <v>1456879</v>
      </c>
      <c r="P44" s="60">
        <v>1314109</v>
      </c>
      <c r="Q44" s="60">
        <v>1562825</v>
      </c>
      <c r="R44" s="60">
        <v>4333813</v>
      </c>
      <c r="S44" s="60">
        <v>1280248</v>
      </c>
      <c r="T44" s="60">
        <v>1422742</v>
      </c>
      <c r="U44" s="60">
        <v>2587422</v>
      </c>
      <c r="V44" s="60">
        <v>5290412</v>
      </c>
      <c r="W44" s="60">
        <v>16831462</v>
      </c>
      <c r="X44" s="60">
        <v>10477368</v>
      </c>
      <c r="Y44" s="60">
        <v>6354094</v>
      </c>
      <c r="Z44" s="140">
        <v>60.65</v>
      </c>
      <c r="AA44" s="155">
        <v>10477368</v>
      </c>
    </row>
    <row r="45" spans="1:27" ht="13.5">
      <c r="A45" s="138" t="s">
        <v>91</v>
      </c>
      <c r="B45" s="136"/>
      <c r="C45" s="157">
        <v>5452340</v>
      </c>
      <c r="D45" s="157"/>
      <c r="E45" s="158">
        <v>5031351</v>
      </c>
      <c r="F45" s="159">
        <v>5031351</v>
      </c>
      <c r="G45" s="159">
        <v>327169</v>
      </c>
      <c r="H45" s="159">
        <v>440938</v>
      </c>
      <c r="I45" s="159">
        <v>404323</v>
      </c>
      <c r="J45" s="159">
        <v>1172430</v>
      </c>
      <c r="K45" s="159">
        <v>413419</v>
      </c>
      <c r="L45" s="159">
        <v>671932</v>
      </c>
      <c r="M45" s="159">
        <v>549596</v>
      </c>
      <c r="N45" s="159">
        <v>1634947</v>
      </c>
      <c r="O45" s="159">
        <v>367047</v>
      </c>
      <c r="P45" s="159">
        <v>464563</v>
      </c>
      <c r="Q45" s="159">
        <v>365489</v>
      </c>
      <c r="R45" s="159">
        <v>1197099</v>
      </c>
      <c r="S45" s="159">
        <v>1045104</v>
      </c>
      <c r="T45" s="159">
        <v>489162</v>
      </c>
      <c r="U45" s="159">
        <v>747184</v>
      </c>
      <c r="V45" s="159">
        <v>2281450</v>
      </c>
      <c r="W45" s="159">
        <v>6285926</v>
      </c>
      <c r="X45" s="159">
        <v>5031351</v>
      </c>
      <c r="Y45" s="159">
        <v>1254575</v>
      </c>
      <c r="Z45" s="141">
        <v>24.94</v>
      </c>
      <c r="AA45" s="157">
        <v>5031351</v>
      </c>
    </row>
    <row r="46" spans="1:27" ht="13.5">
      <c r="A46" s="138" t="s">
        <v>92</v>
      </c>
      <c r="B46" s="136"/>
      <c r="C46" s="155">
        <v>7842635</v>
      </c>
      <c r="D46" s="155"/>
      <c r="E46" s="156">
        <v>7750442</v>
      </c>
      <c r="F46" s="60">
        <v>7750442</v>
      </c>
      <c r="G46" s="60">
        <v>551481</v>
      </c>
      <c r="H46" s="60">
        <v>615177</v>
      </c>
      <c r="I46" s="60">
        <v>610897</v>
      </c>
      <c r="J46" s="60">
        <v>1777555</v>
      </c>
      <c r="K46" s="60">
        <v>624091</v>
      </c>
      <c r="L46" s="60">
        <v>972403</v>
      </c>
      <c r="M46" s="60">
        <v>958927</v>
      </c>
      <c r="N46" s="60">
        <v>2555421</v>
      </c>
      <c r="O46" s="60">
        <v>737200</v>
      </c>
      <c r="P46" s="60">
        <v>726926</v>
      </c>
      <c r="Q46" s="60">
        <v>683888</v>
      </c>
      <c r="R46" s="60">
        <v>2148014</v>
      </c>
      <c r="S46" s="60">
        <v>817319</v>
      </c>
      <c r="T46" s="60">
        <v>826037</v>
      </c>
      <c r="U46" s="60">
        <v>709859</v>
      </c>
      <c r="V46" s="60">
        <v>2353215</v>
      </c>
      <c r="W46" s="60">
        <v>8834205</v>
      </c>
      <c r="X46" s="60">
        <v>7750442</v>
      </c>
      <c r="Y46" s="60">
        <v>1083763</v>
      </c>
      <c r="Z46" s="140">
        <v>13.98</v>
      </c>
      <c r="AA46" s="155">
        <v>7750442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207103061</v>
      </c>
      <c r="D48" s="168">
        <f>+D28+D32+D38+D42+D47</f>
        <v>0</v>
      </c>
      <c r="E48" s="169">
        <f t="shared" si="9"/>
        <v>152666678</v>
      </c>
      <c r="F48" s="73">
        <f t="shared" si="9"/>
        <v>152666678</v>
      </c>
      <c r="G48" s="73">
        <f t="shared" si="9"/>
        <v>11331473</v>
      </c>
      <c r="H48" s="73">
        <f t="shared" si="9"/>
        <v>13846506</v>
      </c>
      <c r="I48" s="73">
        <f t="shared" si="9"/>
        <v>11765393</v>
      </c>
      <c r="J48" s="73">
        <f t="shared" si="9"/>
        <v>36943372</v>
      </c>
      <c r="K48" s="73">
        <f t="shared" si="9"/>
        <v>11014912</v>
      </c>
      <c r="L48" s="73">
        <f t="shared" si="9"/>
        <v>16939917</v>
      </c>
      <c r="M48" s="73">
        <f t="shared" si="9"/>
        <v>12797693</v>
      </c>
      <c r="N48" s="73">
        <f t="shared" si="9"/>
        <v>40752522</v>
      </c>
      <c r="O48" s="73">
        <f t="shared" si="9"/>
        <v>14392231</v>
      </c>
      <c r="P48" s="73">
        <f t="shared" si="9"/>
        <v>11438089</v>
      </c>
      <c r="Q48" s="73">
        <f t="shared" si="9"/>
        <v>15314462</v>
      </c>
      <c r="R48" s="73">
        <f t="shared" si="9"/>
        <v>41144782</v>
      </c>
      <c r="S48" s="73">
        <f t="shared" si="9"/>
        <v>12570513</v>
      </c>
      <c r="T48" s="73">
        <f t="shared" si="9"/>
        <v>13756690</v>
      </c>
      <c r="U48" s="73">
        <f t="shared" si="9"/>
        <v>17826687</v>
      </c>
      <c r="V48" s="73">
        <f t="shared" si="9"/>
        <v>44153890</v>
      </c>
      <c r="W48" s="73">
        <f t="shared" si="9"/>
        <v>162994566</v>
      </c>
      <c r="X48" s="73">
        <f t="shared" si="9"/>
        <v>152666678</v>
      </c>
      <c r="Y48" s="73">
        <f t="shared" si="9"/>
        <v>10327888</v>
      </c>
      <c r="Z48" s="170">
        <f>+IF(X48&lt;&gt;0,+(Y48/X48)*100,0)</f>
        <v>6.764991637533371</v>
      </c>
      <c r="AA48" s="168">
        <f>+AA28+AA32+AA38+AA42+AA47</f>
        <v>152666678</v>
      </c>
    </row>
    <row r="49" spans="1:27" ht="13.5">
      <c r="A49" s="148" t="s">
        <v>49</v>
      </c>
      <c r="B49" s="149"/>
      <c r="C49" s="171">
        <f aca="true" t="shared" si="10" ref="C49:Y49">+C25-C48</f>
        <v>-35121531</v>
      </c>
      <c r="D49" s="171">
        <f>+D25-D48</f>
        <v>0</v>
      </c>
      <c r="E49" s="172">
        <f t="shared" si="10"/>
        <v>39657326</v>
      </c>
      <c r="F49" s="173">
        <f t="shared" si="10"/>
        <v>39657326</v>
      </c>
      <c r="G49" s="173">
        <f t="shared" si="10"/>
        <v>41781423</v>
      </c>
      <c r="H49" s="173">
        <f t="shared" si="10"/>
        <v>-7916398</v>
      </c>
      <c r="I49" s="173">
        <f t="shared" si="10"/>
        <v>-5896894</v>
      </c>
      <c r="J49" s="173">
        <f t="shared" si="10"/>
        <v>27968131</v>
      </c>
      <c r="K49" s="173">
        <f t="shared" si="10"/>
        <v>-3223935</v>
      </c>
      <c r="L49" s="173">
        <f t="shared" si="10"/>
        <v>20918653</v>
      </c>
      <c r="M49" s="173">
        <f t="shared" si="10"/>
        <v>-5732730</v>
      </c>
      <c r="N49" s="173">
        <f t="shared" si="10"/>
        <v>11961988</v>
      </c>
      <c r="O49" s="173">
        <f t="shared" si="10"/>
        <v>-10010102</v>
      </c>
      <c r="P49" s="173">
        <f t="shared" si="10"/>
        <v>-10449376</v>
      </c>
      <c r="Q49" s="173">
        <f t="shared" si="10"/>
        <v>14290932</v>
      </c>
      <c r="R49" s="173">
        <f t="shared" si="10"/>
        <v>-6168546</v>
      </c>
      <c r="S49" s="173">
        <f t="shared" si="10"/>
        <v>-4532580</v>
      </c>
      <c r="T49" s="173">
        <f t="shared" si="10"/>
        <v>-6071382</v>
      </c>
      <c r="U49" s="173">
        <f t="shared" si="10"/>
        <v>-9675532</v>
      </c>
      <c r="V49" s="173">
        <f t="shared" si="10"/>
        <v>-20279494</v>
      </c>
      <c r="W49" s="173">
        <f t="shared" si="10"/>
        <v>13482079</v>
      </c>
      <c r="X49" s="173">
        <f>IF(F25=F48,0,X25-X48)</f>
        <v>39657326</v>
      </c>
      <c r="Y49" s="173">
        <f t="shared" si="10"/>
        <v>-26175247</v>
      </c>
      <c r="Z49" s="174">
        <f>+IF(X49&lt;&gt;0,+(Y49/X49)*100,0)</f>
        <v>-66.00356009883268</v>
      </c>
      <c r="AA49" s="171">
        <f>+AA25-AA48</f>
        <v>39657326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11017449</v>
      </c>
      <c r="D5" s="155">
        <v>0</v>
      </c>
      <c r="E5" s="156">
        <v>13687175</v>
      </c>
      <c r="F5" s="60">
        <v>13687175</v>
      </c>
      <c r="G5" s="60">
        <v>25254735</v>
      </c>
      <c r="H5" s="60">
        <v>-14699</v>
      </c>
      <c r="I5" s="60">
        <v>-216190</v>
      </c>
      <c r="J5" s="60">
        <v>25023846</v>
      </c>
      <c r="K5" s="60">
        <v>-378175</v>
      </c>
      <c r="L5" s="60">
        <v>-246076</v>
      </c>
      <c r="M5" s="60">
        <v>-91284</v>
      </c>
      <c r="N5" s="60">
        <v>-715535</v>
      </c>
      <c r="O5" s="60">
        <v>-11634588</v>
      </c>
      <c r="P5" s="60">
        <v>0</v>
      </c>
      <c r="Q5" s="60">
        <v>-219866</v>
      </c>
      <c r="R5" s="60">
        <v>-11854454</v>
      </c>
      <c r="S5" s="60">
        <v>-3979</v>
      </c>
      <c r="T5" s="60">
        <v>-373</v>
      </c>
      <c r="U5" s="60">
        <v>-7194</v>
      </c>
      <c r="V5" s="60">
        <v>-11546</v>
      </c>
      <c r="W5" s="60">
        <v>12442311</v>
      </c>
      <c r="X5" s="60">
        <v>13687175</v>
      </c>
      <c r="Y5" s="60">
        <v>-1244864</v>
      </c>
      <c r="Z5" s="140">
        <v>-9.1</v>
      </c>
      <c r="AA5" s="155">
        <v>13687175</v>
      </c>
    </row>
    <row r="6" spans="1:27" ht="13.5">
      <c r="A6" s="181" t="s">
        <v>102</v>
      </c>
      <c r="B6" s="182"/>
      <c r="C6" s="155">
        <v>2825349</v>
      </c>
      <c r="D6" s="155">
        <v>0</v>
      </c>
      <c r="E6" s="156">
        <v>2583301</v>
      </c>
      <c r="F6" s="60">
        <v>2583301</v>
      </c>
      <c r="G6" s="60">
        <v>185561</v>
      </c>
      <c r="H6" s="60">
        <v>266896</v>
      </c>
      <c r="I6" s="60">
        <v>51981</v>
      </c>
      <c r="J6" s="60">
        <v>504438</v>
      </c>
      <c r="K6" s="60">
        <v>357499</v>
      </c>
      <c r="L6" s="60">
        <v>345854</v>
      </c>
      <c r="M6" s="60">
        <v>325138</v>
      </c>
      <c r="N6" s="60">
        <v>1028491</v>
      </c>
      <c r="O6" s="60">
        <v>301276</v>
      </c>
      <c r="P6" s="60">
        <v>0</v>
      </c>
      <c r="Q6" s="60">
        <v>600442</v>
      </c>
      <c r="R6" s="60">
        <v>901718</v>
      </c>
      <c r="S6" s="60">
        <v>290832</v>
      </c>
      <c r="T6" s="60">
        <v>287059</v>
      </c>
      <c r="U6" s="60">
        <v>284260</v>
      </c>
      <c r="V6" s="60">
        <v>862151</v>
      </c>
      <c r="W6" s="60">
        <v>3296798</v>
      </c>
      <c r="X6" s="60">
        <v>2583301</v>
      </c>
      <c r="Y6" s="60">
        <v>713497</v>
      </c>
      <c r="Z6" s="140">
        <v>27.62</v>
      </c>
      <c r="AA6" s="155">
        <v>2583301</v>
      </c>
    </row>
    <row r="7" spans="1:27" ht="13.5">
      <c r="A7" s="183" t="s">
        <v>103</v>
      </c>
      <c r="B7" s="182"/>
      <c r="C7" s="155">
        <v>51083939</v>
      </c>
      <c r="D7" s="155">
        <v>0</v>
      </c>
      <c r="E7" s="156">
        <v>59293140</v>
      </c>
      <c r="F7" s="60">
        <v>59293140</v>
      </c>
      <c r="G7" s="60">
        <v>4425305</v>
      </c>
      <c r="H7" s="60">
        <v>2299950</v>
      </c>
      <c r="I7" s="60">
        <v>3631573</v>
      </c>
      <c r="J7" s="60">
        <v>10356828</v>
      </c>
      <c r="K7" s="60">
        <v>4981640</v>
      </c>
      <c r="L7" s="60">
        <v>3849319</v>
      </c>
      <c r="M7" s="60">
        <v>4058301</v>
      </c>
      <c r="N7" s="60">
        <v>12889260</v>
      </c>
      <c r="O7" s="60">
        <v>6042487</v>
      </c>
      <c r="P7" s="60">
        <v>0</v>
      </c>
      <c r="Q7" s="60">
        <v>10713530</v>
      </c>
      <c r="R7" s="60">
        <v>16756017</v>
      </c>
      <c r="S7" s="60">
        <v>4716175</v>
      </c>
      <c r="T7" s="60">
        <v>3871549</v>
      </c>
      <c r="U7" s="60">
        <v>4726833</v>
      </c>
      <c r="V7" s="60">
        <v>13314557</v>
      </c>
      <c r="W7" s="60">
        <v>53316662</v>
      </c>
      <c r="X7" s="60">
        <v>59293140</v>
      </c>
      <c r="Y7" s="60">
        <v>-5976478</v>
      </c>
      <c r="Z7" s="140">
        <v>-10.08</v>
      </c>
      <c r="AA7" s="155">
        <v>59293140</v>
      </c>
    </row>
    <row r="8" spans="1:27" ht="13.5">
      <c r="A8" s="183" t="s">
        <v>104</v>
      </c>
      <c r="B8" s="182"/>
      <c r="C8" s="155">
        <v>10482383</v>
      </c>
      <c r="D8" s="155">
        <v>0</v>
      </c>
      <c r="E8" s="156">
        <v>12489054</v>
      </c>
      <c r="F8" s="60">
        <v>12489054</v>
      </c>
      <c r="G8" s="60">
        <v>1291978</v>
      </c>
      <c r="H8" s="60">
        <v>831524</v>
      </c>
      <c r="I8" s="60">
        <v>816159</v>
      </c>
      <c r="J8" s="60">
        <v>2939661</v>
      </c>
      <c r="K8" s="60">
        <v>461467</v>
      </c>
      <c r="L8" s="60">
        <v>950684</v>
      </c>
      <c r="M8" s="60">
        <v>1076024</v>
      </c>
      <c r="N8" s="60">
        <v>2488175</v>
      </c>
      <c r="O8" s="60">
        <v>1267934</v>
      </c>
      <c r="P8" s="60">
        <v>0</v>
      </c>
      <c r="Q8" s="60">
        <v>2071376</v>
      </c>
      <c r="R8" s="60">
        <v>3339310</v>
      </c>
      <c r="S8" s="60">
        <v>1053665</v>
      </c>
      <c r="T8" s="60">
        <v>896944</v>
      </c>
      <c r="U8" s="60">
        <v>1283859</v>
      </c>
      <c r="V8" s="60">
        <v>3234468</v>
      </c>
      <c r="W8" s="60">
        <v>12001614</v>
      </c>
      <c r="X8" s="60">
        <v>12489054</v>
      </c>
      <c r="Y8" s="60">
        <v>-487440</v>
      </c>
      <c r="Z8" s="140">
        <v>-3.9</v>
      </c>
      <c r="AA8" s="155">
        <v>12489054</v>
      </c>
    </row>
    <row r="9" spans="1:27" ht="13.5">
      <c r="A9" s="183" t="s">
        <v>105</v>
      </c>
      <c r="B9" s="182"/>
      <c r="C9" s="155">
        <v>6097007</v>
      </c>
      <c r="D9" s="155">
        <v>0</v>
      </c>
      <c r="E9" s="156">
        <v>5225916</v>
      </c>
      <c r="F9" s="60">
        <v>5225916</v>
      </c>
      <c r="G9" s="60">
        <v>599183</v>
      </c>
      <c r="H9" s="60">
        <v>572494</v>
      </c>
      <c r="I9" s="60">
        <v>569684</v>
      </c>
      <c r="J9" s="60">
        <v>1741361</v>
      </c>
      <c r="K9" s="60">
        <v>585135</v>
      </c>
      <c r="L9" s="60">
        <v>583848</v>
      </c>
      <c r="M9" s="60">
        <v>440857</v>
      </c>
      <c r="N9" s="60">
        <v>1609840</v>
      </c>
      <c r="O9" s="60">
        <v>441290</v>
      </c>
      <c r="P9" s="60">
        <v>0</v>
      </c>
      <c r="Q9" s="60">
        <v>1133534</v>
      </c>
      <c r="R9" s="60">
        <v>1574824</v>
      </c>
      <c r="S9" s="60">
        <v>571635</v>
      </c>
      <c r="T9" s="60">
        <v>571765</v>
      </c>
      <c r="U9" s="60">
        <v>576168</v>
      </c>
      <c r="V9" s="60">
        <v>1719568</v>
      </c>
      <c r="W9" s="60">
        <v>6645593</v>
      </c>
      <c r="X9" s="60">
        <v>5225916</v>
      </c>
      <c r="Y9" s="60">
        <v>1419677</v>
      </c>
      <c r="Z9" s="140">
        <v>27.17</v>
      </c>
      <c r="AA9" s="155">
        <v>5225916</v>
      </c>
    </row>
    <row r="10" spans="1:27" ht="13.5">
      <c r="A10" s="183" t="s">
        <v>106</v>
      </c>
      <c r="B10" s="182"/>
      <c r="C10" s="155">
        <v>4121615</v>
      </c>
      <c r="D10" s="155">
        <v>0</v>
      </c>
      <c r="E10" s="156">
        <v>4775671</v>
      </c>
      <c r="F10" s="54">
        <v>4775671</v>
      </c>
      <c r="G10" s="54">
        <v>394482</v>
      </c>
      <c r="H10" s="54">
        <v>394207</v>
      </c>
      <c r="I10" s="54">
        <v>394392</v>
      </c>
      <c r="J10" s="54">
        <v>1183081</v>
      </c>
      <c r="K10" s="54">
        <v>393071</v>
      </c>
      <c r="L10" s="54">
        <v>391585</v>
      </c>
      <c r="M10" s="54">
        <v>390907</v>
      </c>
      <c r="N10" s="54">
        <v>1175563</v>
      </c>
      <c r="O10" s="54">
        <v>390907</v>
      </c>
      <c r="P10" s="54">
        <v>0</v>
      </c>
      <c r="Q10" s="54">
        <v>782379</v>
      </c>
      <c r="R10" s="54">
        <v>1173286</v>
      </c>
      <c r="S10" s="54">
        <v>390198</v>
      </c>
      <c r="T10" s="54">
        <v>390139</v>
      </c>
      <c r="U10" s="54">
        <v>390081</v>
      </c>
      <c r="V10" s="54">
        <v>1170418</v>
      </c>
      <c r="W10" s="54">
        <v>4702348</v>
      </c>
      <c r="X10" s="54">
        <v>4775671</v>
      </c>
      <c r="Y10" s="54">
        <v>-73323</v>
      </c>
      <c r="Z10" s="184">
        <v>-1.54</v>
      </c>
      <c r="AA10" s="130">
        <v>4775671</v>
      </c>
    </row>
    <row r="11" spans="1:27" ht="13.5">
      <c r="A11" s="183" t="s">
        <v>107</v>
      </c>
      <c r="B11" s="185"/>
      <c r="C11" s="155">
        <v>-313269</v>
      </c>
      <c r="D11" s="155">
        <v>0</v>
      </c>
      <c r="E11" s="156">
        <v>10000</v>
      </c>
      <c r="F11" s="60">
        <v>10000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10000</v>
      </c>
      <c r="Y11" s="60">
        <v>-10000</v>
      </c>
      <c r="Z11" s="140">
        <v>-100</v>
      </c>
      <c r="AA11" s="155">
        <v>10000</v>
      </c>
    </row>
    <row r="12" spans="1:27" ht="13.5">
      <c r="A12" s="183" t="s">
        <v>108</v>
      </c>
      <c r="B12" s="185"/>
      <c r="C12" s="155">
        <v>73852</v>
      </c>
      <c r="D12" s="155">
        <v>0</v>
      </c>
      <c r="E12" s="156">
        <v>264582</v>
      </c>
      <c r="F12" s="60">
        <v>264582</v>
      </c>
      <c r="G12" s="60">
        <v>51531</v>
      </c>
      <c r="H12" s="60">
        <v>8035</v>
      </c>
      <c r="I12" s="60">
        <v>12137</v>
      </c>
      <c r="J12" s="60">
        <v>71703</v>
      </c>
      <c r="K12" s="60">
        <v>10856</v>
      </c>
      <c r="L12" s="60">
        <v>11333</v>
      </c>
      <c r="M12" s="60">
        <v>8492</v>
      </c>
      <c r="N12" s="60">
        <v>30681</v>
      </c>
      <c r="O12" s="60">
        <v>38887</v>
      </c>
      <c r="P12" s="60">
        <v>2392</v>
      </c>
      <c r="Q12" s="60">
        <v>1855</v>
      </c>
      <c r="R12" s="60">
        <v>43134</v>
      </c>
      <c r="S12" s="60">
        <v>8516</v>
      </c>
      <c r="T12" s="60">
        <v>8813</v>
      </c>
      <c r="U12" s="60">
        <v>19641</v>
      </c>
      <c r="V12" s="60">
        <v>36970</v>
      </c>
      <c r="W12" s="60">
        <v>182488</v>
      </c>
      <c r="X12" s="60">
        <v>264582</v>
      </c>
      <c r="Y12" s="60">
        <v>-82094</v>
      </c>
      <c r="Z12" s="140">
        <v>-31.03</v>
      </c>
      <c r="AA12" s="155">
        <v>264582</v>
      </c>
    </row>
    <row r="13" spans="1:27" ht="13.5">
      <c r="A13" s="181" t="s">
        <v>109</v>
      </c>
      <c r="B13" s="185"/>
      <c r="C13" s="155">
        <v>17105</v>
      </c>
      <c r="D13" s="155">
        <v>0</v>
      </c>
      <c r="E13" s="156">
        <v>187494</v>
      </c>
      <c r="F13" s="60">
        <v>187494</v>
      </c>
      <c r="G13" s="60">
        <v>1765</v>
      </c>
      <c r="H13" s="60">
        <v>2068</v>
      </c>
      <c r="I13" s="60">
        <v>1195</v>
      </c>
      <c r="J13" s="60">
        <v>5028</v>
      </c>
      <c r="K13" s="60">
        <v>730</v>
      </c>
      <c r="L13" s="60">
        <v>823</v>
      </c>
      <c r="M13" s="60">
        <v>1338</v>
      </c>
      <c r="N13" s="60">
        <v>2891</v>
      </c>
      <c r="O13" s="60">
        <v>1329</v>
      </c>
      <c r="P13" s="60">
        <v>2976</v>
      </c>
      <c r="Q13" s="60">
        <v>1229</v>
      </c>
      <c r="R13" s="60">
        <v>5534</v>
      </c>
      <c r="S13" s="60">
        <v>15545</v>
      </c>
      <c r="T13" s="60">
        <v>592</v>
      </c>
      <c r="U13" s="60">
        <v>1217</v>
      </c>
      <c r="V13" s="60">
        <v>17354</v>
      </c>
      <c r="W13" s="60">
        <v>30807</v>
      </c>
      <c r="X13" s="60">
        <v>187494</v>
      </c>
      <c r="Y13" s="60">
        <v>-156687</v>
      </c>
      <c r="Z13" s="140">
        <v>-83.57</v>
      </c>
      <c r="AA13" s="155">
        <v>187494</v>
      </c>
    </row>
    <row r="14" spans="1:27" ht="13.5">
      <c r="A14" s="181" t="s">
        <v>110</v>
      </c>
      <c r="B14" s="185"/>
      <c r="C14" s="155">
        <v>7481481</v>
      </c>
      <c r="D14" s="155">
        <v>0</v>
      </c>
      <c r="E14" s="156">
        <v>8404310</v>
      </c>
      <c r="F14" s="60">
        <v>8404310</v>
      </c>
      <c r="G14" s="60">
        <v>730445</v>
      </c>
      <c r="H14" s="60">
        <v>745762</v>
      </c>
      <c r="I14" s="60">
        <v>765154</v>
      </c>
      <c r="J14" s="60">
        <v>2241361</v>
      </c>
      <c r="K14" s="60">
        <v>684962</v>
      </c>
      <c r="L14" s="60">
        <v>705457</v>
      </c>
      <c r="M14" s="60">
        <v>734158</v>
      </c>
      <c r="N14" s="60">
        <v>2124577</v>
      </c>
      <c r="O14" s="60">
        <v>713897</v>
      </c>
      <c r="P14" s="60">
        <v>0</v>
      </c>
      <c r="Q14" s="60">
        <v>1508302</v>
      </c>
      <c r="R14" s="60">
        <v>2222199</v>
      </c>
      <c r="S14" s="60">
        <v>795825</v>
      </c>
      <c r="T14" s="60">
        <v>865116</v>
      </c>
      <c r="U14" s="60">
        <v>-342007</v>
      </c>
      <c r="V14" s="60">
        <v>1318934</v>
      </c>
      <c r="W14" s="60">
        <v>7907071</v>
      </c>
      <c r="X14" s="60">
        <v>8404310</v>
      </c>
      <c r="Y14" s="60">
        <v>-497239</v>
      </c>
      <c r="Z14" s="140">
        <v>-5.92</v>
      </c>
      <c r="AA14" s="155">
        <v>8404310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139351</v>
      </c>
      <c r="D16" s="155">
        <v>0</v>
      </c>
      <c r="E16" s="156">
        <v>140861</v>
      </c>
      <c r="F16" s="60">
        <v>140861</v>
      </c>
      <c r="G16" s="60">
        <v>15419</v>
      </c>
      <c r="H16" s="60">
        <v>128</v>
      </c>
      <c r="I16" s="60">
        <v>3360</v>
      </c>
      <c r="J16" s="60">
        <v>18907</v>
      </c>
      <c r="K16" s="60">
        <v>7260</v>
      </c>
      <c r="L16" s="60">
        <v>791</v>
      </c>
      <c r="M16" s="60">
        <v>0</v>
      </c>
      <c r="N16" s="60">
        <v>8051</v>
      </c>
      <c r="O16" s="60">
        <v>21629</v>
      </c>
      <c r="P16" s="60">
        <v>9236</v>
      </c>
      <c r="Q16" s="60">
        <v>18890</v>
      </c>
      <c r="R16" s="60">
        <v>49755</v>
      </c>
      <c r="S16" s="60">
        <v>6250</v>
      </c>
      <c r="T16" s="60">
        <v>318</v>
      </c>
      <c r="U16" s="60">
        <v>500</v>
      </c>
      <c r="V16" s="60">
        <v>7068</v>
      </c>
      <c r="W16" s="60">
        <v>83781</v>
      </c>
      <c r="X16" s="60">
        <v>140861</v>
      </c>
      <c r="Y16" s="60">
        <v>-57080</v>
      </c>
      <c r="Z16" s="140">
        <v>-40.52</v>
      </c>
      <c r="AA16" s="155">
        <v>140861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484687</v>
      </c>
      <c r="F17" s="60">
        <v>484687</v>
      </c>
      <c r="G17" s="60">
        <v>33231</v>
      </c>
      <c r="H17" s="60">
        <v>27030</v>
      </c>
      <c r="I17" s="60">
        <v>27711</v>
      </c>
      <c r="J17" s="60">
        <v>87972</v>
      </c>
      <c r="K17" s="60">
        <v>42680</v>
      </c>
      <c r="L17" s="60">
        <v>110574</v>
      </c>
      <c r="M17" s="60">
        <v>5109</v>
      </c>
      <c r="N17" s="60">
        <v>158363</v>
      </c>
      <c r="O17" s="60">
        <v>55842</v>
      </c>
      <c r="P17" s="60">
        <v>38220</v>
      </c>
      <c r="Q17" s="60">
        <v>63563</v>
      </c>
      <c r="R17" s="60">
        <v>157625</v>
      </c>
      <c r="S17" s="60">
        <v>22538</v>
      </c>
      <c r="T17" s="60">
        <v>38151</v>
      </c>
      <c r="U17" s="60">
        <v>28016</v>
      </c>
      <c r="V17" s="60">
        <v>88705</v>
      </c>
      <c r="W17" s="60">
        <v>492665</v>
      </c>
      <c r="X17" s="60">
        <v>484687</v>
      </c>
      <c r="Y17" s="60">
        <v>7978</v>
      </c>
      <c r="Z17" s="140">
        <v>1.65</v>
      </c>
      <c r="AA17" s="155">
        <v>484687</v>
      </c>
    </row>
    <row r="18" spans="1:27" ht="13.5">
      <c r="A18" s="183" t="s">
        <v>114</v>
      </c>
      <c r="B18" s="182"/>
      <c r="C18" s="155">
        <v>425086</v>
      </c>
      <c r="D18" s="155">
        <v>0</v>
      </c>
      <c r="E18" s="156">
        <v>2345741</v>
      </c>
      <c r="F18" s="60">
        <v>2345741</v>
      </c>
      <c r="G18" s="60">
        <v>463527</v>
      </c>
      <c r="H18" s="60">
        <v>381511</v>
      </c>
      <c r="I18" s="60">
        <v>-230329</v>
      </c>
      <c r="J18" s="60">
        <v>614709</v>
      </c>
      <c r="K18" s="60">
        <v>605769</v>
      </c>
      <c r="L18" s="60">
        <v>825447</v>
      </c>
      <c r="M18" s="60">
        <v>102231</v>
      </c>
      <c r="N18" s="60">
        <v>1533447</v>
      </c>
      <c r="O18" s="60">
        <v>-1246976</v>
      </c>
      <c r="P18" s="60">
        <v>625428</v>
      </c>
      <c r="Q18" s="60">
        <v>620778</v>
      </c>
      <c r="R18" s="60">
        <v>-770</v>
      </c>
      <c r="S18" s="60">
        <v>296303</v>
      </c>
      <c r="T18" s="60">
        <v>706177</v>
      </c>
      <c r="U18" s="60">
        <v>407968</v>
      </c>
      <c r="V18" s="60">
        <v>1410448</v>
      </c>
      <c r="W18" s="60">
        <v>3557834</v>
      </c>
      <c r="X18" s="60">
        <v>2345741</v>
      </c>
      <c r="Y18" s="60">
        <v>1212093</v>
      </c>
      <c r="Z18" s="140">
        <v>51.67</v>
      </c>
      <c r="AA18" s="155">
        <v>2345741</v>
      </c>
    </row>
    <row r="19" spans="1:27" ht="13.5">
      <c r="A19" s="181" t="s">
        <v>34</v>
      </c>
      <c r="B19" s="185"/>
      <c r="C19" s="155">
        <v>57156780</v>
      </c>
      <c r="D19" s="155">
        <v>0</v>
      </c>
      <c r="E19" s="156">
        <v>53850500</v>
      </c>
      <c r="F19" s="60">
        <v>53850500</v>
      </c>
      <c r="G19" s="60">
        <v>19496877</v>
      </c>
      <c r="H19" s="60">
        <v>400307</v>
      </c>
      <c r="I19" s="60">
        <v>16323</v>
      </c>
      <c r="J19" s="60">
        <v>19913507</v>
      </c>
      <c r="K19" s="60">
        <v>0</v>
      </c>
      <c r="L19" s="60">
        <v>32190000</v>
      </c>
      <c r="M19" s="60">
        <v>0</v>
      </c>
      <c r="N19" s="60">
        <v>32190000</v>
      </c>
      <c r="O19" s="60">
        <v>890000</v>
      </c>
      <c r="P19" s="60">
        <v>9504</v>
      </c>
      <c r="Q19" s="60">
        <v>12070668</v>
      </c>
      <c r="R19" s="60">
        <v>12970172</v>
      </c>
      <c r="S19" s="60">
        <v>0</v>
      </c>
      <c r="T19" s="60">
        <v>0</v>
      </c>
      <c r="U19" s="60">
        <v>7732</v>
      </c>
      <c r="V19" s="60">
        <v>7732</v>
      </c>
      <c r="W19" s="60">
        <v>65081411</v>
      </c>
      <c r="X19" s="60">
        <v>53850500</v>
      </c>
      <c r="Y19" s="60">
        <v>11230911</v>
      </c>
      <c r="Z19" s="140">
        <v>20.86</v>
      </c>
      <c r="AA19" s="155">
        <v>53850500</v>
      </c>
    </row>
    <row r="20" spans="1:27" ht="13.5">
      <c r="A20" s="181" t="s">
        <v>35</v>
      </c>
      <c r="B20" s="185"/>
      <c r="C20" s="155">
        <v>396402</v>
      </c>
      <c r="D20" s="155">
        <v>0</v>
      </c>
      <c r="E20" s="156">
        <v>8630072</v>
      </c>
      <c r="F20" s="54">
        <v>8630072</v>
      </c>
      <c r="G20" s="54">
        <v>168857</v>
      </c>
      <c r="H20" s="54">
        <v>14895</v>
      </c>
      <c r="I20" s="54">
        <v>25349</v>
      </c>
      <c r="J20" s="54">
        <v>209101</v>
      </c>
      <c r="K20" s="54">
        <v>38083</v>
      </c>
      <c r="L20" s="54">
        <v>-1861069</v>
      </c>
      <c r="M20" s="54">
        <v>13692</v>
      </c>
      <c r="N20" s="54">
        <v>-1809294</v>
      </c>
      <c r="O20" s="54">
        <v>37215</v>
      </c>
      <c r="P20" s="54">
        <v>300957</v>
      </c>
      <c r="Q20" s="54">
        <v>238714</v>
      </c>
      <c r="R20" s="54">
        <v>576886</v>
      </c>
      <c r="S20" s="54">
        <v>-125570</v>
      </c>
      <c r="T20" s="54">
        <v>49058</v>
      </c>
      <c r="U20" s="54">
        <v>774081</v>
      </c>
      <c r="V20" s="54">
        <v>697569</v>
      </c>
      <c r="W20" s="54">
        <v>-325738</v>
      </c>
      <c r="X20" s="54">
        <v>8630072</v>
      </c>
      <c r="Y20" s="54">
        <v>-8955810</v>
      </c>
      <c r="Z20" s="184">
        <v>-103.77</v>
      </c>
      <c r="AA20" s="130">
        <v>8630072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151004530</v>
      </c>
      <c r="D22" s="188">
        <f>SUM(D5:D21)</f>
        <v>0</v>
      </c>
      <c r="E22" s="189">
        <f t="shared" si="0"/>
        <v>172372504</v>
      </c>
      <c r="F22" s="190">
        <f t="shared" si="0"/>
        <v>172372504</v>
      </c>
      <c r="G22" s="190">
        <f t="shared" si="0"/>
        <v>53112896</v>
      </c>
      <c r="H22" s="190">
        <f t="shared" si="0"/>
        <v>5930108</v>
      </c>
      <c r="I22" s="190">
        <f t="shared" si="0"/>
        <v>5868499</v>
      </c>
      <c r="J22" s="190">
        <f t="shared" si="0"/>
        <v>64911503</v>
      </c>
      <c r="K22" s="190">
        <f t="shared" si="0"/>
        <v>7790977</v>
      </c>
      <c r="L22" s="190">
        <f t="shared" si="0"/>
        <v>37858570</v>
      </c>
      <c r="M22" s="190">
        <f t="shared" si="0"/>
        <v>7064963</v>
      </c>
      <c r="N22" s="190">
        <f t="shared" si="0"/>
        <v>52714510</v>
      </c>
      <c r="O22" s="190">
        <f t="shared" si="0"/>
        <v>-2678871</v>
      </c>
      <c r="P22" s="190">
        <f t="shared" si="0"/>
        <v>988713</v>
      </c>
      <c r="Q22" s="190">
        <f t="shared" si="0"/>
        <v>29605394</v>
      </c>
      <c r="R22" s="190">
        <f t="shared" si="0"/>
        <v>27915236</v>
      </c>
      <c r="S22" s="190">
        <f t="shared" si="0"/>
        <v>8037933</v>
      </c>
      <c r="T22" s="190">
        <f t="shared" si="0"/>
        <v>7685308</v>
      </c>
      <c r="U22" s="190">
        <f t="shared" si="0"/>
        <v>8151155</v>
      </c>
      <c r="V22" s="190">
        <f t="shared" si="0"/>
        <v>23874396</v>
      </c>
      <c r="W22" s="190">
        <f t="shared" si="0"/>
        <v>169415645</v>
      </c>
      <c r="X22" s="190">
        <f t="shared" si="0"/>
        <v>172372504</v>
      </c>
      <c r="Y22" s="190">
        <f t="shared" si="0"/>
        <v>-2956859</v>
      </c>
      <c r="Z22" s="191">
        <f>+IF(X22&lt;&gt;0,+(Y22/X22)*100,0)</f>
        <v>-1.7153890158722762</v>
      </c>
      <c r="AA22" s="188">
        <f>SUM(AA5:AA21)</f>
        <v>172372504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57074883</v>
      </c>
      <c r="D25" s="155">
        <v>0</v>
      </c>
      <c r="E25" s="156">
        <v>53526795</v>
      </c>
      <c r="F25" s="60">
        <v>53526795</v>
      </c>
      <c r="G25" s="60">
        <v>4229161</v>
      </c>
      <c r="H25" s="60">
        <v>4586217</v>
      </c>
      <c r="I25" s="60">
        <v>4675463</v>
      </c>
      <c r="J25" s="60">
        <v>13490841</v>
      </c>
      <c r="K25" s="60">
        <v>4241231</v>
      </c>
      <c r="L25" s="60">
        <v>7097468</v>
      </c>
      <c r="M25" s="60">
        <v>5741998</v>
      </c>
      <c r="N25" s="60">
        <v>17080697</v>
      </c>
      <c r="O25" s="60">
        <v>5549232</v>
      </c>
      <c r="P25" s="60">
        <v>4739705</v>
      </c>
      <c r="Q25" s="60">
        <v>5008895</v>
      </c>
      <c r="R25" s="60">
        <v>15297832</v>
      </c>
      <c r="S25" s="60">
        <v>6074423</v>
      </c>
      <c r="T25" s="60">
        <v>5818979</v>
      </c>
      <c r="U25" s="60">
        <v>5009822</v>
      </c>
      <c r="V25" s="60">
        <v>16903224</v>
      </c>
      <c r="W25" s="60">
        <v>62772594</v>
      </c>
      <c r="X25" s="60">
        <v>53526795</v>
      </c>
      <c r="Y25" s="60">
        <v>9245799</v>
      </c>
      <c r="Z25" s="140">
        <v>17.27</v>
      </c>
      <c r="AA25" s="155">
        <v>53526795</v>
      </c>
    </row>
    <row r="26" spans="1:27" ht="13.5">
      <c r="A26" s="183" t="s">
        <v>38</v>
      </c>
      <c r="B26" s="182"/>
      <c r="C26" s="155">
        <v>6292979</v>
      </c>
      <c r="D26" s="155">
        <v>0</v>
      </c>
      <c r="E26" s="156">
        <v>4917321</v>
      </c>
      <c r="F26" s="60">
        <v>4917321</v>
      </c>
      <c r="G26" s="60">
        <v>383547</v>
      </c>
      <c r="H26" s="60">
        <v>383547</v>
      </c>
      <c r="I26" s="60">
        <v>383547</v>
      </c>
      <c r="J26" s="60">
        <v>1150641</v>
      </c>
      <c r="K26" s="60">
        <v>383547</v>
      </c>
      <c r="L26" s="60">
        <v>383547</v>
      </c>
      <c r="M26" s="60">
        <v>383547</v>
      </c>
      <c r="N26" s="60">
        <v>1150641</v>
      </c>
      <c r="O26" s="60">
        <v>383547</v>
      </c>
      <c r="P26" s="60">
        <v>442942</v>
      </c>
      <c r="Q26" s="60">
        <v>420848</v>
      </c>
      <c r="R26" s="60">
        <v>1247337</v>
      </c>
      <c r="S26" s="60">
        <v>351496</v>
      </c>
      <c r="T26" s="60">
        <v>373189</v>
      </c>
      <c r="U26" s="60">
        <v>396322</v>
      </c>
      <c r="V26" s="60">
        <v>1121007</v>
      </c>
      <c r="W26" s="60">
        <v>4669626</v>
      </c>
      <c r="X26" s="60">
        <v>4917321</v>
      </c>
      <c r="Y26" s="60">
        <v>-247695</v>
      </c>
      <c r="Z26" s="140">
        <v>-5.04</v>
      </c>
      <c r="AA26" s="155">
        <v>4917321</v>
      </c>
    </row>
    <row r="27" spans="1:27" ht="13.5">
      <c r="A27" s="183" t="s">
        <v>118</v>
      </c>
      <c r="B27" s="182"/>
      <c r="C27" s="155">
        <v>22013253</v>
      </c>
      <c r="D27" s="155">
        <v>0</v>
      </c>
      <c r="E27" s="156">
        <v>5918930</v>
      </c>
      <c r="F27" s="60">
        <v>5918930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5918930</v>
      </c>
      <c r="Y27" s="60">
        <v>-5918930</v>
      </c>
      <c r="Z27" s="140">
        <v>-100</v>
      </c>
      <c r="AA27" s="155">
        <v>5918930</v>
      </c>
    </row>
    <row r="28" spans="1:27" ht="13.5">
      <c r="A28" s="183" t="s">
        <v>39</v>
      </c>
      <c r="B28" s="182"/>
      <c r="C28" s="155">
        <v>36112256</v>
      </c>
      <c r="D28" s="155">
        <v>0</v>
      </c>
      <c r="E28" s="156">
        <v>711452</v>
      </c>
      <c r="F28" s="60">
        <v>711452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711452</v>
      </c>
      <c r="Y28" s="60">
        <v>-711452</v>
      </c>
      <c r="Z28" s="140">
        <v>-100</v>
      </c>
      <c r="AA28" s="155">
        <v>711452</v>
      </c>
    </row>
    <row r="29" spans="1:27" ht="13.5">
      <c r="A29" s="183" t="s">
        <v>40</v>
      </c>
      <c r="B29" s="182"/>
      <c r="C29" s="155">
        <v>3586193</v>
      </c>
      <c r="D29" s="155">
        <v>0</v>
      </c>
      <c r="E29" s="156">
        <v>2899613</v>
      </c>
      <c r="F29" s="60">
        <v>2899613</v>
      </c>
      <c r="G29" s="60">
        <v>63685</v>
      </c>
      <c r="H29" s="60">
        <v>9223</v>
      </c>
      <c r="I29" s="60">
        <v>92175</v>
      </c>
      <c r="J29" s="60">
        <v>165083</v>
      </c>
      <c r="K29" s="60">
        <v>46776</v>
      </c>
      <c r="L29" s="60">
        <v>237098</v>
      </c>
      <c r="M29" s="60">
        <v>7704</v>
      </c>
      <c r="N29" s="60">
        <v>291578</v>
      </c>
      <c r="O29" s="60">
        <v>196986</v>
      </c>
      <c r="P29" s="60">
        <v>195410</v>
      </c>
      <c r="Q29" s="60">
        <v>325289</v>
      </c>
      <c r="R29" s="60">
        <v>717685</v>
      </c>
      <c r="S29" s="60">
        <v>46173</v>
      </c>
      <c r="T29" s="60">
        <v>40761</v>
      </c>
      <c r="U29" s="60">
        <v>378812</v>
      </c>
      <c r="V29" s="60">
        <v>465746</v>
      </c>
      <c r="W29" s="60">
        <v>1640092</v>
      </c>
      <c r="X29" s="60">
        <v>2899613</v>
      </c>
      <c r="Y29" s="60">
        <v>-1259521</v>
      </c>
      <c r="Z29" s="140">
        <v>-43.44</v>
      </c>
      <c r="AA29" s="155">
        <v>2899613</v>
      </c>
    </row>
    <row r="30" spans="1:27" ht="13.5">
      <c r="A30" s="183" t="s">
        <v>119</v>
      </c>
      <c r="B30" s="182"/>
      <c r="C30" s="155">
        <v>37797952</v>
      </c>
      <c r="D30" s="155">
        <v>0</v>
      </c>
      <c r="E30" s="156">
        <v>37309808</v>
      </c>
      <c r="F30" s="60">
        <v>37309808</v>
      </c>
      <c r="G30" s="60">
        <v>3805700</v>
      </c>
      <c r="H30" s="60">
        <v>4281010</v>
      </c>
      <c r="I30" s="60">
        <v>3482224</v>
      </c>
      <c r="J30" s="60">
        <v>11568934</v>
      </c>
      <c r="K30" s="60">
        <v>2630158</v>
      </c>
      <c r="L30" s="60">
        <v>2905659</v>
      </c>
      <c r="M30" s="60">
        <v>3147220</v>
      </c>
      <c r="N30" s="60">
        <v>8683037</v>
      </c>
      <c r="O30" s="60">
        <v>3586684</v>
      </c>
      <c r="P30" s="60">
        <v>3692287</v>
      </c>
      <c r="Q30" s="60">
        <v>3355813</v>
      </c>
      <c r="R30" s="60">
        <v>10634784</v>
      </c>
      <c r="S30" s="60">
        <v>110551</v>
      </c>
      <c r="T30" s="60">
        <v>2612099</v>
      </c>
      <c r="U30" s="60">
        <v>6793377</v>
      </c>
      <c r="V30" s="60">
        <v>9516027</v>
      </c>
      <c r="W30" s="60">
        <v>40402782</v>
      </c>
      <c r="X30" s="60">
        <v>37309808</v>
      </c>
      <c r="Y30" s="60">
        <v>3092974</v>
      </c>
      <c r="Z30" s="140">
        <v>8.29</v>
      </c>
      <c r="AA30" s="155">
        <v>37309808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8663386</v>
      </c>
      <c r="F31" s="60">
        <v>8663386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1319925</v>
      </c>
      <c r="T31" s="60">
        <v>0</v>
      </c>
      <c r="U31" s="60">
        <v>0</v>
      </c>
      <c r="V31" s="60">
        <v>1319925</v>
      </c>
      <c r="W31" s="60">
        <v>1319925</v>
      </c>
      <c r="X31" s="60">
        <v>8663386</v>
      </c>
      <c r="Y31" s="60">
        <v>-7343461</v>
      </c>
      <c r="Z31" s="140">
        <v>-84.76</v>
      </c>
      <c r="AA31" s="155">
        <v>8663386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8912166</v>
      </c>
      <c r="F32" s="60">
        <v>8912166</v>
      </c>
      <c r="G32" s="60">
        <v>771134</v>
      </c>
      <c r="H32" s="60">
        <v>835176</v>
      </c>
      <c r="I32" s="60">
        <v>591291</v>
      </c>
      <c r="J32" s="60">
        <v>2197601</v>
      </c>
      <c r="K32" s="60">
        <v>433384</v>
      </c>
      <c r="L32" s="60">
        <v>1587386</v>
      </c>
      <c r="M32" s="60">
        <v>761998</v>
      </c>
      <c r="N32" s="60">
        <v>2782768</v>
      </c>
      <c r="O32" s="60">
        <v>1345607</v>
      </c>
      <c r="P32" s="60">
        <v>712562</v>
      </c>
      <c r="Q32" s="60">
        <v>921170</v>
      </c>
      <c r="R32" s="60">
        <v>2979339</v>
      </c>
      <c r="S32" s="60">
        <v>760891</v>
      </c>
      <c r="T32" s="60">
        <v>812048</v>
      </c>
      <c r="U32" s="60">
        <v>381279</v>
      </c>
      <c r="V32" s="60">
        <v>1954218</v>
      </c>
      <c r="W32" s="60">
        <v>9913926</v>
      </c>
      <c r="X32" s="60">
        <v>8912166</v>
      </c>
      <c r="Y32" s="60">
        <v>1001760</v>
      </c>
      <c r="Z32" s="140">
        <v>11.24</v>
      </c>
      <c r="AA32" s="155">
        <v>8912166</v>
      </c>
    </row>
    <row r="33" spans="1:27" ht="13.5">
      <c r="A33" s="183" t="s">
        <v>42</v>
      </c>
      <c r="B33" s="182"/>
      <c r="C33" s="155">
        <v>11120640</v>
      </c>
      <c r="D33" s="155">
        <v>0</v>
      </c>
      <c r="E33" s="156">
        <v>12406544</v>
      </c>
      <c r="F33" s="60">
        <v>12406544</v>
      </c>
      <c r="G33" s="60">
        <v>922315</v>
      </c>
      <c r="H33" s="60">
        <v>1109297</v>
      </c>
      <c r="I33" s="60">
        <v>951398</v>
      </c>
      <c r="J33" s="60">
        <v>2983010</v>
      </c>
      <c r="K33" s="60">
        <v>1807598</v>
      </c>
      <c r="L33" s="60">
        <v>2030978</v>
      </c>
      <c r="M33" s="60">
        <v>878084</v>
      </c>
      <c r="N33" s="60">
        <v>4716660</v>
      </c>
      <c r="O33" s="60">
        <v>1058586</v>
      </c>
      <c r="P33" s="60">
        <v>236244</v>
      </c>
      <c r="Q33" s="60">
        <v>2316600</v>
      </c>
      <c r="R33" s="60">
        <v>3611430</v>
      </c>
      <c r="S33" s="60">
        <v>2244865</v>
      </c>
      <c r="T33" s="60">
        <v>217802</v>
      </c>
      <c r="U33" s="60">
        <v>1205596</v>
      </c>
      <c r="V33" s="60">
        <v>3668263</v>
      </c>
      <c r="W33" s="60">
        <v>14979363</v>
      </c>
      <c r="X33" s="60">
        <v>12406544</v>
      </c>
      <c r="Y33" s="60">
        <v>2572819</v>
      </c>
      <c r="Z33" s="140">
        <v>20.74</v>
      </c>
      <c r="AA33" s="155">
        <v>12406544</v>
      </c>
    </row>
    <row r="34" spans="1:27" ht="13.5">
      <c r="A34" s="183" t="s">
        <v>43</v>
      </c>
      <c r="B34" s="182"/>
      <c r="C34" s="155">
        <v>33104905</v>
      </c>
      <c r="D34" s="155">
        <v>0</v>
      </c>
      <c r="E34" s="156">
        <v>17400663</v>
      </c>
      <c r="F34" s="60">
        <v>17400663</v>
      </c>
      <c r="G34" s="60">
        <v>1155931</v>
      </c>
      <c r="H34" s="60">
        <v>2642036</v>
      </c>
      <c r="I34" s="60">
        <v>1589295</v>
      </c>
      <c r="J34" s="60">
        <v>5387262</v>
      </c>
      <c r="K34" s="60">
        <v>1472218</v>
      </c>
      <c r="L34" s="60">
        <v>2697781</v>
      </c>
      <c r="M34" s="60">
        <v>1877142</v>
      </c>
      <c r="N34" s="60">
        <v>6047141</v>
      </c>
      <c r="O34" s="60">
        <v>2271589</v>
      </c>
      <c r="P34" s="60">
        <v>1418939</v>
      </c>
      <c r="Q34" s="60">
        <v>2965847</v>
      </c>
      <c r="R34" s="60">
        <v>6656375</v>
      </c>
      <c r="S34" s="60">
        <v>1662189</v>
      </c>
      <c r="T34" s="60">
        <v>2778846</v>
      </c>
      <c r="U34" s="60">
        <v>3661479</v>
      </c>
      <c r="V34" s="60">
        <v>8102514</v>
      </c>
      <c r="W34" s="60">
        <v>26193292</v>
      </c>
      <c r="X34" s="60">
        <v>17400663</v>
      </c>
      <c r="Y34" s="60">
        <v>8792629</v>
      </c>
      <c r="Z34" s="140">
        <v>50.53</v>
      </c>
      <c r="AA34" s="155">
        <v>17400663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1102966</v>
      </c>
      <c r="U35" s="60">
        <v>0</v>
      </c>
      <c r="V35" s="60">
        <v>1102966</v>
      </c>
      <c r="W35" s="60">
        <v>1102966</v>
      </c>
      <c r="X35" s="60">
        <v>0</v>
      </c>
      <c r="Y35" s="60">
        <v>1102966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207103061</v>
      </c>
      <c r="D36" s="188">
        <f>SUM(D25:D35)</f>
        <v>0</v>
      </c>
      <c r="E36" s="189">
        <f t="shared" si="1"/>
        <v>152666678</v>
      </c>
      <c r="F36" s="190">
        <f t="shared" si="1"/>
        <v>152666678</v>
      </c>
      <c r="G36" s="190">
        <f t="shared" si="1"/>
        <v>11331473</v>
      </c>
      <c r="H36" s="190">
        <f t="shared" si="1"/>
        <v>13846506</v>
      </c>
      <c r="I36" s="190">
        <f t="shared" si="1"/>
        <v>11765393</v>
      </c>
      <c r="J36" s="190">
        <f t="shared" si="1"/>
        <v>36943372</v>
      </c>
      <c r="K36" s="190">
        <f t="shared" si="1"/>
        <v>11014912</v>
      </c>
      <c r="L36" s="190">
        <f t="shared" si="1"/>
        <v>16939917</v>
      </c>
      <c r="M36" s="190">
        <f t="shared" si="1"/>
        <v>12797693</v>
      </c>
      <c r="N36" s="190">
        <f t="shared" si="1"/>
        <v>40752522</v>
      </c>
      <c r="O36" s="190">
        <f t="shared" si="1"/>
        <v>14392231</v>
      </c>
      <c r="P36" s="190">
        <f t="shared" si="1"/>
        <v>11438089</v>
      </c>
      <c r="Q36" s="190">
        <f t="shared" si="1"/>
        <v>15314462</v>
      </c>
      <c r="R36" s="190">
        <f t="shared" si="1"/>
        <v>41144782</v>
      </c>
      <c r="S36" s="190">
        <f t="shared" si="1"/>
        <v>12570513</v>
      </c>
      <c r="T36" s="190">
        <f t="shared" si="1"/>
        <v>13756690</v>
      </c>
      <c r="U36" s="190">
        <f t="shared" si="1"/>
        <v>17826687</v>
      </c>
      <c r="V36" s="190">
        <f t="shared" si="1"/>
        <v>44153890</v>
      </c>
      <c r="W36" s="190">
        <f t="shared" si="1"/>
        <v>162994566</v>
      </c>
      <c r="X36" s="190">
        <f t="shared" si="1"/>
        <v>152666678</v>
      </c>
      <c r="Y36" s="190">
        <f t="shared" si="1"/>
        <v>10327888</v>
      </c>
      <c r="Z36" s="191">
        <f>+IF(X36&lt;&gt;0,+(Y36/X36)*100,0)</f>
        <v>6.764991637533371</v>
      </c>
      <c r="AA36" s="188">
        <f>SUM(AA25:AA35)</f>
        <v>152666678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-56098531</v>
      </c>
      <c r="D38" s="199">
        <f>+D22-D36</f>
        <v>0</v>
      </c>
      <c r="E38" s="200">
        <f t="shared" si="2"/>
        <v>19705826</v>
      </c>
      <c r="F38" s="106">
        <f t="shared" si="2"/>
        <v>19705826</v>
      </c>
      <c r="G38" s="106">
        <f t="shared" si="2"/>
        <v>41781423</v>
      </c>
      <c r="H38" s="106">
        <f t="shared" si="2"/>
        <v>-7916398</v>
      </c>
      <c r="I38" s="106">
        <f t="shared" si="2"/>
        <v>-5896894</v>
      </c>
      <c r="J38" s="106">
        <f t="shared" si="2"/>
        <v>27968131</v>
      </c>
      <c r="K38" s="106">
        <f t="shared" si="2"/>
        <v>-3223935</v>
      </c>
      <c r="L38" s="106">
        <f t="shared" si="2"/>
        <v>20918653</v>
      </c>
      <c r="M38" s="106">
        <f t="shared" si="2"/>
        <v>-5732730</v>
      </c>
      <c r="N38" s="106">
        <f t="shared" si="2"/>
        <v>11961988</v>
      </c>
      <c r="O38" s="106">
        <f t="shared" si="2"/>
        <v>-17071102</v>
      </c>
      <c r="P38" s="106">
        <f t="shared" si="2"/>
        <v>-10449376</v>
      </c>
      <c r="Q38" s="106">
        <f t="shared" si="2"/>
        <v>14290932</v>
      </c>
      <c r="R38" s="106">
        <f t="shared" si="2"/>
        <v>-13229546</v>
      </c>
      <c r="S38" s="106">
        <f t="shared" si="2"/>
        <v>-4532580</v>
      </c>
      <c r="T38" s="106">
        <f t="shared" si="2"/>
        <v>-6071382</v>
      </c>
      <c r="U38" s="106">
        <f t="shared" si="2"/>
        <v>-9675532</v>
      </c>
      <c r="V38" s="106">
        <f t="shared" si="2"/>
        <v>-20279494</v>
      </c>
      <c r="W38" s="106">
        <f t="shared" si="2"/>
        <v>6421079</v>
      </c>
      <c r="X38" s="106">
        <f>IF(F22=F36,0,X22-X36)</f>
        <v>19705826</v>
      </c>
      <c r="Y38" s="106">
        <f t="shared" si="2"/>
        <v>-13284747</v>
      </c>
      <c r="Z38" s="201">
        <f>+IF(X38&lt;&gt;0,+(Y38/X38)*100,0)</f>
        <v>-67.41532681756148</v>
      </c>
      <c r="AA38" s="199">
        <f>+AA22-AA36</f>
        <v>19705826</v>
      </c>
    </row>
    <row r="39" spans="1:27" ht="13.5">
      <c r="A39" s="181" t="s">
        <v>46</v>
      </c>
      <c r="B39" s="185"/>
      <c r="C39" s="155">
        <v>20977000</v>
      </c>
      <c r="D39" s="155">
        <v>0</v>
      </c>
      <c r="E39" s="156">
        <v>19951500</v>
      </c>
      <c r="F39" s="60">
        <v>19951500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7061000</v>
      </c>
      <c r="P39" s="60">
        <v>0</v>
      </c>
      <c r="Q39" s="60">
        <v>0</v>
      </c>
      <c r="R39" s="60">
        <v>7061000</v>
      </c>
      <c r="S39" s="60">
        <v>0</v>
      </c>
      <c r="T39" s="60">
        <v>0</v>
      </c>
      <c r="U39" s="60">
        <v>0</v>
      </c>
      <c r="V39" s="60">
        <v>0</v>
      </c>
      <c r="W39" s="60">
        <v>7061000</v>
      </c>
      <c r="X39" s="60">
        <v>19951500</v>
      </c>
      <c r="Y39" s="60">
        <v>-12890500</v>
      </c>
      <c r="Z39" s="140">
        <v>-64.61</v>
      </c>
      <c r="AA39" s="155">
        <v>19951500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-35121531</v>
      </c>
      <c r="D42" s="206">
        <f>SUM(D38:D41)</f>
        <v>0</v>
      </c>
      <c r="E42" s="207">
        <f t="shared" si="3"/>
        <v>39657326</v>
      </c>
      <c r="F42" s="88">
        <f t="shared" si="3"/>
        <v>39657326</v>
      </c>
      <c r="G42" s="88">
        <f t="shared" si="3"/>
        <v>41781423</v>
      </c>
      <c r="H42" s="88">
        <f t="shared" si="3"/>
        <v>-7916398</v>
      </c>
      <c r="I42" s="88">
        <f t="shared" si="3"/>
        <v>-5896894</v>
      </c>
      <c r="J42" s="88">
        <f t="shared" si="3"/>
        <v>27968131</v>
      </c>
      <c r="K42" s="88">
        <f t="shared" si="3"/>
        <v>-3223935</v>
      </c>
      <c r="L42" s="88">
        <f t="shared" si="3"/>
        <v>20918653</v>
      </c>
      <c r="M42" s="88">
        <f t="shared" si="3"/>
        <v>-5732730</v>
      </c>
      <c r="N42" s="88">
        <f t="shared" si="3"/>
        <v>11961988</v>
      </c>
      <c r="O42" s="88">
        <f t="shared" si="3"/>
        <v>-10010102</v>
      </c>
      <c r="P42" s="88">
        <f t="shared" si="3"/>
        <v>-10449376</v>
      </c>
      <c r="Q42" s="88">
        <f t="shared" si="3"/>
        <v>14290932</v>
      </c>
      <c r="R42" s="88">
        <f t="shared" si="3"/>
        <v>-6168546</v>
      </c>
      <c r="S42" s="88">
        <f t="shared" si="3"/>
        <v>-4532580</v>
      </c>
      <c r="T42" s="88">
        <f t="shared" si="3"/>
        <v>-6071382</v>
      </c>
      <c r="U42" s="88">
        <f t="shared" si="3"/>
        <v>-9675532</v>
      </c>
      <c r="V42" s="88">
        <f t="shared" si="3"/>
        <v>-20279494</v>
      </c>
      <c r="W42" s="88">
        <f t="shared" si="3"/>
        <v>13482079</v>
      </c>
      <c r="X42" s="88">
        <f t="shared" si="3"/>
        <v>39657326</v>
      </c>
      <c r="Y42" s="88">
        <f t="shared" si="3"/>
        <v>-26175247</v>
      </c>
      <c r="Z42" s="208">
        <f>+IF(X42&lt;&gt;0,+(Y42/X42)*100,0)</f>
        <v>-66.00356009883268</v>
      </c>
      <c r="AA42" s="206">
        <f>SUM(AA38:AA41)</f>
        <v>39657326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-35121531</v>
      </c>
      <c r="D44" s="210">
        <f>+D42-D43</f>
        <v>0</v>
      </c>
      <c r="E44" s="211">
        <f t="shared" si="4"/>
        <v>39657326</v>
      </c>
      <c r="F44" s="77">
        <f t="shared" si="4"/>
        <v>39657326</v>
      </c>
      <c r="G44" s="77">
        <f t="shared" si="4"/>
        <v>41781423</v>
      </c>
      <c r="H44" s="77">
        <f t="shared" si="4"/>
        <v>-7916398</v>
      </c>
      <c r="I44" s="77">
        <f t="shared" si="4"/>
        <v>-5896894</v>
      </c>
      <c r="J44" s="77">
        <f t="shared" si="4"/>
        <v>27968131</v>
      </c>
      <c r="K44" s="77">
        <f t="shared" si="4"/>
        <v>-3223935</v>
      </c>
      <c r="L44" s="77">
        <f t="shared" si="4"/>
        <v>20918653</v>
      </c>
      <c r="M44" s="77">
        <f t="shared" si="4"/>
        <v>-5732730</v>
      </c>
      <c r="N44" s="77">
        <f t="shared" si="4"/>
        <v>11961988</v>
      </c>
      <c r="O44" s="77">
        <f t="shared" si="4"/>
        <v>-10010102</v>
      </c>
      <c r="P44" s="77">
        <f t="shared" si="4"/>
        <v>-10449376</v>
      </c>
      <c r="Q44" s="77">
        <f t="shared" si="4"/>
        <v>14290932</v>
      </c>
      <c r="R44" s="77">
        <f t="shared" si="4"/>
        <v>-6168546</v>
      </c>
      <c r="S44" s="77">
        <f t="shared" si="4"/>
        <v>-4532580</v>
      </c>
      <c r="T44" s="77">
        <f t="shared" si="4"/>
        <v>-6071382</v>
      </c>
      <c r="U44" s="77">
        <f t="shared" si="4"/>
        <v>-9675532</v>
      </c>
      <c r="V44" s="77">
        <f t="shared" si="4"/>
        <v>-20279494</v>
      </c>
      <c r="W44" s="77">
        <f t="shared" si="4"/>
        <v>13482079</v>
      </c>
      <c r="X44" s="77">
        <f t="shared" si="4"/>
        <v>39657326</v>
      </c>
      <c r="Y44" s="77">
        <f t="shared" si="4"/>
        <v>-26175247</v>
      </c>
      <c r="Z44" s="212">
        <f>+IF(X44&lt;&gt;0,+(Y44/X44)*100,0)</f>
        <v>-66.00356009883268</v>
      </c>
      <c r="AA44" s="210">
        <f>+AA42-AA43</f>
        <v>39657326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-35121531</v>
      </c>
      <c r="D46" s="206">
        <f>SUM(D44:D45)</f>
        <v>0</v>
      </c>
      <c r="E46" s="207">
        <f t="shared" si="5"/>
        <v>39657326</v>
      </c>
      <c r="F46" s="88">
        <f t="shared" si="5"/>
        <v>39657326</v>
      </c>
      <c r="G46" s="88">
        <f t="shared" si="5"/>
        <v>41781423</v>
      </c>
      <c r="H46" s="88">
        <f t="shared" si="5"/>
        <v>-7916398</v>
      </c>
      <c r="I46" s="88">
        <f t="shared" si="5"/>
        <v>-5896894</v>
      </c>
      <c r="J46" s="88">
        <f t="shared" si="5"/>
        <v>27968131</v>
      </c>
      <c r="K46" s="88">
        <f t="shared" si="5"/>
        <v>-3223935</v>
      </c>
      <c r="L46" s="88">
        <f t="shared" si="5"/>
        <v>20918653</v>
      </c>
      <c r="M46" s="88">
        <f t="shared" si="5"/>
        <v>-5732730</v>
      </c>
      <c r="N46" s="88">
        <f t="shared" si="5"/>
        <v>11961988</v>
      </c>
      <c r="O46" s="88">
        <f t="shared" si="5"/>
        <v>-10010102</v>
      </c>
      <c r="P46" s="88">
        <f t="shared" si="5"/>
        <v>-10449376</v>
      </c>
      <c r="Q46" s="88">
        <f t="shared" si="5"/>
        <v>14290932</v>
      </c>
      <c r="R46" s="88">
        <f t="shared" si="5"/>
        <v>-6168546</v>
      </c>
      <c r="S46" s="88">
        <f t="shared" si="5"/>
        <v>-4532580</v>
      </c>
      <c r="T46" s="88">
        <f t="shared" si="5"/>
        <v>-6071382</v>
      </c>
      <c r="U46" s="88">
        <f t="shared" si="5"/>
        <v>-9675532</v>
      </c>
      <c r="V46" s="88">
        <f t="shared" si="5"/>
        <v>-20279494</v>
      </c>
      <c r="W46" s="88">
        <f t="shared" si="5"/>
        <v>13482079</v>
      </c>
      <c r="X46" s="88">
        <f t="shared" si="5"/>
        <v>39657326</v>
      </c>
      <c r="Y46" s="88">
        <f t="shared" si="5"/>
        <v>-26175247</v>
      </c>
      <c r="Z46" s="208">
        <f>+IF(X46&lt;&gt;0,+(Y46/X46)*100,0)</f>
        <v>-66.00356009883268</v>
      </c>
      <c r="AA46" s="206">
        <f>SUM(AA44:AA45)</f>
        <v>39657326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-35121531</v>
      </c>
      <c r="D48" s="217">
        <f>SUM(D46:D47)</f>
        <v>0</v>
      </c>
      <c r="E48" s="218">
        <f t="shared" si="6"/>
        <v>39657326</v>
      </c>
      <c r="F48" s="219">
        <f t="shared" si="6"/>
        <v>39657326</v>
      </c>
      <c r="G48" s="219">
        <f t="shared" si="6"/>
        <v>41781423</v>
      </c>
      <c r="H48" s="220">
        <f t="shared" si="6"/>
        <v>-7916398</v>
      </c>
      <c r="I48" s="220">
        <f t="shared" si="6"/>
        <v>-5896894</v>
      </c>
      <c r="J48" s="220">
        <f t="shared" si="6"/>
        <v>27968131</v>
      </c>
      <c r="K48" s="220">
        <f t="shared" si="6"/>
        <v>-3223935</v>
      </c>
      <c r="L48" s="220">
        <f t="shared" si="6"/>
        <v>20918653</v>
      </c>
      <c r="M48" s="219">
        <f t="shared" si="6"/>
        <v>-5732730</v>
      </c>
      <c r="N48" s="219">
        <f t="shared" si="6"/>
        <v>11961988</v>
      </c>
      <c r="O48" s="220">
        <f t="shared" si="6"/>
        <v>-10010102</v>
      </c>
      <c r="P48" s="220">
        <f t="shared" si="6"/>
        <v>-10449376</v>
      </c>
      <c r="Q48" s="220">
        <f t="shared" si="6"/>
        <v>14290932</v>
      </c>
      <c r="R48" s="220">
        <f t="shared" si="6"/>
        <v>-6168546</v>
      </c>
      <c r="S48" s="220">
        <f t="shared" si="6"/>
        <v>-4532580</v>
      </c>
      <c r="T48" s="219">
        <f t="shared" si="6"/>
        <v>-6071382</v>
      </c>
      <c r="U48" s="219">
        <f t="shared" si="6"/>
        <v>-9675532</v>
      </c>
      <c r="V48" s="220">
        <f t="shared" si="6"/>
        <v>-20279494</v>
      </c>
      <c r="W48" s="220">
        <f t="shared" si="6"/>
        <v>13482079</v>
      </c>
      <c r="X48" s="220">
        <f t="shared" si="6"/>
        <v>39657326</v>
      </c>
      <c r="Y48" s="220">
        <f t="shared" si="6"/>
        <v>-26175247</v>
      </c>
      <c r="Z48" s="221">
        <f>+IF(X48&lt;&gt;0,+(Y48/X48)*100,0)</f>
        <v>-66.00356009883268</v>
      </c>
      <c r="AA48" s="222">
        <f>SUM(AA46:AA47)</f>
        <v>39657326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1523206</v>
      </c>
      <c r="D5" s="153">
        <f>SUM(D6:D8)</f>
        <v>0</v>
      </c>
      <c r="E5" s="154">
        <f t="shared" si="0"/>
        <v>4350000</v>
      </c>
      <c r="F5" s="100">
        <f t="shared" si="0"/>
        <v>4350000</v>
      </c>
      <c r="G5" s="100">
        <f t="shared" si="0"/>
        <v>15600</v>
      </c>
      <c r="H5" s="100">
        <f t="shared" si="0"/>
        <v>1977</v>
      </c>
      <c r="I5" s="100">
        <f t="shared" si="0"/>
        <v>9627</v>
      </c>
      <c r="J5" s="100">
        <f t="shared" si="0"/>
        <v>27204</v>
      </c>
      <c r="K5" s="100">
        <f t="shared" si="0"/>
        <v>47943</v>
      </c>
      <c r="L5" s="100">
        <f t="shared" si="0"/>
        <v>66709</v>
      </c>
      <c r="M5" s="100">
        <f t="shared" si="0"/>
        <v>0</v>
      </c>
      <c r="N5" s="100">
        <f t="shared" si="0"/>
        <v>114652</v>
      </c>
      <c r="O5" s="100">
        <f t="shared" si="0"/>
        <v>4724</v>
      </c>
      <c r="P5" s="100">
        <f t="shared" si="0"/>
        <v>15394</v>
      </c>
      <c r="Q5" s="100">
        <f t="shared" si="0"/>
        <v>1819684</v>
      </c>
      <c r="R5" s="100">
        <f t="shared" si="0"/>
        <v>1839802</v>
      </c>
      <c r="S5" s="100">
        <f t="shared" si="0"/>
        <v>66887</v>
      </c>
      <c r="T5" s="100">
        <f t="shared" si="0"/>
        <v>239603</v>
      </c>
      <c r="U5" s="100">
        <f t="shared" si="0"/>
        <v>17262</v>
      </c>
      <c r="V5" s="100">
        <f t="shared" si="0"/>
        <v>323752</v>
      </c>
      <c r="W5" s="100">
        <f t="shared" si="0"/>
        <v>2305410</v>
      </c>
      <c r="X5" s="100">
        <f t="shared" si="0"/>
        <v>4350000</v>
      </c>
      <c r="Y5" s="100">
        <f t="shared" si="0"/>
        <v>-2044590</v>
      </c>
      <c r="Z5" s="137">
        <f>+IF(X5&lt;&gt;0,+(Y5/X5)*100,0)</f>
        <v>-47.00206896551724</v>
      </c>
      <c r="AA5" s="153">
        <f>SUM(AA6:AA8)</f>
        <v>4350000</v>
      </c>
    </row>
    <row r="6" spans="1:27" ht="13.5">
      <c r="A6" s="138" t="s">
        <v>75</v>
      </c>
      <c r="B6" s="136"/>
      <c r="C6" s="155">
        <v>1523206</v>
      </c>
      <c r="D6" s="155"/>
      <c r="E6" s="156">
        <v>580000</v>
      </c>
      <c r="F6" s="60">
        <v>580000</v>
      </c>
      <c r="G6" s="60">
        <v>15600</v>
      </c>
      <c r="H6" s="60">
        <v>1377</v>
      </c>
      <c r="I6" s="60"/>
      <c r="J6" s="60">
        <v>16977</v>
      </c>
      <c r="K6" s="60">
        <v>2449</v>
      </c>
      <c r="L6" s="60">
        <v>64184</v>
      </c>
      <c r="M6" s="60"/>
      <c r="N6" s="60">
        <v>66633</v>
      </c>
      <c r="O6" s="60"/>
      <c r="P6" s="60">
        <v>15394</v>
      </c>
      <c r="Q6" s="60"/>
      <c r="R6" s="60">
        <v>15394</v>
      </c>
      <c r="S6" s="60"/>
      <c r="T6" s="60"/>
      <c r="U6" s="60"/>
      <c r="V6" s="60"/>
      <c r="W6" s="60">
        <v>99004</v>
      </c>
      <c r="X6" s="60">
        <v>580000</v>
      </c>
      <c r="Y6" s="60">
        <v>-480996</v>
      </c>
      <c r="Z6" s="140">
        <v>-82.93</v>
      </c>
      <c r="AA6" s="62">
        <v>580000</v>
      </c>
    </row>
    <row r="7" spans="1:27" ht="13.5">
      <c r="A7" s="138" t="s">
        <v>76</v>
      </c>
      <c r="B7" s="136"/>
      <c r="C7" s="157"/>
      <c r="D7" s="157"/>
      <c r="E7" s="158">
        <v>3140000</v>
      </c>
      <c r="F7" s="159">
        <v>3140000</v>
      </c>
      <c r="G7" s="159"/>
      <c r="H7" s="159">
        <v>600</v>
      </c>
      <c r="I7" s="159">
        <v>1132</v>
      </c>
      <c r="J7" s="159">
        <v>1732</v>
      </c>
      <c r="K7" s="159">
        <v>7586</v>
      </c>
      <c r="L7" s="159">
        <v>771</v>
      </c>
      <c r="M7" s="159"/>
      <c r="N7" s="159">
        <v>8357</v>
      </c>
      <c r="O7" s="159"/>
      <c r="P7" s="159"/>
      <c r="Q7" s="159">
        <v>1819684</v>
      </c>
      <c r="R7" s="159">
        <v>1819684</v>
      </c>
      <c r="S7" s="159"/>
      <c r="T7" s="159">
        <v>238814</v>
      </c>
      <c r="U7" s="159"/>
      <c r="V7" s="159">
        <v>238814</v>
      </c>
      <c r="W7" s="159">
        <v>2068587</v>
      </c>
      <c r="X7" s="159">
        <v>3140000</v>
      </c>
      <c r="Y7" s="159">
        <v>-1071413</v>
      </c>
      <c r="Z7" s="141">
        <v>-34.12</v>
      </c>
      <c r="AA7" s="225">
        <v>3140000</v>
      </c>
    </row>
    <row r="8" spans="1:27" ht="13.5">
      <c r="A8" s="138" t="s">
        <v>77</v>
      </c>
      <c r="B8" s="136"/>
      <c r="C8" s="155"/>
      <c r="D8" s="155"/>
      <c r="E8" s="156">
        <v>630000</v>
      </c>
      <c r="F8" s="60">
        <v>630000</v>
      </c>
      <c r="G8" s="60"/>
      <c r="H8" s="60"/>
      <c r="I8" s="60">
        <v>8495</v>
      </c>
      <c r="J8" s="60">
        <v>8495</v>
      </c>
      <c r="K8" s="60">
        <v>37908</v>
      </c>
      <c r="L8" s="60">
        <v>1754</v>
      </c>
      <c r="M8" s="60"/>
      <c r="N8" s="60">
        <v>39662</v>
      </c>
      <c r="O8" s="60">
        <v>4724</v>
      </c>
      <c r="P8" s="60"/>
      <c r="Q8" s="60"/>
      <c r="R8" s="60">
        <v>4724</v>
      </c>
      <c r="S8" s="60">
        <v>66887</v>
      </c>
      <c r="T8" s="60">
        <v>789</v>
      </c>
      <c r="U8" s="60">
        <v>17262</v>
      </c>
      <c r="V8" s="60">
        <v>84938</v>
      </c>
      <c r="W8" s="60">
        <v>137819</v>
      </c>
      <c r="X8" s="60">
        <v>630000</v>
      </c>
      <c r="Y8" s="60">
        <v>-492181</v>
      </c>
      <c r="Z8" s="140">
        <v>-78.12</v>
      </c>
      <c r="AA8" s="62">
        <v>630000</v>
      </c>
    </row>
    <row r="9" spans="1:27" ht="13.5">
      <c r="A9" s="135" t="s">
        <v>78</v>
      </c>
      <c r="B9" s="136"/>
      <c r="C9" s="153">
        <f aca="true" t="shared" si="1" ref="C9:Y9">SUM(C10:C14)</f>
        <v>15345322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86086</v>
      </c>
      <c r="L9" s="100">
        <f t="shared" si="1"/>
        <v>0</v>
      </c>
      <c r="M9" s="100">
        <f t="shared" si="1"/>
        <v>0</v>
      </c>
      <c r="N9" s="100">
        <f t="shared" si="1"/>
        <v>86086</v>
      </c>
      <c r="O9" s="100">
        <f t="shared" si="1"/>
        <v>0</v>
      </c>
      <c r="P9" s="100">
        <f t="shared" si="1"/>
        <v>0</v>
      </c>
      <c r="Q9" s="100">
        <f t="shared" si="1"/>
        <v>14116</v>
      </c>
      <c r="R9" s="100">
        <f t="shared" si="1"/>
        <v>14116</v>
      </c>
      <c r="S9" s="100">
        <f t="shared" si="1"/>
        <v>24598</v>
      </c>
      <c r="T9" s="100">
        <f t="shared" si="1"/>
        <v>0</v>
      </c>
      <c r="U9" s="100">
        <f t="shared" si="1"/>
        <v>971639</v>
      </c>
      <c r="V9" s="100">
        <f t="shared" si="1"/>
        <v>996237</v>
      </c>
      <c r="W9" s="100">
        <f t="shared" si="1"/>
        <v>1096439</v>
      </c>
      <c r="X9" s="100">
        <f t="shared" si="1"/>
        <v>0</v>
      </c>
      <c r="Y9" s="100">
        <f t="shared" si="1"/>
        <v>1096439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>
        <v>15345322</v>
      </c>
      <c r="D10" s="155"/>
      <c r="E10" s="156"/>
      <c r="F10" s="60"/>
      <c r="G10" s="60"/>
      <c r="H10" s="60"/>
      <c r="I10" s="60"/>
      <c r="J10" s="60"/>
      <c r="K10" s="60">
        <v>1833</v>
      </c>
      <c r="L10" s="60"/>
      <c r="M10" s="60"/>
      <c r="N10" s="60">
        <v>1833</v>
      </c>
      <c r="O10" s="60"/>
      <c r="P10" s="60"/>
      <c r="Q10" s="60"/>
      <c r="R10" s="60"/>
      <c r="S10" s="60">
        <v>10482</v>
      </c>
      <c r="T10" s="60"/>
      <c r="U10" s="60"/>
      <c r="V10" s="60">
        <v>10482</v>
      </c>
      <c r="W10" s="60">
        <v>12315</v>
      </c>
      <c r="X10" s="60"/>
      <c r="Y10" s="60">
        <v>12315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>
        <v>84253</v>
      </c>
      <c r="L12" s="60"/>
      <c r="M12" s="60"/>
      <c r="N12" s="60">
        <v>84253</v>
      </c>
      <c r="O12" s="60"/>
      <c r="P12" s="60"/>
      <c r="Q12" s="60"/>
      <c r="R12" s="60"/>
      <c r="S12" s="60"/>
      <c r="T12" s="60"/>
      <c r="U12" s="60"/>
      <c r="V12" s="60"/>
      <c r="W12" s="60">
        <v>84253</v>
      </c>
      <c r="X12" s="60"/>
      <c r="Y12" s="60">
        <v>84253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>
        <v>14116</v>
      </c>
      <c r="R13" s="60">
        <v>14116</v>
      </c>
      <c r="S13" s="60">
        <v>14116</v>
      </c>
      <c r="T13" s="60"/>
      <c r="U13" s="60">
        <v>971639</v>
      </c>
      <c r="V13" s="60">
        <v>985755</v>
      </c>
      <c r="W13" s="60">
        <v>999871</v>
      </c>
      <c r="X13" s="60"/>
      <c r="Y13" s="60">
        <v>999871</v>
      </c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10975255</v>
      </c>
      <c r="F15" s="100">
        <f t="shared" si="2"/>
        <v>10975255</v>
      </c>
      <c r="G15" s="100">
        <f t="shared" si="2"/>
        <v>357648</v>
      </c>
      <c r="H15" s="100">
        <f t="shared" si="2"/>
        <v>1528771</v>
      </c>
      <c r="I15" s="100">
        <f t="shared" si="2"/>
        <v>775163</v>
      </c>
      <c r="J15" s="100">
        <f t="shared" si="2"/>
        <v>2661582</v>
      </c>
      <c r="K15" s="100">
        <f t="shared" si="2"/>
        <v>1998463</v>
      </c>
      <c r="L15" s="100">
        <f t="shared" si="2"/>
        <v>3475246</v>
      </c>
      <c r="M15" s="100">
        <f t="shared" si="2"/>
        <v>226641</v>
      </c>
      <c r="N15" s="100">
        <f t="shared" si="2"/>
        <v>5700350</v>
      </c>
      <c r="O15" s="100">
        <f t="shared" si="2"/>
        <v>568547</v>
      </c>
      <c r="P15" s="100">
        <f t="shared" si="2"/>
        <v>1105467</v>
      </c>
      <c r="Q15" s="100">
        <f t="shared" si="2"/>
        <v>791597</v>
      </c>
      <c r="R15" s="100">
        <f t="shared" si="2"/>
        <v>2465611</v>
      </c>
      <c r="S15" s="100">
        <f t="shared" si="2"/>
        <v>935578</v>
      </c>
      <c r="T15" s="100">
        <f t="shared" si="2"/>
        <v>1225556</v>
      </c>
      <c r="U15" s="100">
        <f t="shared" si="2"/>
        <v>856717</v>
      </c>
      <c r="V15" s="100">
        <f t="shared" si="2"/>
        <v>3017851</v>
      </c>
      <c r="W15" s="100">
        <f t="shared" si="2"/>
        <v>13845394</v>
      </c>
      <c r="X15" s="100">
        <f t="shared" si="2"/>
        <v>10975255</v>
      </c>
      <c r="Y15" s="100">
        <f t="shared" si="2"/>
        <v>2870139</v>
      </c>
      <c r="Z15" s="137">
        <f>+IF(X15&lt;&gt;0,+(Y15/X15)*100,0)</f>
        <v>26.151000591785795</v>
      </c>
      <c r="AA15" s="102">
        <f>SUM(AA16:AA18)</f>
        <v>10975255</v>
      </c>
    </row>
    <row r="16" spans="1:27" ht="13.5">
      <c r="A16" s="138" t="s">
        <v>85</v>
      </c>
      <c r="B16" s="136"/>
      <c r="C16" s="155"/>
      <c r="D16" s="155"/>
      <c r="E16" s="156">
        <v>3037000</v>
      </c>
      <c r="F16" s="60">
        <v>3037000</v>
      </c>
      <c r="G16" s="60">
        <v>357648</v>
      </c>
      <c r="H16" s="60">
        <v>1205739</v>
      </c>
      <c r="I16" s="60">
        <v>604468</v>
      </c>
      <c r="J16" s="60">
        <v>2167855</v>
      </c>
      <c r="K16" s="60">
        <v>861443</v>
      </c>
      <c r="L16" s="60">
        <v>1430178</v>
      </c>
      <c r="M16" s="60">
        <v>61345</v>
      </c>
      <c r="N16" s="60">
        <v>2352966</v>
      </c>
      <c r="O16" s="60">
        <v>175907</v>
      </c>
      <c r="P16" s="60">
        <v>242373</v>
      </c>
      <c r="Q16" s="60">
        <v>83012</v>
      </c>
      <c r="R16" s="60">
        <v>501292</v>
      </c>
      <c r="S16" s="60">
        <v>74631</v>
      </c>
      <c r="T16" s="60">
        <v>435371</v>
      </c>
      <c r="U16" s="60">
        <v>66532</v>
      </c>
      <c r="V16" s="60">
        <v>576534</v>
      </c>
      <c r="W16" s="60">
        <v>5598647</v>
      </c>
      <c r="X16" s="60">
        <v>3037000</v>
      </c>
      <c r="Y16" s="60">
        <v>2561647</v>
      </c>
      <c r="Z16" s="140">
        <v>84.35</v>
      </c>
      <c r="AA16" s="62">
        <v>3037000</v>
      </c>
    </row>
    <row r="17" spans="1:27" ht="13.5">
      <c r="A17" s="138" t="s">
        <v>86</v>
      </c>
      <c r="B17" s="136"/>
      <c r="C17" s="155"/>
      <c r="D17" s="155"/>
      <c r="E17" s="156">
        <v>7938255</v>
      </c>
      <c r="F17" s="60">
        <v>7938255</v>
      </c>
      <c r="G17" s="60"/>
      <c r="H17" s="60">
        <v>323032</v>
      </c>
      <c r="I17" s="60">
        <v>170695</v>
      </c>
      <c r="J17" s="60">
        <v>493727</v>
      </c>
      <c r="K17" s="60">
        <v>1137020</v>
      </c>
      <c r="L17" s="60">
        <v>2045068</v>
      </c>
      <c r="M17" s="60">
        <v>165296</v>
      </c>
      <c r="N17" s="60">
        <v>3347384</v>
      </c>
      <c r="O17" s="60">
        <v>392640</v>
      </c>
      <c r="P17" s="60">
        <v>863094</v>
      </c>
      <c r="Q17" s="60">
        <v>708585</v>
      </c>
      <c r="R17" s="60">
        <v>1964319</v>
      </c>
      <c r="S17" s="60">
        <v>860947</v>
      </c>
      <c r="T17" s="60">
        <v>790185</v>
      </c>
      <c r="U17" s="60">
        <v>790185</v>
      </c>
      <c r="V17" s="60">
        <v>2441317</v>
      </c>
      <c r="W17" s="60">
        <v>8246747</v>
      </c>
      <c r="X17" s="60">
        <v>7938255</v>
      </c>
      <c r="Y17" s="60">
        <v>308492</v>
      </c>
      <c r="Z17" s="140">
        <v>3.89</v>
      </c>
      <c r="AA17" s="62">
        <v>7938255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9493449</v>
      </c>
      <c r="D19" s="153">
        <f>SUM(D20:D23)</f>
        <v>0</v>
      </c>
      <c r="E19" s="154">
        <f t="shared" si="3"/>
        <v>18628245</v>
      </c>
      <c r="F19" s="100">
        <f t="shared" si="3"/>
        <v>18628245</v>
      </c>
      <c r="G19" s="100">
        <f t="shared" si="3"/>
        <v>0</v>
      </c>
      <c r="H19" s="100">
        <f t="shared" si="3"/>
        <v>120434</v>
      </c>
      <c r="I19" s="100">
        <f t="shared" si="3"/>
        <v>67675</v>
      </c>
      <c r="J19" s="100">
        <f t="shared" si="3"/>
        <v>188109</v>
      </c>
      <c r="K19" s="100">
        <f t="shared" si="3"/>
        <v>122277</v>
      </c>
      <c r="L19" s="100">
        <f t="shared" si="3"/>
        <v>221366</v>
      </c>
      <c r="M19" s="100">
        <f t="shared" si="3"/>
        <v>0</v>
      </c>
      <c r="N19" s="100">
        <f t="shared" si="3"/>
        <v>343643</v>
      </c>
      <c r="O19" s="100">
        <f t="shared" si="3"/>
        <v>165155</v>
      </c>
      <c r="P19" s="100">
        <f t="shared" si="3"/>
        <v>0</v>
      </c>
      <c r="Q19" s="100">
        <f t="shared" si="3"/>
        <v>0</v>
      </c>
      <c r="R19" s="100">
        <f t="shared" si="3"/>
        <v>165155</v>
      </c>
      <c r="S19" s="100">
        <f t="shared" si="3"/>
        <v>381657</v>
      </c>
      <c r="T19" s="100">
        <f t="shared" si="3"/>
        <v>1900485</v>
      </c>
      <c r="U19" s="100">
        <f t="shared" si="3"/>
        <v>1900485</v>
      </c>
      <c r="V19" s="100">
        <f t="shared" si="3"/>
        <v>4182627</v>
      </c>
      <c r="W19" s="100">
        <f t="shared" si="3"/>
        <v>4879534</v>
      </c>
      <c r="X19" s="100">
        <f t="shared" si="3"/>
        <v>18628245</v>
      </c>
      <c r="Y19" s="100">
        <f t="shared" si="3"/>
        <v>-13748711</v>
      </c>
      <c r="Z19" s="137">
        <f>+IF(X19&lt;&gt;0,+(Y19/X19)*100,0)</f>
        <v>-73.80572351286983</v>
      </c>
      <c r="AA19" s="102">
        <f>SUM(AA20:AA23)</f>
        <v>18628245</v>
      </c>
    </row>
    <row r="20" spans="1:27" ht="13.5">
      <c r="A20" s="138" t="s">
        <v>89</v>
      </c>
      <c r="B20" s="136"/>
      <c r="C20" s="155"/>
      <c r="D20" s="155"/>
      <c r="E20" s="156">
        <v>1850000</v>
      </c>
      <c r="F20" s="60">
        <v>1850000</v>
      </c>
      <c r="G20" s="60"/>
      <c r="H20" s="60">
        <v>3735</v>
      </c>
      <c r="I20" s="60">
        <v>8858</v>
      </c>
      <c r="J20" s="60">
        <v>12593</v>
      </c>
      <c r="K20" s="60">
        <v>4834</v>
      </c>
      <c r="L20" s="60">
        <v>4697</v>
      </c>
      <c r="M20" s="60"/>
      <c r="N20" s="60">
        <v>9531</v>
      </c>
      <c r="O20" s="60">
        <v>3801</v>
      </c>
      <c r="P20" s="60"/>
      <c r="Q20" s="60"/>
      <c r="R20" s="60">
        <v>3801</v>
      </c>
      <c r="S20" s="60"/>
      <c r="T20" s="60"/>
      <c r="U20" s="60"/>
      <c r="V20" s="60"/>
      <c r="W20" s="60">
        <v>25925</v>
      </c>
      <c r="X20" s="60">
        <v>1850000</v>
      </c>
      <c r="Y20" s="60">
        <v>-1824075</v>
      </c>
      <c r="Z20" s="140">
        <v>-98.6</v>
      </c>
      <c r="AA20" s="62">
        <v>1850000</v>
      </c>
    </row>
    <row r="21" spans="1:27" ht="13.5">
      <c r="A21" s="138" t="s">
        <v>90</v>
      </c>
      <c r="B21" s="136"/>
      <c r="C21" s="155"/>
      <c r="D21" s="155"/>
      <c r="E21" s="156">
        <v>13767209</v>
      </c>
      <c r="F21" s="60">
        <v>13767209</v>
      </c>
      <c r="G21" s="60"/>
      <c r="H21" s="60">
        <v>116699</v>
      </c>
      <c r="I21" s="60">
        <v>58097</v>
      </c>
      <c r="J21" s="60">
        <v>174796</v>
      </c>
      <c r="K21" s="60">
        <v>116753</v>
      </c>
      <c r="L21" s="60">
        <v>216669</v>
      </c>
      <c r="M21" s="60"/>
      <c r="N21" s="60">
        <v>333422</v>
      </c>
      <c r="O21" s="60">
        <v>161155</v>
      </c>
      <c r="P21" s="60"/>
      <c r="Q21" s="60"/>
      <c r="R21" s="60">
        <v>161155</v>
      </c>
      <c r="S21" s="60">
        <v>381657</v>
      </c>
      <c r="T21" s="60">
        <v>1900485</v>
      </c>
      <c r="U21" s="60">
        <v>1900485</v>
      </c>
      <c r="V21" s="60">
        <v>4182627</v>
      </c>
      <c r="W21" s="60">
        <v>4852000</v>
      </c>
      <c r="X21" s="60">
        <v>13767209</v>
      </c>
      <c r="Y21" s="60">
        <v>-8915209</v>
      </c>
      <c r="Z21" s="140">
        <v>-64.76</v>
      </c>
      <c r="AA21" s="62">
        <v>13767209</v>
      </c>
    </row>
    <row r="22" spans="1:27" ht="13.5">
      <c r="A22" s="138" t="s">
        <v>91</v>
      </c>
      <c r="B22" s="136"/>
      <c r="C22" s="157">
        <v>9493449</v>
      </c>
      <c r="D22" s="157"/>
      <c r="E22" s="158">
        <v>1175000</v>
      </c>
      <c r="F22" s="159">
        <v>1175000</v>
      </c>
      <c r="G22" s="159"/>
      <c r="H22" s="159"/>
      <c r="I22" s="159">
        <v>720</v>
      </c>
      <c r="J22" s="159">
        <v>720</v>
      </c>
      <c r="K22" s="159">
        <v>690</v>
      </c>
      <c r="L22" s="159"/>
      <c r="M22" s="159"/>
      <c r="N22" s="159">
        <v>690</v>
      </c>
      <c r="O22" s="159"/>
      <c r="P22" s="159"/>
      <c r="Q22" s="159"/>
      <c r="R22" s="159"/>
      <c r="S22" s="159"/>
      <c r="T22" s="159"/>
      <c r="U22" s="159"/>
      <c r="V22" s="159"/>
      <c r="W22" s="159">
        <v>1410</v>
      </c>
      <c r="X22" s="159">
        <v>1175000</v>
      </c>
      <c r="Y22" s="159">
        <v>-1173590</v>
      </c>
      <c r="Z22" s="141">
        <v>-99.88</v>
      </c>
      <c r="AA22" s="225">
        <v>1175000</v>
      </c>
    </row>
    <row r="23" spans="1:27" ht="13.5">
      <c r="A23" s="138" t="s">
        <v>92</v>
      </c>
      <c r="B23" s="136"/>
      <c r="C23" s="155"/>
      <c r="D23" s="155"/>
      <c r="E23" s="156">
        <v>1836036</v>
      </c>
      <c r="F23" s="60">
        <v>1836036</v>
      </c>
      <c r="G23" s="60"/>
      <c r="H23" s="60"/>
      <c r="I23" s="60"/>
      <c r="J23" s="60"/>
      <c r="K23" s="60"/>
      <c r="L23" s="60"/>
      <c r="M23" s="60"/>
      <c r="N23" s="60"/>
      <c r="O23" s="60">
        <v>199</v>
      </c>
      <c r="P23" s="60"/>
      <c r="Q23" s="60"/>
      <c r="R23" s="60">
        <v>199</v>
      </c>
      <c r="S23" s="60"/>
      <c r="T23" s="60"/>
      <c r="U23" s="60"/>
      <c r="V23" s="60"/>
      <c r="W23" s="60">
        <v>199</v>
      </c>
      <c r="X23" s="60">
        <v>1836036</v>
      </c>
      <c r="Y23" s="60">
        <v>-1835837</v>
      </c>
      <c r="Z23" s="140">
        <v>-99.99</v>
      </c>
      <c r="AA23" s="62">
        <v>1836036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26361977</v>
      </c>
      <c r="D25" s="217">
        <f>+D5+D9+D15+D19+D24</f>
        <v>0</v>
      </c>
      <c r="E25" s="230">
        <f t="shared" si="4"/>
        <v>33953500</v>
      </c>
      <c r="F25" s="219">
        <f t="shared" si="4"/>
        <v>33953500</v>
      </c>
      <c r="G25" s="219">
        <f t="shared" si="4"/>
        <v>373248</v>
      </c>
      <c r="H25" s="219">
        <f t="shared" si="4"/>
        <v>1651182</v>
      </c>
      <c r="I25" s="219">
        <f t="shared" si="4"/>
        <v>852465</v>
      </c>
      <c r="J25" s="219">
        <f t="shared" si="4"/>
        <v>2876895</v>
      </c>
      <c r="K25" s="219">
        <f t="shared" si="4"/>
        <v>2254769</v>
      </c>
      <c r="L25" s="219">
        <f t="shared" si="4"/>
        <v>3763321</v>
      </c>
      <c r="M25" s="219">
        <f t="shared" si="4"/>
        <v>226641</v>
      </c>
      <c r="N25" s="219">
        <f t="shared" si="4"/>
        <v>6244731</v>
      </c>
      <c r="O25" s="219">
        <f t="shared" si="4"/>
        <v>738426</v>
      </c>
      <c r="P25" s="219">
        <f t="shared" si="4"/>
        <v>1120861</v>
      </c>
      <c r="Q25" s="219">
        <f t="shared" si="4"/>
        <v>2625397</v>
      </c>
      <c r="R25" s="219">
        <f t="shared" si="4"/>
        <v>4484684</v>
      </c>
      <c r="S25" s="219">
        <f t="shared" si="4"/>
        <v>1408720</v>
      </c>
      <c r="T25" s="219">
        <f t="shared" si="4"/>
        <v>3365644</v>
      </c>
      <c r="U25" s="219">
        <f t="shared" si="4"/>
        <v>3746103</v>
      </c>
      <c r="V25" s="219">
        <f t="shared" si="4"/>
        <v>8520467</v>
      </c>
      <c r="W25" s="219">
        <f t="shared" si="4"/>
        <v>22126777</v>
      </c>
      <c r="X25" s="219">
        <f t="shared" si="4"/>
        <v>33953500</v>
      </c>
      <c r="Y25" s="219">
        <f t="shared" si="4"/>
        <v>-11826723</v>
      </c>
      <c r="Z25" s="231">
        <f>+IF(X25&lt;&gt;0,+(Y25/X25)*100,0)</f>
        <v>-34.8321174547543</v>
      </c>
      <c r="AA25" s="232">
        <f>+AA5+AA9+AA15+AA19+AA24</f>
        <v>33953500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24838771</v>
      </c>
      <c r="D28" s="155"/>
      <c r="E28" s="156">
        <v>19841500</v>
      </c>
      <c r="F28" s="60">
        <v>19841500</v>
      </c>
      <c r="G28" s="60"/>
      <c r="H28" s="60">
        <v>439731</v>
      </c>
      <c r="I28" s="60">
        <v>228792</v>
      </c>
      <c r="J28" s="60">
        <v>668523</v>
      </c>
      <c r="K28" s="60">
        <v>1323594</v>
      </c>
      <c r="L28" s="60">
        <v>2335412</v>
      </c>
      <c r="M28" s="60">
        <v>226641</v>
      </c>
      <c r="N28" s="60">
        <v>3885647</v>
      </c>
      <c r="O28" s="60">
        <v>729702</v>
      </c>
      <c r="P28" s="60">
        <v>1104151</v>
      </c>
      <c r="Q28" s="60">
        <v>790281</v>
      </c>
      <c r="R28" s="60">
        <v>2624134</v>
      </c>
      <c r="S28" s="60">
        <v>1298714</v>
      </c>
      <c r="T28" s="60">
        <v>2755167</v>
      </c>
      <c r="U28" s="60">
        <v>2755167</v>
      </c>
      <c r="V28" s="60">
        <v>6809048</v>
      </c>
      <c r="W28" s="60">
        <v>13987352</v>
      </c>
      <c r="X28" s="60">
        <v>19841500</v>
      </c>
      <c r="Y28" s="60">
        <v>-5854148</v>
      </c>
      <c r="Z28" s="140">
        <v>-29.5</v>
      </c>
      <c r="AA28" s="155">
        <v>19841500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>
        <v>971639</v>
      </c>
      <c r="V29" s="60">
        <v>971639</v>
      </c>
      <c r="W29" s="60">
        <v>971639</v>
      </c>
      <c r="X29" s="60"/>
      <c r="Y29" s="60">
        <v>971639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1523206</v>
      </c>
      <c r="D31" s="155"/>
      <c r="E31" s="156"/>
      <c r="F31" s="60"/>
      <c r="G31" s="60">
        <v>96660</v>
      </c>
      <c r="H31" s="60">
        <v>1152087</v>
      </c>
      <c r="I31" s="60">
        <v>562883</v>
      </c>
      <c r="J31" s="60">
        <v>1811630</v>
      </c>
      <c r="K31" s="60"/>
      <c r="L31" s="60">
        <v>625517</v>
      </c>
      <c r="M31" s="60"/>
      <c r="N31" s="60">
        <v>625517</v>
      </c>
      <c r="O31" s="60"/>
      <c r="P31" s="60"/>
      <c r="Q31" s="60"/>
      <c r="R31" s="60"/>
      <c r="S31" s="60"/>
      <c r="T31" s="60"/>
      <c r="U31" s="60"/>
      <c r="V31" s="60"/>
      <c r="W31" s="60">
        <v>2437147</v>
      </c>
      <c r="X31" s="60"/>
      <c r="Y31" s="60">
        <v>2437147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26361977</v>
      </c>
      <c r="D32" s="210">
        <f>SUM(D28:D31)</f>
        <v>0</v>
      </c>
      <c r="E32" s="211">
        <f t="shared" si="5"/>
        <v>19841500</v>
      </c>
      <c r="F32" s="77">
        <f t="shared" si="5"/>
        <v>19841500</v>
      </c>
      <c r="G32" s="77">
        <f t="shared" si="5"/>
        <v>96660</v>
      </c>
      <c r="H32" s="77">
        <f t="shared" si="5"/>
        <v>1591818</v>
      </c>
      <c r="I32" s="77">
        <f t="shared" si="5"/>
        <v>791675</v>
      </c>
      <c r="J32" s="77">
        <f t="shared" si="5"/>
        <v>2480153</v>
      </c>
      <c r="K32" s="77">
        <f t="shared" si="5"/>
        <v>1323594</v>
      </c>
      <c r="L32" s="77">
        <f t="shared" si="5"/>
        <v>2960929</v>
      </c>
      <c r="M32" s="77">
        <f t="shared" si="5"/>
        <v>226641</v>
      </c>
      <c r="N32" s="77">
        <f t="shared" si="5"/>
        <v>4511164</v>
      </c>
      <c r="O32" s="77">
        <f t="shared" si="5"/>
        <v>729702</v>
      </c>
      <c r="P32" s="77">
        <f t="shared" si="5"/>
        <v>1104151</v>
      </c>
      <c r="Q32" s="77">
        <f t="shared" si="5"/>
        <v>790281</v>
      </c>
      <c r="R32" s="77">
        <f t="shared" si="5"/>
        <v>2624134</v>
      </c>
      <c r="S32" s="77">
        <f t="shared" si="5"/>
        <v>1298714</v>
      </c>
      <c r="T32" s="77">
        <f t="shared" si="5"/>
        <v>2755167</v>
      </c>
      <c r="U32" s="77">
        <f t="shared" si="5"/>
        <v>3726806</v>
      </c>
      <c r="V32" s="77">
        <f t="shared" si="5"/>
        <v>7780687</v>
      </c>
      <c r="W32" s="77">
        <f t="shared" si="5"/>
        <v>17396138</v>
      </c>
      <c r="X32" s="77">
        <f t="shared" si="5"/>
        <v>19841500</v>
      </c>
      <c r="Y32" s="77">
        <f t="shared" si="5"/>
        <v>-2445362</v>
      </c>
      <c r="Z32" s="212">
        <f>+IF(X32&lt;&gt;0,+(Y32/X32)*100,0)</f>
        <v>-12.324481516014414</v>
      </c>
      <c r="AA32" s="79">
        <f>SUM(AA28:AA31)</f>
        <v>19841500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5300000</v>
      </c>
      <c r="F34" s="60">
        <v>5300000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5300000</v>
      </c>
      <c r="Y34" s="60">
        <v>-5300000</v>
      </c>
      <c r="Z34" s="140">
        <v>-100</v>
      </c>
      <c r="AA34" s="62">
        <v>5300000</v>
      </c>
    </row>
    <row r="35" spans="1:27" ht="13.5">
      <c r="A35" s="237" t="s">
        <v>53</v>
      </c>
      <c r="B35" s="136"/>
      <c r="C35" s="155"/>
      <c r="D35" s="155"/>
      <c r="E35" s="156">
        <v>8812000</v>
      </c>
      <c r="F35" s="60">
        <v>8812000</v>
      </c>
      <c r="G35" s="60">
        <v>276588</v>
      </c>
      <c r="H35" s="60">
        <v>59364</v>
      </c>
      <c r="I35" s="60">
        <v>60790</v>
      </c>
      <c r="J35" s="60">
        <v>396742</v>
      </c>
      <c r="K35" s="60">
        <v>931175</v>
      </c>
      <c r="L35" s="60">
        <v>802392</v>
      </c>
      <c r="M35" s="60"/>
      <c r="N35" s="60">
        <v>1733567</v>
      </c>
      <c r="O35" s="60">
        <v>8724</v>
      </c>
      <c r="P35" s="60">
        <v>16710</v>
      </c>
      <c r="Q35" s="60">
        <v>1835116</v>
      </c>
      <c r="R35" s="60">
        <v>1860550</v>
      </c>
      <c r="S35" s="60">
        <v>110006</v>
      </c>
      <c r="T35" s="60">
        <v>610477</v>
      </c>
      <c r="U35" s="60">
        <v>19297</v>
      </c>
      <c r="V35" s="60">
        <v>739780</v>
      </c>
      <c r="W35" s="60">
        <v>4730639</v>
      </c>
      <c r="X35" s="60">
        <v>8812000</v>
      </c>
      <c r="Y35" s="60">
        <v>-4081361</v>
      </c>
      <c r="Z35" s="140">
        <v>-46.32</v>
      </c>
      <c r="AA35" s="62">
        <v>8812000</v>
      </c>
    </row>
    <row r="36" spans="1:27" ht="13.5">
      <c r="A36" s="238" t="s">
        <v>139</v>
      </c>
      <c r="B36" s="149"/>
      <c r="C36" s="222">
        <f aca="true" t="shared" si="6" ref="C36:Y36">SUM(C32:C35)</f>
        <v>26361977</v>
      </c>
      <c r="D36" s="222">
        <f>SUM(D32:D35)</f>
        <v>0</v>
      </c>
      <c r="E36" s="218">
        <f t="shared" si="6"/>
        <v>33953500</v>
      </c>
      <c r="F36" s="220">
        <f t="shared" si="6"/>
        <v>33953500</v>
      </c>
      <c r="G36" s="220">
        <f t="shared" si="6"/>
        <v>373248</v>
      </c>
      <c r="H36" s="220">
        <f t="shared" si="6"/>
        <v>1651182</v>
      </c>
      <c r="I36" s="220">
        <f t="shared" si="6"/>
        <v>852465</v>
      </c>
      <c r="J36" s="220">
        <f t="shared" si="6"/>
        <v>2876895</v>
      </c>
      <c r="K36" s="220">
        <f t="shared" si="6"/>
        <v>2254769</v>
      </c>
      <c r="L36" s="220">
        <f t="shared" si="6"/>
        <v>3763321</v>
      </c>
      <c r="M36" s="220">
        <f t="shared" si="6"/>
        <v>226641</v>
      </c>
      <c r="N36" s="220">
        <f t="shared" si="6"/>
        <v>6244731</v>
      </c>
      <c r="O36" s="220">
        <f t="shared" si="6"/>
        <v>738426</v>
      </c>
      <c r="P36" s="220">
        <f t="shared" si="6"/>
        <v>1120861</v>
      </c>
      <c r="Q36" s="220">
        <f t="shared" si="6"/>
        <v>2625397</v>
      </c>
      <c r="R36" s="220">
        <f t="shared" si="6"/>
        <v>4484684</v>
      </c>
      <c r="S36" s="220">
        <f t="shared" si="6"/>
        <v>1408720</v>
      </c>
      <c r="T36" s="220">
        <f t="shared" si="6"/>
        <v>3365644</v>
      </c>
      <c r="U36" s="220">
        <f t="shared" si="6"/>
        <v>3746103</v>
      </c>
      <c r="V36" s="220">
        <f t="shared" si="6"/>
        <v>8520467</v>
      </c>
      <c r="W36" s="220">
        <f t="shared" si="6"/>
        <v>22126777</v>
      </c>
      <c r="X36" s="220">
        <f t="shared" si="6"/>
        <v>33953500</v>
      </c>
      <c r="Y36" s="220">
        <f t="shared" si="6"/>
        <v>-11826723</v>
      </c>
      <c r="Z36" s="221">
        <f>+IF(X36&lt;&gt;0,+(Y36/X36)*100,0)</f>
        <v>-34.8321174547543</v>
      </c>
      <c r="AA36" s="239">
        <f>SUM(AA32:AA35)</f>
        <v>33953500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3197997</v>
      </c>
      <c r="D6" s="155"/>
      <c r="E6" s="59">
        <v>434000</v>
      </c>
      <c r="F6" s="60">
        <v>434000</v>
      </c>
      <c r="G6" s="60">
        <v>51535799</v>
      </c>
      <c r="H6" s="60">
        <v>58667895</v>
      </c>
      <c r="I6" s="60">
        <v>59153471</v>
      </c>
      <c r="J6" s="60">
        <v>59153471</v>
      </c>
      <c r="K6" s="60">
        <v>65371360</v>
      </c>
      <c r="L6" s="60">
        <v>79036838</v>
      </c>
      <c r="M6" s="60">
        <v>47453040</v>
      </c>
      <c r="N6" s="60">
        <v>47453040</v>
      </c>
      <c r="O6" s="60">
        <v>73619260</v>
      </c>
      <c r="P6" s="60">
        <v>62841418</v>
      </c>
      <c r="Q6" s="60">
        <v>16454619</v>
      </c>
      <c r="R6" s="60">
        <v>16454619</v>
      </c>
      <c r="S6" s="60">
        <v>18997650</v>
      </c>
      <c r="T6" s="60">
        <v>23100454</v>
      </c>
      <c r="U6" s="60">
        <v>30569638</v>
      </c>
      <c r="V6" s="60">
        <v>30569638</v>
      </c>
      <c r="W6" s="60">
        <v>30569638</v>
      </c>
      <c r="X6" s="60">
        <v>434000</v>
      </c>
      <c r="Y6" s="60">
        <v>30135638</v>
      </c>
      <c r="Z6" s="140">
        <v>6943.7</v>
      </c>
      <c r="AA6" s="62">
        <v>434000</v>
      </c>
    </row>
    <row r="7" spans="1:27" ht="13.5">
      <c r="A7" s="249" t="s">
        <v>144</v>
      </c>
      <c r="B7" s="182"/>
      <c r="C7" s="155">
        <v>8263443</v>
      </c>
      <c r="D7" s="155"/>
      <c r="E7" s="59">
        <v>3265000</v>
      </c>
      <c r="F7" s="60">
        <v>3265000</v>
      </c>
      <c r="G7" s="60">
        <v>66978</v>
      </c>
      <c r="H7" s="60">
        <v>66978</v>
      </c>
      <c r="I7" s="60">
        <v>66978</v>
      </c>
      <c r="J7" s="60">
        <v>66978</v>
      </c>
      <c r="K7" s="60">
        <v>66978</v>
      </c>
      <c r="L7" s="60">
        <v>66978</v>
      </c>
      <c r="M7" s="60">
        <v>66978</v>
      </c>
      <c r="N7" s="60">
        <v>66978</v>
      </c>
      <c r="O7" s="60"/>
      <c r="P7" s="60">
        <v>66978</v>
      </c>
      <c r="Q7" s="60">
        <v>66978</v>
      </c>
      <c r="R7" s="60">
        <v>66978</v>
      </c>
      <c r="S7" s="60">
        <v>66978</v>
      </c>
      <c r="T7" s="60">
        <v>66978</v>
      </c>
      <c r="U7" s="60">
        <v>66978</v>
      </c>
      <c r="V7" s="60">
        <v>66978</v>
      </c>
      <c r="W7" s="60">
        <v>66978</v>
      </c>
      <c r="X7" s="60">
        <v>3265000</v>
      </c>
      <c r="Y7" s="60">
        <v>-3198022</v>
      </c>
      <c r="Z7" s="140">
        <v>-97.95</v>
      </c>
      <c r="AA7" s="62">
        <v>3265000</v>
      </c>
    </row>
    <row r="8" spans="1:27" ht="13.5">
      <c r="A8" s="249" t="s">
        <v>145</v>
      </c>
      <c r="B8" s="182"/>
      <c r="C8" s="155">
        <v>32178866</v>
      </c>
      <c r="D8" s="155"/>
      <c r="E8" s="59">
        <v>95946000</v>
      </c>
      <c r="F8" s="60">
        <v>95946000</v>
      </c>
      <c r="G8" s="60">
        <v>-65042857</v>
      </c>
      <c r="H8" s="60">
        <v>-94532716</v>
      </c>
      <c r="I8" s="60">
        <v>-92647985</v>
      </c>
      <c r="J8" s="60">
        <v>-92647985</v>
      </c>
      <c r="K8" s="60">
        <v>-95426814</v>
      </c>
      <c r="L8" s="60">
        <v>-92913732</v>
      </c>
      <c r="M8" s="60">
        <v>-70900479</v>
      </c>
      <c r="N8" s="60">
        <v>-70900479</v>
      </c>
      <c r="O8" s="60">
        <v>-6843938</v>
      </c>
      <c r="P8" s="60">
        <v>26185755</v>
      </c>
      <c r="Q8" s="60">
        <v>26907360</v>
      </c>
      <c r="R8" s="60">
        <v>26907360</v>
      </c>
      <c r="S8" s="60">
        <v>27542287</v>
      </c>
      <c r="T8" s="60">
        <v>28556933</v>
      </c>
      <c r="U8" s="60">
        <v>17829177</v>
      </c>
      <c r="V8" s="60">
        <v>17829177</v>
      </c>
      <c r="W8" s="60">
        <v>17829177</v>
      </c>
      <c r="X8" s="60">
        <v>95946000</v>
      </c>
      <c r="Y8" s="60">
        <v>-78116823</v>
      </c>
      <c r="Z8" s="140">
        <v>-81.42</v>
      </c>
      <c r="AA8" s="62">
        <v>95946000</v>
      </c>
    </row>
    <row r="9" spans="1:27" ht="13.5">
      <c r="A9" s="249" t="s">
        <v>146</v>
      </c>
      <c r="B9" s="182"/>
      <c r="C9" s="155">
        <v>66978</v>
      </c>
      <c r="D9" s="155"/>
      <c r="E9" s="59"/>
      <c r="F9" s="60"/>
      <c r="G9" s="60"/>
      <c r="H9" s="60"/>
      <c r="I9" s="60">
        <v>3706</v>
      </c>
      <c r="J9" s="60">
        <v>3706</v>
      </c>
      <c r="K9" s="60">
        <v>3706</v>
      </c>
      <c r="L9" s="60">
        <v>3706</v>
      </c>
      <c r="M9" s="60">
        <v>3714</v>
      </c>
      <c r="N9" s="60">
        <v>3714</v>
      </c>
      <c r="O9" s="60">
        <v>3706</v>
      </c>
      <c r="P9" s="60"/>
      <c r="Q9" s="60"/>
      <c r="R9" s="60"/>
      <c r="S9" s="60">
        <v>3706</v>
      </c>
      <c r="T9" s="60">
        <v>3706</v>
      </c>
      <c r="U9" s="60">
        <v>3706</v>
      </c>
      <c r="V9" s="60">
        <v>3706</v>
      </c>
      <c r="W9" s="60">
        <v>3706</v>
      </c>
      <c r="X9" s="60"/>
      <c r="Y9" s="60">
        <v>3706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886582</v>
      </c>
      <c r="D11" s="155"/>
      <c r="E11" s="59"/>
      <c r="F11" s="60"/>
      <c r="G11" s="60">
        <v>886583</v>
      </c>
      <c r="H11" s="60">
        <v>886583</v>
      </c>
      <c r="I11" s="60">
        <v>886583</v>
      </c>
      <c r="J11" s="60">
        <v>886583</v>
      </c>
      <c r="K11" s="60">
        <v>886583</v>
      </c>
      <c r="L11" s="60">
        <v>886583</v>
      </c>
      <c r="M11" s="60">
        <v>886583</v>
      </c>
      <c r="N11" s="60">
        <v>886583</v>
      </c>
      <c r="O11" s="60">
        <v>20938</v>
      </c>
      <c r="P11" s="60">
        <v>1975915</v>
      </c>
      <c r="Q11" s="60">
        <v>886583</v>
      </c>
      <c r="R11" s="60">
        <v>886583</v>
      </c>
      <c r="S11" s="60">
        <v>886583</v>
      </c>
      <c r="T11" s="60">
        <v>886583</v>
      </c>
      <c r="U11" s="60">
        <v>886583</v>
      </c>
      <c r="V11" s="60">
        <v>886583</v>
      </c>
      <c r="W11" s="60">
        <v>886583</v>
      </c>
      <c r="X11" s="60"/>
      <c r="Y11" s="60">
        <v>886583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44593866</v>
      </c>
      <c r="D12" s="168">
        <f>SUM(D6:D11)</f>
        <v>0</v>
      </c>
      <c r="E12" s="72">
        <f t="shared" si="0"/>
        <v>99645000</v>
      </c>
      <c r="F12" s="73">
        <f t="shared" si="0"/>
        <v>99645000</v>
      </c>
      <c r="G12" s="73">
        <f t="shared" si="0"/>
        <v>-12553497</v>
      </c>
      <c r="H12" s="73">
        <f t="shared" si="0"/>
        <v>-34911260</v>
      </c>
      <c r="I12" s="73">
        <f t="shared" si="0"/>
        <v>-32537247</v>
      </c>
      <c r="J12" s="73">
        <f t="shared" si="0"/>
        <v>-32537247</v>
      </c>
      <c r="K12" s="73">
        <f t="shared" si="0"/>
        <v>-29098187</v>
      </c>
      <c r="L12" s="73">
        <f t="shared" si="0"/>
        <v>-12919627</v>
      </c>
      <c r="M12" s="73">
        <f t="shared" si="0"/>
        <v>-22490164</v>
      </c>
      <c r="N12" s="73">
        <f t="shared" si="0"/>
        <v>-22490164</v>
      </c>
      <c r="O12" s="73">
        <f t="shared" si="0"/>
        <v>66799966</v>
      </c>
      <c r="P12" s="73">
        <f t="shared" si="0"/>
        <v>91070066</v>
      </c>
      <c r="Q12" s="73">
        <f t="shared" si="0"/>
        <v>44315540</v>
      </c>
      <c r="R12" s="73">
        <f t="shared" si="0"/>
        <v>44315540</v>
      </c>
      <c r="S12" s="73">
        <f t="shared" si="0"/>
        <v>47497204</v>
      </c>
      <c r="T12" s="73">
        <f t="shared" si="0"/>
        <v>52614654</v>
      </c>
      <c r="U12" s="73">
        <f t="shared" si="0"/>
        <v>49356082</v>
      </c>
      <c r="V12" s="73">
        <f t="shared" si="0"/>
        <v>49356082</v>
      </c>
      <c r="W12" s="73">
        <f t="shared" si="0"/>
        <v>49356082</v>
      </c>
      <c r="X12" s="73">
        <f t="shared" si="0"/>
        <v>99645000</v>
      </c>
      <c r="Y12" s="73">
        <f t="shared" si="0"/>
        <v>-50288918</v>
      </c>
      <c r="Z12" s="170">
        <f>+IF(X12&lt;&gt;0,+(Y12/X12)*100,0)</f>
        <v>-50.4680796828742</v>
      </c>
      <c r="AA12" s="74">
        <f>SUM(AA6:AA11)</f>
        <v>99645000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>
        <v>-33385</v>
      </c>
      <c r="H15" s="60">
        <v>-54367</v>
      </c>
      <c r="I15" s="60">
        <v>-25852</v>
      </c>
      <c r="J15" s="60">
        <v>-25852</v>
      </c>
      <c r="K15" s="60">
        <v>21598</v>
      </c>
      <c r="L15" s="60">
        <v>-28527</v>
      </c>
      <c r="M15" s="60">
        <v>-28527</v>
      </c>
      <c r="N15" s="60">
        <v>-28527</v>
      </c>
      <c r="O15" s="60">
        <v>-180392</v>
      </c>
      <c r="P15" s="60">
        <v>10148499</v>
      </c>
      <c r="Q15" s="60">
        <v>10242000</v>
      </c>
      <c r="R15" s="60">
        <v>10242000</v>
      </c>
      <c r="S15" s="60">
        <v>10207732</v>
      </c>
      <c r="T15" s="60">
        <v>10191541</v>
      </c>
      <c r="U15" s="60">
        <v>10216699</v>
      </c>
      <c r="V15" s="60">
        <v>10216699</v>
      </c>
      <c r="W15" s="60">
        <v>10216699</v>
      </c>
      <c r="X15" s="60"/>
      <c r="Y15" s="60">
        <v>10216699</v>
      </c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8579</v>
      </c>
      <c r="H16" s="159">
        <v>8579</v>
      </c>
      <c r="I16" s="159">
        <v>8579</v>
      </c>
      <c r="J16" s="60">
        <v>8579</v>
      </c>
      <c r="K16" s="159">
        <v>8579</v>
      </c>
      <c r="L16" s="159">
        <v>8579</v>
      </c>
      <c r="M16" s="60">
        <v>8579</v>
      </c>
      <c r="N16" s="159">
        <v>8579</v>
      </c>
      <c r="O16" s="159"/>
      <c r="P16" s="159">
        <v>8579</v>
      </c>
      <c r="Q16" s="60">
        <v>8579</v>
      </c>
      <c r="R16" s="159">
        <v>8579</v>
      </c>
      <c r="S16" s="159">
        <v>8579</v>
      </c>
      <c r="T16" s="60">
        <v>8579</v>
      </c>
      <c r="U16" s="159">
        <v>8579</v>
      </c>
      <c r="V16" s="159">
        <v>8579</v>
      </c>
      <c r="W16" s="159">
        <v>8579</v>
      </c>
      <c r="X16" s="60"/>
      <c r="Y16" s="159">
        <v>8579</v>
      </c>
      <c r="Z16" s="141"/>
      <c r="AA16" s="225"/>
    </row>
    <row r="17" spans="1:27" ht="13.5">
      <c r="A17" s="249" t="s">
        <v>152</v>
      </c>
      <c r="B17" s="182"/>
      <c r="C17" s="155">
        <v>4344979</v>
      </c>
      <c r="D17" s="155"/>
      <c r="E17" s="59"/>
      <c r="F17" s="60"/>
      <c r="G17" s="60">
        <v>4344979</v>
      </c>
      <c r="H17" s="60">
        <v>4344979</v>
      </c>
      <c r="I17" s="60">
        <v>4344979</v>
      </c>
      <c r="J17" s="60">
        <v>4344979</v>
      </c>
      <c r="K17" s="60">
        <v>4344979</v>
      </c>
      <c r="L17" s="60">
        <v>4344979</v>
      </c>
      <c r="M17" s="60">
        <v>4494806</v>
      </c>
      <c r="N17" s="60">
        <v>4494806</v>
      </c>
      <c r="O17" s="60">
        <v>4344979</v>
      </c>
      <c r="P17" s="60">
        <v>4494806</v>
      </c>
      <c r="Q17" s="60">
        <v>4344979</v>
      </c>
      <c r="R17" s="60">
        <v>4344979</v>
      </c>
      <c r="S17" s="60">
        <v>4344979</v>
      </c>
      <c r="T17" s="60">
        <v>4344979</v>
      </c>
      <c r="U17" s="60">
        <v>4344979</v>
      </c>
      <c r="V17" s="60">
        <v>4344979</v>
      </c>
      <c r="W17" s="60">
        <v>4344979</v>
      </c>
      <c r="X17" s="60"/>
      <c r="Y17" s="60">
        <v>4344979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829454022</v>
      </c>
      <c r="D19" s="155"/>
      <c r="E19" s="59">
        <v>822067000</v>
      </c>
      <c r="F19" s="60">
        <v>822067000</v>
      </c>
      <c r="G19" s="60">
        <v>810745247</v>
      </c>
      <c r="H19" s="60">
        <v>809526104</v>
      </c>
      <c r="I19" s="60">
        <v>806784377</v>
      </c>
      <c r="J19" s="60">
        <v>806784377</v>
      </c>
      <c r="K19" s="60">
        <v>807777190</v>
      </c>
      <c r="L19" s="60">
        <v>803978771</v>
      </c>
      <c r="M19" s="60">
        <v>775726785</v>
      </c>
      <c r="N19" s="60">
        <v>775726785</v>
      </c>
      <c r="O19" s="60">
        <v>35038776</v>
      </c>
      <c r="P19" s="60">
        <v>818618354</v>
      </c>
      <c r="Q19" s="60">
        <v>842486520</v>
      </c>
      <c r="R19" s="60">
        <v>842486520</v>
      </c>
      <c r="S19" s="60">
        <v>842973034</v>
      </c>
      <c r="T19" s="60">
        <v>845685419</v>
      </c>
      <c r="U19" s="60">
        <v>853164944</v>
      </c>
      <c r="V19" s="60">
        <v>853164944</v>
      </c>
      <c r="W19" s="60">
        <v>853164944</v>
      </c>
      <c r="X19" s="60">
        <v>822067000</v>
      </c>
      <c r="Y19" s="60">
        <v>31097944</v>
      </c>
      <c r="Z19" s="140">
        <v>3.78</v>
      </c>
      <c r="AA19" s="62">
        <v>822067000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14270</v>
      </c>
      <c r="D22" s="155"/>
      <c r="E22" s="59">
        <v>659000</v>
      </c>
      <c r="F22" s="60">
        <v>659000</v>
      </c>
      <c r="G22" s="60">
        <v>14270</v>
      </c>
      <c r="H22" s="60">
        <v>14270</v>
      </c>
      <c r="I22" s="60">
        <v>14270</v>
      </c>
      <c r="J22" s="60">
        <v>14270</v>
      </c>
      <c r="K22" s="60">
        <v>14270</v>
      </c>
      <c r="L22" s="60">
        <v>14270</v>
      </c>
      <c r="M22" s="60">
        <v>14270</v>
      </c>
      <c r="N22" s="60">
        <v>14270</v>
      </c>
      <c r="O22" s="60">
        <v>14270</v>
      </c>
      <c r="P22" s="60">
        <v>19202</v>
      </c>
      <c r="Q22" s="60">
        <v>14270</v>
      </c>
      <c r="R22" s="60">
        <v>14270</v>
      </c>
      <c r="S22" s="60">
        <v>14270</v>
      </c>
      <c r="T22" s="60">
        <v>14270</v>
      </c>
      <c r="U22" s="60">
        <v>14270</v>
      </c>
      <c r="V22" s="60">
        <v>14270</v>
      </c>
      <c r="W22" s="60">
        <v>14270</v>
      </c>
      <c r="X22" s="60">
        <v>659000</v>
      </c>
      <c r="Y22" s="60">
        <v>-644730</v>
      </c>
      <c r="Z22" s="140">
        <v>-97.83</v>
      </c>
      <c r="AA22" s="62">
        <v>659000</v>
      </c>
    </row>
    <row r="23" spans="1:27" ht="13.5">
      <c r="A23" s="249" t="s">
        <v>158</v>
      </c>
      <c r="B23" s="182"/>
      <c r="C23" s="155">
        <v>10466769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844280040</v>
      </c>
      <c r="D24" s="168">
        <f>SUM(D15:D23)</f>
        <v>0</v>
      </c>
      <c r="E24" s="76">
        <f t="shared" si="1"/>
        <v>822726000</v>
      </c>
      <c r="F24" s="77">
        <f t="shared" si="1"/>
        <v>822726000</v>
      </c>
      <c r="G24" s="77">
        <f t="shared" si="1"/>
        <v>815079690</v>
      </c>
      <c r="H24" s="77">
        <f t="shared" si="1"/>
        <v>813839565</v>
      </c>
      <c r="I24" s="77">
        <f t="shared" si="1"/>
        <v>811126353</v>
      </c>
      <c r="J24" s="77">
        <f t="shared" si="1"/>
        <v>811126353</v>
      </c>
      <c r="K24" s="77">
        <f t="shared" si="1"/>
        <v>812166616</v>
      </c>
      <c r="L24" s="77">
        <f t="shared" si="1"/>
        <v>808318072</v>
      </c>
      <c r="M24" s="77">
        <f t="shared" si="1"/>
        <v>780215913</v>
      </c>
      <c r="N24" s="77">
        <f t="shared" si="1"/>
        <v>780215913</v>
      </c>
      <c r="O24" s="77">
        <f t="shared" si="1"/>
        <v>39217633</v>
      </c>
      <c r="P24" s="77">
        <f t="shared" si="1"/>
        <v>833289440</v>
      </c>
      <c r="Q24" s="77">
        <f t="shared" si="1"/>
        <v>857096348</v>
      </c>
      <c r="R24" s="77">
        <f t="shared" si="1"/>
        <v>857096348</v>
      </c>
      <c r="S24" s="77">
        <f t="shared" si="1"/>
        <v>857548594</v>
      </c>
      <c r="T24" s="77">
        <f t="shared" si="1"/>
        <v>860244788</v>
      </c>
      <c r="U24" s="77">
        <f t="shared" si="1"/>
        <v>867749471</v>
      </c>
      <c r="V24" s="77">
        <f t="shared" si="1"/>
        <v>867749471</v>
      </c>
      <c r="W24" s="77">
        <f t="shared" si="1"/>
        <v>867749471</v>
      </c>
      <c r="X24" s="77">
        <f t="shared" si="1"/>
        <v>822726000</v>
      </c>
      <c r="Y24" s="77">
        <f t="shared" si="1"/>
        <v>45023471</v>
      </c>
      <c r="Z24" s="212">
        <f>+IF(X24&lt;&gt;0,+(Y24/X24)*100,0)</f>
        <v>5.4724745541042825</v>
      </c>
      <c r="AA24" s="79">
        <f>SUM(AA15:AA23)</f>
        <v>822726000</v>
      </c>
    </row>
    <row r="25" spans="1:27" ht="13.5">
      <c r="A25" s="250" t="s">
        <v>159</v>
      </c>
      <c r="B25" s="251"/>
      <c r="C25" s="168">
        <f aca="true" t="shared" si="2" ref="C25:Y25">+C12+C24</f>
        <v>888873906</v>
      </c>
      <c r="D25" s="168">
        <f>+D12+D24</f>
        <v>0</v>
      </c>
      <c r="E25" s="72">
        <f t="shared" si="2"/>
        <v>922371000</v>
      </c>
      <c r="F25" s="73">
        <f t="shared" si="2"/>
        <v>922371000</v>
      </c>
      <c r="G25" s="73">
        <f t="shared" si="2"/>
        <v>802526193</v>
      </c>
      <c r="H25" s="73">
        <f t="shared" si="2"/>
        <v>778928305</v>
      </c>
      <c r="I25" s="73">
        <f t="shared" si="2"/>
        <v>778589106</v>
      </c>
      <c r="J25" s="73">
        <f t="shared" si="2"/>
        <v>778589106</v>
      </c>
      <c r="K25" s="73">
        <f t="shared" si="2"/>
        <v>783068429</v>
      </c>
      <c r="L25" s="73">
        <f t="shared" si="2"/>
        <v>795398445</v>
      </c>
      <c r="M25" s="73">
        <f t="shared" si="2"/>
        <v>757725749</v>
      </c>
      <c r="N25" s="73">
        <f t="shared" si="2"/>
        <v>757725749</v>
      </c>
      <c r="O25" s="73">
        <f t="shared" si="2"/>
        <v>106017599</v>
      </c>
      <c r="P25" s="73">
        <f t="shared" si="2"/>
        <v>924359506</v>
      </c>
      <c r="Q25" s="73">
        <f t="shared" si="2"/>
        <v>901411888</v>
      </c>
      <c r="R25" s="73">
        <f t="shared" si="2"/>
        <v>901411888</v>
      </c>
      <c r="S25" s="73">
        <f t="shared" si="2"/>
        <v>905045798</v>
      </c>
      <c r="T25" s="73">
        <f t="shared" si="2"/>
        <v>912859442</v>
      </c>
      <c r="U25" s="73">
        <f t="shared" si="2"/>
        <v>917105553</v>
      </c>
      <c r="V25" s="73">
        <f t="shared" si="2"/>
        <v>917105553</v>
      </c>
      <c r="W25" s="73">
        <f t="shared" si="2"/>
        <v>917105553</v>
      </c>
      <c r="X25" s="73">
        <f t="shared" si="2"/>
        <v>922371000</v>
      </c>
      <c r="Y25" s="73">
        <f t="shared" si="2"/>
        <v>-5265447</v>
      </c>
      <c r="Z25" s="170">
        <f>+IF(X25&lt;&gt;0,+(Y25/X25)*100,0)</f>
        <v>-0.5708599901774882</v>
      </c>
      <c r="AA25" s="74">
        <f>+AA12+AA24</f>
        <v>922371000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14364902</v>
      </c>
      <c r="D29" s="155"/>
      <c r="E29" s="59"/>
      <c r="F29" s="60"/>
      <c r="G29" s="60">
        <v>34928168</v>
      </c>
      <c r="H29" s="60">
        <v>31563340</v>
      </c>
      <c r="I29" s="60">
        <v>30193223</v>
      </c>
      <c r="J29" s="60">
        <v>30193223</v>
      </c>
      <c r="K29" s="60">
        <v>31072217</v>
      </c>
      <c r="L29" s="60">
        <v>19928270</v>
      </c>
      <c r="M29" s="60">
        <v>11895768</v>
      </c>
      <c r="N29" s="60">
        <v>11895768</v>
      </c>
      <c r="O29" s="60">
        <v>51696745</v>
      </c>
      <c r="P29" s="60">
        <v>41825155</v>
      </c>
      <c r="Q29" s="60"/>
      <c r="R29" s="60"/>
      <c r="S29" s="60">
        <v>5468883</v>
      </c>
      <c r="T29" s="60">
        <v>15096151</v>
      </c>
      <c r="U29" s="60">
        <v>58964935</v>
      </c>
      <c r="V29" s="60">
        <v>58964935</v>
      </c>
      <c r="W29" s="60">
        <v>58964935</v>
      </c>
      <c r="X29" s="60"/>
      <c r="Y29" s="60">
        <v>58964935</v>
      </c>
      <c r="Z29" s="140"/>
      <c r="AA29" s="62"/>
    </row>
    <row r="30" spans="1:27" ht="13.5">
      <c r="A30" s="249" t="s">
        <v>52</v>
      </c>
      <c r="B30" s="182"/>
      <c r="C30" s="155">
        <v>2065943</v>
      </c>
      <c r="D30" s="155"/>
      <c r="E30" s="59"/>
      <c r="F30" s="60"/>
      <c r="G30" s="60">
        <v>2065943</v>
      </c>
      <c r="H30" s="60">
        <v>2065943</v>
      </c>
      <c r="I30" s="60">
        <v>2065943</v>
      </c>
      <c r="J30" s="60">
        <v>2065943</v>
      </c>
      <c r="K30" s="60">
        <v>2065943</v>
      </c>
      <c r="L30" s="60">
        <v>2065943</v>
      </c>
      <c r="M30" s="60">
        <v>2065943</v>
      </c>
      <c r="N30" s="60">
        <v>2065943</v>
      </c>
      <c r="O30" s="60"/>
      <c r="P30" s="60">
        <v>928013</v>
      </c>
      <c r="Q30" s="60">
        <v>2065943</v>
      </c>
      <c r="R30" s="60">
        <v>2065943</v>
      </c>
      <c r="S30" s="60">
        <v>2065943</v>
      </c>
      <c r="T30" s="60">
        <v>2065943</v>
      </c>
      <c r="U30" s="60">
        <v>2065943</v>
      </c>
      <c r="V30" s="60">
        <v>2065943</v>
      </c>
      <c r="W30" s="60">
        <v>2065943</v>
      </c>
      <c r="X30" s="60"/>
      <c r="Y30" s="60">
        <v>2065943</v>
      </c>
      <c r="Z30" s="140"/>
      <c r="AA30" s="62"/>
    </row>
    <row r="31" spans="1:27" ht="13.5">
      <c r="A31" s="249" t="s">
        <v>163</v>
      </c>
      <c r="B31" s="182"/>
      <c r="C31" s="155">
        <v>1536777</v>
      </c>
      <c r="D31" s="155"/>
      <c r="E31" s="59">
        <v>3127000</v>
      </c>
      <c r="F31" s="60">
        <v>3127000</v>
      </c>
      <c r="G31" s="60">
        <v>10723</v>
      </c>
      <c r="H31" s="60">
        <v>-5502</v>
      </c>
      <c r="I31" s="60">
        <v>39427</v>
      </c>
      <c r="J31" s="60">
        <v>39427</v>
      </c>
      <c r="K31" s="60">
        <v>-241</v>
      </c>
      <c r="L31" s="60">
        <v>-12693</v>
      </c>
      <c r="M31" s="60">
        <v>-12693</v>
      </c>
      <c r="N31" s="60">
        <v>-12693</v>
      </c>
      <c r="O31" s="60">
        <v>37502</v>
      </c>
      <c r="P31" s="60">
        <v>1558242</v>
      </c>
      <c r="Q31" s="60">
        <v>1581904</v>
      </c>
      <c r="R31" s="60">
        <v>1581904</v>
      </c>
      <c r="S31" s="60">
        <v>1583198</v>
      </c>
      <c r="T31" s="60">
        <v>1592942</v>
      </c>
      <c r="U31" s="60">
        <v>1592498</v>
      </c>
      <c r="V31" s="60">
        <v>1592498</v>
      </c>
      <c r="W31" s="60">
        <v>1592498</v>
      </c>
      <c r="X31" s="60">
        <v>3127000</v>
      </c>
      <c r="Y31" s="60">
        <v>-1534502</v>
      </c>
      <c r="Z31" s="140">
        <v>-49.07</v>
      </c>
      <c r="AA31" s="62">
        <v>3127000</v>
      </c>
    </row>
    <row r="32" spans="1:27" ht="13.5">
      <c r="A32" s="249" t="s">
        <v>164</v>
      </c>
      <c r="B32" s="182"/>
      <c r="C32" s="155">
        <v>64815603</v>
      </c>
      <c r="D32" s="155"/>
      <c r="E32" s="59"/>
      <c r="F32" s="60"/>
      <c r="G32" s="60">
        <v>54115095</v>
      </c>
      <c r="H32" s="60">
        <v>13731618</v>
      </c>
      <c r="I32" s="60">
        <v>10127277</v>
      </c>
      <c r="J32" s="60">
        <v>10127277</v>
      </c>
      <c r="K32" s="60">
        <v>10275834</v>
      </c>
      <c r="L32" s="60">
        <v>14110886</v>
      </c>
      <c r="M32" s="60">
        <v>32516924</v>
      </c>
      <c r="N32" s="60">
        <v>32516924</v>
      </c>
      <c r="O32" s="60">
        <v>18588278</v>
      </c>
      <c r="P32" s="60">
        <v>70768708</v>
      </c>
      <c r="Q32" s="60">
        <v>82046424</v>
      </c>
      <c r="R32" s="60">
        <v>82046424</v>
      </c>
      <c r="S32" s="60">
        <v>85039016</v>
      </c>
      <c r="T32" s="60">
        <v>89392923</v>
      </c>
      <c r="U32" s="60">
        <v>67393920</v>
      </c>
      <c r="V32" s="60">
        <v>67393920</v>
      </c>
      <c r="W32" s="60">
        <v>67393920</v>
      </c>
      <c r="X32" s="60"/>
      <c r="Y32" s="60">
        <v>67393920</v>
      </c>
      <c r="Z32" s="140"/>
      <c r="AA32" s="62"/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33170328</v>
      </c>
      <c r="H33" s="60">
        <v>33170328</v>
      </c>
      <c r="I33" s="60">
        <v>33170328</v>
      </c>
      <c r="J33" s="60">
        <v>33170328</v>
      </c>
      <c r="K33" s="60">
        <v>33170328</v>
      </c>
      <c r="L33" s="60">
        <v>33170328</v>
      </c>
      <c r="M33" s="60">
        <v>13806085</v>
      </c>
      <c r="N33" s="60">
        <v>13806085</v>
      </c>
      <c r="O33" s="60">
        <v>32292607</v>
      </c>
      <c r="P33" s="60"/>
      <c r="Q33" s="60">
        <v>620592</v>
      </c>
      <c r="R33" s="60">
        <v>620592</v>
      </c>
      <c r="S33" s="60">
        <v>620592</v>
      </c>
      <c r="T33" s="60">
        <v>33170156</v>
      </c>
      <c r="U33" s="60">
        <v>620592</v>
      </c>
      <c r="V33" s="60">
        <v>620592</v>
      </c>
      <c r="W33" s="60">
        <v>620592</v>
      </c>
      <c r="X33" s="60"/>
      <c r="Y33" s="60">
        <v>620592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82783225</v>
      </c>
      <c r="D34" s="168">
        <f>SUM(D29:D33)</f>
        <v>0</v>
      </c>
      <c r="E34" s="72">
        <f t="shared" si="3"/>
        <v>3127000</v>
      </c>
      <c r="F34" s="73">
        <f t="shared" si="3"/>
        <v>3127000</v>
      </c>
      <c r="G34" s="73">
        <f t="shared" si="3"/>
        <v>124290257</v>
      </c>
      <c r="H34" s="73">
        <f t="shared" si="3"/>
        <v>80525727</v>
      </c>
      <c r="I34" s="73">
        <f t="shared" si="3"/>
        <v>75596198</v>
      </c>
      <c r="J34" s="73">
        <f t="shared" si="3"/>
        <v>75596198</v>
      </c>
      <c r="K34" s="73">
        <f t="shared" si="3"/>
        <v>76584081</v>
      </c>
      <c r="L34" s="73">
        <f t="shared" si="3"/>
        <v>69262734</v>
      </c>
      <c r="M34" s="73">
        <f t="shared" si="3"/>
        <v>60272027</v>
      </c>
      <c r="N34" s="73">
        <f t="shared" si="3"/>
        <v>60272027</v>
      </c>
      <c r="O34" s="73">
        <f t="shared" si="3"/>
        <v>102615132</v>
      </c>
      <c r="P34" s="73">
        <f t="shared" si="3"/>
        <v>115080118</v>
      </c>
      <c r="Q34" s="73">
        <f t="shared" si="3"/>
        <v>86314863</v>
      </c>
      <c r="R34" s="73">
        <f t="shared" si="3"/>
        <v>86314863</v>
      </c>
      <c r="S34" s="73">
        <f t="shared" si="3"/>
        <v>94777632</v>
      </c>
      <c r="T34" s="73">
        <f t="shared" si="3"/>
        <v>141318115</v>
      </c>
      <c r="U34" s="73">
        <f t="shared" si="3"/>
        <v>130637888</v>
      </c>
      <c r="V34" s="73">
        <f t="shared" si="3"/>
        <v>130637888</v>
      </c>
      <c r="W34" s="73">
        <f t="shared" si="3"/>
        <v>130637888</v>
      </c>
      <c r="X34" s="73">
        <f t="shared" si="3"/>
        <v>3127000</v>
      </c>
      <c r="Y34" s="73">
        <f t="shared" si="3"/>
        <v>127510888</v>
      </c>
      <c r="Z34" s="170">
        <f>+IF(X34&lt;&gt;0,+(Y34/X34)*100,0)</f>
        <v>4077.7386632555163</v>
      </c>
      <c r="AA34" s="74">
        <f>SUM(AA29:AA33)</f>
        <v>3127000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13240605</v>
      </c>
      <c r="D37" s="155"/>
      <c r="E37" s="59">
        <v>16637000</v>
      </c>
      <c r="F37" s="60">
        <v>16637000</v>
      </c>
      <c r="G37" s="60">
        <v>13240604</v>
      </c>
      <c r="H37" s="60">
        <v>13184725</v>
      </c>
      <c r="I37" s="60">
        <v>13184350</v>
      </c>
      <c r="J37" s="60">
        <v>13184350</v>
      </c>
      <c r="K37" s="60">
        <v>13183971</v>
      </c>
      <c r="L37" s="60">
        <v>13183590</v>
      </c>
      <c r="M37" s="60">
        <v>13183207</v>
      </c>
      <c r="N37" s="60">
        <v>13183207</v>
      </c>
      <c r="O37" s="60">
        <v>-298014</v>
      </c>
      <c r="P37" s="60">
        <v>11778742</v>
      </c>
      <c r="Q37" s="60">
        <v>12891573</v>
      </c>
      <c r="R37" s="60">
        <v>12891573</v>
      </c>
      <c r="S37" s="60">
        <v>12891573</v>
      </c>
      <c r="T37" s="60">
        <v>12891573</v>
      </c>
      <c r="U37" s="60">
        <v>12891573</v>
      </c>
      <c r="V37" s="60">
        <v>12891573</v>
      </c>
      <c r="W37" s="60">
        <v>12891573</v>
      </c>
      <c r="X37" s="60">
        <v>16637000</v>
      </c>
      <c r="Y37" s="60">
        <v>-3745427</v>
      </c>
      <c r="Z37" s="140">
        <v>-22.51</v>
      </c>
      <c r="AA37" s="62">
        <v>16637000</v>
      </c>
    </row>
    <row r="38" spans="1:27" ht="13.5">
      <c r="A38" s="249" t="s">
        <v>165</v>
      </c>
      <c r="B38" s="182"/>
      <c r="C38" s="155">
        <v>44808807</v>
      </c>
      <c r="D38" s="155"/>
      <c r="E38" s="59"/>
      <c r="F38" s="60"/>
      <c r="G38" s="60">
        <v>11638471</v>
      </c>
      <c r="H38" s="60">
        <v>11638471</v>
      </c>
      <c r="I38" s="60">
        <v>11638471</v>
      </c>
      <c r="J38" s="60">
        <v>11638471</v>
      </c>
      <c r="K38" s="60">
        <v>11638471</v>
      </c>
      <c r="L38" s="60">
        <v>11638471</v>
      </c>
      <c r="M38" s="60">
        <v>11638471</v>
      </c>
      <c r="N38" s="60">
        <v>11638471</v>
      </c>
      <c r="O38" s="60"/>
      <c r="P38" s="60">
        <v>14976678</v>
      </c>
      <c r="Q38" s="60">
        <v>44188215</v>
      </c>
      <c r="R38" s="60">
        <v>44188215</v>
      </c>
      <c r="S38" s="60">
        <v>44188215</v>
      </c>
      <c r="T38" s="60">
        <v>11638471</v>
      </c>
      <c r="U38" s="60">
        <v>44188215</v>
      </c>
      <c r="V38" s="60">
        <v>44188215</v>
      </c>
      <c r="W38" s="60">
        <v>44188215</v>
      </c>
      <c r="X38" s="60"/>
      <c r="Y38" s="60">
        <v>44188215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58049412</v>
      </c>
      <c r="D39" s="168">
        <f>SUM(D37:D38)</f>
        <v>0</v>
      </c>
      <c r="E39" s="76">
        <f t="shared" si="4"/>
        <v>16637000</v>
      </c>
      <c r="F39" s="77">
        <f t="shared" si="4"/>
        <v>16637000</v>
      </c>
      <c r="G39" s="77">
        <f t="shared" si="4"/>
        <v>24879075</v>
      </c>
      <c r="H39" s="77">
        <f t="shared" si="4"/>
        <v>24823196</v>
      </c>
      <c r="I39" s="77">
        <f t="shared" si="4"/>
        <v>24822821</v>
      </c>
      <c r="J39" s="77">
        <f t="shared" si="4"/>
        <v>24822821</v>
      </c>
      <c r="K39" s="77">
        <f t="shared" si="4"/>
        <v>24822442</v>
      </c>
      <c r="L39" s="77">
        <f t="shared" si="4"/>
        <v>24822061</v>
      </c>
      <c r="M39" s="77">
        <f t="shared" si="4"/>
        <v>24821678</v>
      </c>
      <c r="N39" s="77">
        <f t="shared" si="4"/>
        <v>24821678</v>
      </c>
      <c r="O39" s="77">
        <f t="shared" si="4"/>
        <v>-298014</v>
      </c>
      <c r="P39" s="77">
        <f t="shared" si="4"/>
        <v>26755420</v>
      </c>
      <c r="Q39" s="77">
        <f t="shared" si="4"/>
        <v>57079788</v>
      </c>
      <c r="R39" s="77">
        <f t="shared" si="4"/>
        <v>57079788</v>
      </c>
      <c r="S39" s="77">
        <f t="shared" si="4"/>
        <v>57079788</v>
      </c>
      <c r="T39" s="77">
        <f t="shared" si="4"/>
        <v>24530044</v>
      </c>
      <c r="U39" s="77">
        <f t="shared" si="4"/>
        <v>57079788</v>
      </c>
      <c r="V39" s="77">
        <f t="shared" si="4"/>
        <v>57079788</v>
      </c>
      <c r="W39" s="77">
        <f t="shared" si="4"/>
        <v>57079788</v>
      </c>
      <c r="X39" s="77">
        <f t="shared" si="4"/>
        <v>16637000</v>
      </c>
      <c r="Y39" s="77">
        <f t="shared" si="4"/>
        <v>40442788</v>
      </c>
      <c r="Z39" s="212">
        <f>+IF(X39&lt;&gt;0,+(Y39/X39)*100,0)</f>
        <v>243.08942718038108</v>
      </c>
      <c r="AA39" s="79">
        <f>SUM(AA37:AA38)</f>
        <v>16637000</v>
      </c>
    </row>
    <row r="40" spans="1:27" ht="13.5">
      <c r="A40" s="250" t="s">
        <v>167</v>
      </c>
      <c r="B40" s="251"/>
      <c r="C40" s="168">
        <f aca="true" t="shared" si="5" ref="C40:Y40">+C34+C39</f>
        <v>140832637</v>
      </c>
      <c r="D40" s="168">
        <f>+D34+D39</f>
        <v>0</v>
      </c>
      <c r="E40" s="72">
        <f t="shared" si="5"/>
        <v>19764000</v>
      </c>
      <c r="F40" s="73">
        <f t="shared" si="5"/>
        <v>19764000</v>
      </c>
      <c r="G40" s="73">
        <f t="shared" si="5"/>
        <v>149169332</v>
      </c>
      <c r="H40" s="73">
        <f t="shared" si="5"/>
        <v>105348923</v>
      </c>
      <c r="I40" s="73">
        <f t="shared" si="5"/>
        <v>100419019</v>
      </c>
      <c r="J40" s="73">
        <f t="shared" si="5"/>
        <v>100419019</v>
      </c>
      <c r="K40" s="73">
        <f t="shared" si="5"/>
        <v>101406523</v>
      </c>
      <c r="L40" s="73">
        <f t="shared" si="5"/>
        <v>94084795</v>
      </c>
      <c r="M40" s="73">
        <f t="shared" si="5"/>
        <v>85093705</v>
      </c>
      <c r="N40" s="73">
        <f t="shared" si="5"/>
        <v>85093705</v>
      </c>
      <c r="O40" s="73">
        <f t="shared" si="5"/>
        <v>102317118</v>
      </c>
      <c r="P40" s="73">
        <f t="shared" si="5"/>
        <v>141835538</v>
      </c>
      <c r="Q40" s="73">
        <f t="shared" si="5"/>
        <v>143394651</v>
      </c>
      <c r="R40" s="73">
        <f t="shared" si="5"/>
        <v>143394651</v>
      </c>
      <c r="S40" s="73">
        <f t="shared" si="5"/>
        <v>151857420</v>
      </c>
      <c r="T40" s="73">
        <f t="shared" si="5"/>
        <v>165848159</v>
      </c>
      <c r="U40" s="73">
        <f t="shared" si="5"/>
        <v>187717676</v>
      </c>
      <c r="V40" s="73">
        <f t="shared" si="5"/>
        <v>187717676</v>
      </c>
      <c r="W40" s="73">
        <f t="shared" si="5"/>
        <v>187717676</v>
      </c>
      <c r="X40" s="73">
        <f t="shared" si="5"/>
        <v>19764000</v>
      </c>
      <c r="Y40" s="73">
        <f t="shared" si="5"/>
        <v>167953676</v>
      </c>
      <c r="Z40" s="170">
        <f>+IF(X40&lt;&gt;0,+(Y40/X40)*100,0)</f>
        <v>849.7959724752075</v>
      </c>
      <c r="AA40" s="74">
        <f>+AA34+AA39</f>
        <v>19764000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748041269</v>
      </c>
      <c r="D42" s="257">
        <f>+D25-D40</f>
        <v>0</v>
      </c>
      <c r="E42" s="258">
        <f t="shared" si="6"/>
        <v>902607000</v>
      </c>
      <c r="F42" s="259">
        <f t="shared" si="6"/>
        <v>902607000</v>
      </c>
      <c r="G42" s="259">
        <f t="shared" si="6"/>
        <v>653356861</v>
      </c>
      <c r="H42" s="259">
        <f t="shared" si="6"/>
        <v>673579382</v>
      </c>
      <c r="I42" s="259">
        <f t="shared" si="6"/>
        <v>678170087</v>
      </c>
      <c r="J42" s="259">
        <f t="shared" si="6"/>
        <v>678170087</v>
      </c>
      <c r="K42" s="259">
        <f t="shared" si="6"/>
        <v>681661906</v>
      </c>
      <c r="L42" s="259">
        <f t="shared" si="6"/>
        <v>701313650</v>
      </c>
      <c r="M42" s="259">
        <f t="shared" si="6"/>
        <v>672632044</v>
      </c>
      <c r="N42" s="259">
        <f t="shared" si="6"/>
        <v>672632044</v>
      </c>
      <c r="O42" s="259">
        <f t="shared" si="6"/>
        <v>3700481</v>
      </c>
      <c r="P42" s="259">
        <f t="shared" si="6"/>
        <v>782523968</v>
      </c>
      <c r="Q42" s="259">
        <f t="shared" si="6"/>
        <v>758017237</v>
      </c>
      <c r="R42" s="259">
        <f t="shared" si="6"/>
        <v>758017237</v>
      </c>
      <c r="S42" s="259">
        <f t="shared" si="6"/>
        <v>753188378</v>
      </c>
      <c r="T42" s="259">
        <f t="shared" si="6"/>
        <v>747011283</v>
      </c>
      <c r="U42" s="259">
        <f t="shared" si="6"/>
        <v>729387877</v>
      </c>
      <c r="V42" s="259">
        <f t="shared" si="6"/>
        <v>729387877</v>
      </c>
      <c r="W42" s="259">
        <f t="shared" si="6"/>
        <v>729387877</v>
      </c>
      <c r="X42" s="259">
        <f t="shared" si="6"/>
        <v>902607000</v>
      </c>
      <c r="Y42" s="259">
        <f t="shared" si="6"/>
        <v>-173219123</v>
      </c>
      <c r="Z42" s="260">
        <f>+IF(X42&lt;&gt;0,+(Y42/X42)*100,0)</f>
        <v>-19.1909793520325</v>
      </c>
      <c r="AA42" s="261">
        <f>+AA25-AA40</f>
        <v>902607000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748041269</v>
      </c>
      <c r="D45" s="155"/>
      <c r="E45" s="59">
        <v>902607000</v>
      </c>
      <c r="F45" s="60">
        <v>902607000</v>
      </c>
      <c r="G45" s="60">
        <v>653356861</v>
      </c>
      <c r="H45" s="60">
        <v>673579382</v>
      </c>
      <c r="I45" s="60">
        <v>678170087</v>
      </c>
      <c r="J45" s="60">
        <v>678170087</v>
      </c>
      <c r="K45" s="60">
        <v>681661906</v>
      </c>
      <c r="L45" s="60">
        <v>701313650</v>
      </c>
      <c r="M45" s="60">
        <v>672632044</v>
      </c>
      <c r="N45" s="60">
        <v>672632044</v>
      </c>
      <c r="O45" s="60">
        <v>3700481</v>
      </c>
      <c r="P45" s="60">
        <v>782523968</v>
      </c>
      <c r="Q45" s="60">
        <v>758017237</v>
      </c>
      <c r="R45" s="60">
        <v>758017237</v>
      </c>
      <c r="S45" s="60">
        <v>753188378</v>
      </c>
      <c r="T45" s="60">
        <v>747011283</v>
      </c>
      <c r="U45" s="60">
        <v>729387877</v>
      </c>
      <c r="V45" s="60">
        <v>729387877</v>
      </c>
      <c r="W45" s="60">
        <v>729387877</v>
      </c>
      <c r="X45" s="60">
        <v>902607000</v>
      </c>
      <c r="Y45" s="60">
        <v>-173219123</v>
      </c>
      <c r="Z45" s="139">
        <v>-19.19</v>
      </c>
      <c r="AA45" s="62">
        <v>902607000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748041269</v>
      </c>
      <c r="D48" s="217">
        <f>SUM(D45:D47)</f>
        <v>0</v>
      </c>
      <c r="E48" s="264">
        <f t="shared" si="7"/>
        <v>902607000</v>
      </c>
      <c r="F48" s="219">
        <f t="shared" si="7"/>
        <v>902607000</v>
      </c>
      <c r="G48" s="219">
        <f t="shared" si="7"/>
        <v>653356861</v>
      </c>
      <c r="H48" s="219">
        <f t="shared" si="7"/>
        <v>673579382</v>
      </c>
      <c r="I48" s="219">
        <f t="shared" si="7"/>
        <v>678170087</v>
      </c>
      <c r="J48" s="219">
        <f t="shared" si="7"/>
        <v>678170087</v>
      </c>
      <c r="K48" s="219">
        <f t="shared" si="7"/>
        <v>681661906</v>
      </c>
      <c r="L48" s="219">
        <f t="shared" si="7"/>
        <v>701313650</v>
      </c>
      <c r="M48" s="219">
        <f t="shared" si="7"/>
        <v>672632044</v>
      </c>
      <c r="N48" s="219">
        <f t="shared" si="7"/>
        <v>672632044</v>
      </c>
      <c r="O48" s="219">
        <f t="shared" si="7"/>
        <v>3700481</v>
      </c>
      <c r="P48" s="219">
        <f t="shared" si="7"/>
        <v>782523968</v>
      </c>
      <c r="Q48" s="219">
        <f t="shared" si="7"/>
        <v>758017237</v>
      </c>
      <c r="R48" s="219">
        <f t="shared" si="7"/>
        <v>758017237</v>
      </c>
      <c r="S48" s="219">
        <f t="shared" si="7"/>
        <v>753188378</v>
      </c>
      <c r="T48" s="219">
        <f t="shared" si="7"/>
        <v>747011283</v>
      </c>
      <c r="U48" s="219">
        <f t="shared" si="7"/>
        <v>729387877</v>
      </c>
      <c r="V48" s="219">
        <f t="shared" si="7"/>
        <v>729387877</v>
      </c>
      <c r="W48" s="219">
        <f t="shared" si="7"/>
        <v>729387877</v>
      </c>
      <c r="X48" s="219">
        <f t="shared" si="7"/>
        <v>902607000</v>
      </c>
      <c r="Y48" s="219">
        <f t="shared" si="7"/>
        <v>-173219123</v>
      </c>
      <c r="Z48" s="265">
        <f>+IF(X48&lt;&gt;0,+(Y48/X48)*100,0)</f>
        <v>-19.1909793520325</v>
      </c>
      <c r="AA48" s="232">
        <f>SUM(AA45:AA47)</f>
        <v>902607000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85800273</v>
      </c>
      <c r="D6" s="155"/>
      <c r="E6" s="59">
        <v>95220533</v>
      </c>
      <c r="F6" s="60">
        <v>95220533</v>
      </c>
      <c r="G6" s="60">
        <v>5251740</v>
      </c>
      <c r="H6" s="60">
        <v>7352351</v>
      </c>
      <c r="I6" s="60">
        <v>5926920</v>
      </c>
      <c r="J6" s="60">
        <v>18531011</v>
      </c>
      <c r="K6" s="60">
        <v>9993523</v>
      </c>
      <c r="L6" s="60">
        <v>9551340</v>
      </c>
      <c r="M6" s="60">
        <v>824725</v>
      </c>
      <c r="N6" s="60">
        <v>20369588</v>
      </c>
      <c r="O6" s="60">
        <v>1325661</v>
      </c>
      <c r="P6" s="60">
        <v>976233</v>
      </c>
      <c r="Q6" s="60">
        <v>1949844</v>
      </c>
      <c r="R6" s="60">
        <v>4251738</v>
      </c>
      <c r="S6" s="60">
        <v>5338895</v>
      </c>
      <c r="T6" s="60">
        <v>1780142</v>
      </c>
      <c r="U6" s="60">
        <v>7853469</v>
      </c>
      <c r="V6" s="60">
        <v>14972506</v>
      </c>
      <c r="W6" s="60">
        <v>58124843</v>
      </c>
      <c r="X6" s="60">
        <v>95220533</v>
      </c>
      <c r="Y6" s="60">
        <v>-37095690</v>
      </c>
      <c r="Z6" s="140">
        <v>-38.96</v>
      </c>
      <c r="AA6" s="62">
        <v>95220533</v>
      </c>
    </row>
    <row r="7" spans="1:27" ht="13.5">
      <c r="A7" s="249" t="s">
        <v>178</v>
      </c>
      <c r="B7" s="182"/>
      <c r="C7" s="155">
        <v>36754876</v>
      </c>
      <c r="D7" s="155"/>
      <c r="E7" s="59">
        <v>53850500</v>
      </c>
      <c r="F7" s="60">
        <v>53850500</v>
      </c>
      <c r="G7" s="60">
        <v>17683000</v>
      </c>
      <c r="H7" s="60">
        <v>2540000</v>
      </c>
      <c r="I7" s="60"/>
      <c r="J7" s="60">
        <v>20223000</v>
      </c>
      <c r="K7" s="60"/>
      <c r="L7" s="60">
        <v>16395000</v>
      </c>
      <c r="M7" s="60"/>
      <c r="N7" s="60">
        <v>16395000</v>
      </c>
      <c r="O7" s="60">
        <v>890000</v>
      </c>
      <c r="P7" s="60">
        <v>9504</v>
      </c>
      <c r="Q7" s="60">
        <v>12372000</v>
      </c>
      <c r="R7" s="60">
        <v>13271504</v>
      </c>
      <c r="S7" s="60"/>
      <c r="T7" s="60"/>
      <c r="U7" s="60">
        <v>7732</v>
      </c>
      <c r="V7" s="60">
        <v>7732</v>
      </c>
      <c r="W7" s="60">
        <v>49897236</v>
      </c>
      <c r="X7" s="60">
        <v>53850500</v>
      </c>
      <c r="Y7" s="60">
        <v>-3953264</v>
      </c>
      <c r="Z7" s="140">
        <v>-7.34</v>
      </c>
      <c r="AA7" s="62">
        <v>53850500</v>
      </c>
    </row>
    <row r="8" spans="1:27" ht="13.5">
      <c r="A8" s="249" t="s">
        <v>179</v>
      </c>
      <c r="B8" s="182"/>
      <c r="C8" s="155">
        <v>25114368</v>
      </c>
      <c r="D8" s="155"/>
      <c r="E8" s="59">
        <v>19951500</v>
      </c>
      <c r="F8" s="60">
        <v>19951500</v>
      </c>
      <c r="G8" s="60">
        <v>7061000</v>
      </c>
      <c r="H8" s="60"/>
      <c r="I8" s="60"/>
      <c r="J8" s="60">
        <v>7061000</v>
      </c>
      <c r="K8" s="60"/>
      <c r="L8" s="60"/>
      <c r="M8" s="60"/>
      <c r="N8" s="60"/>
      <c r="O8" s="60">
        <v>7061000</v>
      </c>
      <c r="P8" s="60"/>
      <c r="Q8" s="60">
        <v>10309000</v>
      </c>
      <c r="R8" s="60">
        <v>17370000</v>
      </c>
      <c r="S8" s="60"/>
      <c r="T8" s="60"/>
      <c r="U8" s="60"/>
      <c r="V8" s="60"/>
      <c r="W8" s="60">
        <v>24431000</v>
      </c>
      <c r="X8" s="60">
        <v>19951500</v>
      </c>
      <c r="Y8" s="60">
        <v>4479500</v>
      </c>
      <c r="Z8" s="140">
        <v>22.45</v>
      </c>
      <c r="AA8" s="62">
        <v>19951500</v>
      </c>
    </row>
    <row r="9" spans="1:27" ht="13.5">
      <c r="A9" s="249" t="s">
        <v>180</v>
      </c>
      <c r="B9" s="182"/>
      <c r="C9" s="155">
        <v>7576151</v>
      </c>
      <c r="D9" s="155"/>
      <c r="E9" s="59">
        <v>187494</v>
      </c>
      <c r="F9" s="60">
        <v>187494</v>
      </c>
      <c r="G9" s="60"/>
      <c r="H9" s="60">
        <v>11430</v>
      </c>
      <c r="I9" s="60">
        <v>765154</v>
      </c>
      <c r="J9" s="60">
        <v>776584</v>
      </c>
      <c r="K9" s="60">
        <v>684962</v>
      </c>
      <c r="L9" s="60">
        <v>706280</v>
      </c>
      <c r="M9" s="60">
        <v>735496</v>
      </c>
      <c r="N9" s="60">
        <v>2126738</v>
      </c>
      <c r="O9" s="60">
        <v>732210</v>
      </c>
      <c r="P9" s="60">
        <v>2976</v>
      </c>
      <c r="Q9" s="60">
        <v>1509531</v>
      </c>
      <c r="R9" s="60">
        <v>2244717</v>
      </c>
      <c r="S9" s="60">
        <v>811370</v>
      </c>
      <c r="T9" s="60">
        <v>865708</v>
      </c>
      <c r="U9" s="60">
        <v>1217</v>
      </c>
      <c r="V9" s="60">
        <v>1678295</v>
      </c>
      <c r="W9" s="60">
        <v>6826334</v>
      </c>
      <c r="X9" s="60">
        <v>187494</v>
      </c>
      <c r="Y9" s="60">
        <v>6638840</v>
      </c>
      <c r="Z9" s="140">
        <v>3540.83</v>
      </c>
      <c r="AA9" s="62">
        <v>187494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-124519186</v>
      </c>
      <c r="D12" s="155"/>
      <c r="E12" s="59">
        <v>-130730140</v>
      </c>
      <c r="F12" s="60">
        <v>-130730140</v>
      </c>
      <c r="G12" s="60">
        <v>-9815168</v>
      </c>
      <c r="H12" s="60">
        <v>-9925202</v>
      </c>
      <c r="I12" s="60">
        <v>-10883143</v>
      </c>
      <c r="J12" s="60">
        <v>-30623513</v>
      </c>
      <c r="K12" s="60">
        <v>-9715771</v>
      </c>
      <c r="L12" s="60">
        <v>-15261435</v>
      </c>
      <c r="M12" s="60">
        <v>-11827498</v>
      </c>
      <c r="N12" s="60">
        <v>-36804704</v>
      </c>
      <c r="O12" s="60">
        <v>-14383635</v>
      </c>
      <c r="P12" s="60">
        <v>-11006435</v>
      </c>
      <c r="Q12" s="60">
        <v>-12672573</v>
      </c>
      <c r="R12" s="60">
        <v>-38062643</v>
      </c>
      <c r="S12" s="60">
        <v>-10279475</v>
      </c>
      <c r="T12" s="60">
        <v>-12636795</v>
      </c>
      <c r="U12" s="60">
        <v>-16242279</v>
      </c>
      <c r="V12" s="60">
        <v>-39158549</v>
      </c>
      <c r="W12" s="60">
        <v>-144649409</v>
      </c>
      <c r="X12" s="60">
        <v>-130730140</v>
      </c>
      <c r="Y12" s="60">
        <v>-13919269</v>
      </c>
      <c r="Z12" s="140">
        <v>10.65</v>
      </c>
      <c r="AA12" s="62">
        <v>-130730140</v>
      </c>
    </row>
    <row r="13" spans="1:27" ht="13.5">
      <c r="A13" s="249" t="s">
        <v>40</v>
      </c>
      <c r="B13" s="182"/>
      <c r="C13" s="155">
        <v>-621242</v>
      </c>
      <c r="D13" s="155"/>
      <c r="E13" s="59">
        <v>-2899613</v>
      </c>
      <c r="F13" s="60">
        <v>-2899613</v>
      </c>
      <c r="G13" s="60"/>
      <c r="H13" s="60"/>
      <c r="I13" s="60">
        <v>-83327</v>
      </c>
      <c r="J13" s="60">
        <v>-83327</v>
      </c>
      <c r="K13" s="60">
        <v>-38306</v>
      </c>
      <c r="L13" s="60">
        <v>-237272</v>
      </c>
      <c r="M13" s="60">
        <v>-7857</v>
      </c>
      <c r="N13" s="60">
        <v>-283435</v>
      </c>
      <c r="O13" s="60">
        <v>-196986</v>
      </c>
      <c r="P13" s="60">
        <v>-195410</v>
      </c>
      <c r="Q13" s="60">
        <v>-325289</v>
      </c>
      <c r="R13" s="60">
        <v>-717685</v>
      </c>
      <c r="S13" s="60">
        <v>-46173</v>
      </c>
      <c r="T13" s="60">
        <v>-40761</v>
      </c>
      <c r="U13" s="60">
        <v>-378812</v>
      </c>
      <c r="V13" s="60">
        <v>-465746</v>
      </c>
      <c r="W13" s="60">
        <v>-1550193</v>
      </c>
      <c r="X13" s="60">
        <v>-2899613</v>
      </c>
      <c r="Y13" s="60">
        <v>1349420</v>
      </c>
      <c r="Z13" s="140">
        <v>-46.54</v>
      </c>
      <c r="AA13" s="62">
        <v>-2899613</v>
      </c>
    </row>
    <row r="14" spans="1:27" ht="13.5">
      <c r="A14" s="249" t="s">
        <v>42</v>
      </c>
      <c r="B14" s="182"/>
      <c r="C14" s="155">
        <v>-11193985</v>
      </c>
      <c r="D14" s="155"/>
      <c r="E14" s="59">
        <v>-12406543</v>
      </c>
      <c r="F14" s="60">
        <v>-12406543</v>
      </c>
      <c r="G14" s="60">
        <v>-226868</v>
      </c>
      <c r="H14" s="60">
        <v>-957147</v>
      </c>
      <c r="I14" s="60">
        <v>-765520</v>
      </c>
      <c r="J14" s="60">
        <v>-1949535</v>
      </c>
      <c r="K14" s="60">
        <v>-1232904</v>
      </c>
      <c r="L14" s="60">
        <v>-1926933</v>
      </c>
      <c r="M14" s="60">
        <v>-215501</v>
      </c>
      <c r="N14" s="60">
        <v>-3375338</v>
      </c>
      <c r="O14" s="60">
        <v>-1058586</v>
      </c>
      <c r="P14" s="60">
        <v>-236244</v>
      </c>
      <c r="Q14" s="60">
        <v>-2316600</v>
      </c>
      <c r="R14" s="60">
        <v>-3611430</v>
      </c>
      <c r="S14" s="60">
        <v>-2244865</v>
      </c>
      <c r="T14" s="60">
        <v>-217802</v>
      </c>
      <c r="U14" s="60">
        <v>-1205596</v>
      </c>
      <c r="V14" s="60">
        <v>-3668263</v>
      </c>
      <c r="W14" s="60">
        <v>-12604566</v>
      </c>
      <c r="X14" s="60">
        <v>-12406543</v>
      </c>
      <c r="Y14" s="60">
        <v>-198023</v>
      </c>
      <c r="Z14" s="140">
        <v>1.6</v>
      </c>
      <c r="AA14" s="62">
        <v>-12406543</v>
      </c>
    </row>
    <row r="15" spans="1:27" ht="13.5">
      <c r="A15" s="250" t="s">
        <v>184</v>
      </c>
      <c r="B15" s="251"/>
      <c r="C15" s="168">
        <f aca="true" t="shared" si="0" ref="C15:Y15">SUM(C6:C14)</f>
        <v>18911255</v>
      </c>
      <c r="D15" s="168">
        <f>SUM(D6:D14)</f>
        <v>0</v>
      </c>
      <c r="E15" s="72">
        <f t="shared" si="0"/>
        <v>23173731</v>
      </c>
      <c r="F15" s="73">
        <f t="shared" si="0"/>
        <v>23173731</v>
      </c>
      <c r="G15" s="73">
        <f t="shared" si="0"/>
        <v>19953704</v>
      </c>
      <c r="H15" s="73">
        <f t="shared" si="0"/>
        <v>-978568</v>
      </c>
      <c r="I15" s="73">
        <f t="shared" si="0"/>
        <v>-5039916</v>
      </c>
      <c r="J15" s="73">
        <f t="shared" si="0"/>
        <v>13935220</v>
      </c>
      <c r="K15" s="73">
        <f t="shared" si="0"/>
        <v>-308496</v>
      </c>
      <c r="L15" s="73">
        <f t="shared" si="0"/>
        <v>9226980</v>
      </c>
      <c r="M15" s="73">
        <f t="shared" si="0"/>
        <v>-10490635</v>
      </c>
      <c r="N15" s="73">
        <f t="shared" si="0"/>
        <v>-1572151</v>
      </c>
      <c r="O15" s="73">
        <f t="shared" si="0"/>
        <v>-5630336</v>
      </c>
      <c r="P15" s="73">
        <f t="shared" si="0"/>
        <v>-10449376</v>
      </c>
      <c r="Q15" s="73">
        <f t="shared" si="0"/>
        <v>10825913</v>
      </c>
      <c r="R15" s="73">
        <f t="shared" si="0"/>
        <v>-5253799</v>
      </c>
      <c r="S15" s="73">
        <f t="shared" si="0"/>
        <v>-6420248</v>
      </c>
      <c r="T15" s="73">
        <f t="shared" si="0"/>
        <v>-10249508</v>
      </c>
      <c r="U15" s="73">
        <f t="shared" si="0"/>
        <v>-9964269</v>
      </c>
      <c r="V15" s="73">
        <f t="shared" si="0"/>
        <v>-26634025</v>
      </c>
      <c r="W15" s="73">
        <f t="shared" si="0"/>
        <v>-19524755</v>
      </c>
      <c r="X15" s="73">
        <f t="shared" si="0"/>
        <v>23173731</v>
      </c>
      <c r="Y15" s="73">
        <f t="shared" si="0"/>
        <v>-42698486</v>
      </c>
      <c r="Z15" s="170">
        <f>+IF(X15&lt;&gt;0,+(Y15/X15)*100,0)</f>
        <v>-184.2538260239579</v>
      </c>
      <c r="AA15" s="74">
        <f>SUM(AA6:AA14)</f>
        <v>23173731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>
        <v>826602</v>
      </c>
      <c r="F20" s="159">
        <v>826602</v>
      </c>
      <c r="G20" s="60">
        <v>66983</v>
      </c>
      <c r="H20" s="60">
        <v>73541</v>
      </c>
      <c r="I20" s="60">
        <v>44343</v>
      </c>
      <c r="J20" s="60">
        <v>184867</v>
      </c>
      <c r="K20" s="60">
        <v>95284</v>
      </c>
      <c r="L20" s="60">
        <v>52670</v>
      </c>
      <c r="M20" s="159">
        <v>9305</v>
      </c>
      <c r="N20" s="60">
        <v>157259</v>
      </c>
      <c r="O20" s="60">
        <v>30599</v>
      </c>
      <c r="P20" s="60"/>
      <c r="Q20" s="60">
        <v>8701</v>
      </c>
      <c r="R20" s="60">
        <v>39300</v>
      </c>
      <c r="S20" s="60">
        <v>45563</v>
      </c>
      <c r="T20" s="159">
        <v>5817</v>
      </c>
      <c r="U20" s="60">
        <v>48535</v>
      </c>
      <c r="V20" s="60">
        <v>99915</v>
      </c>
      <c r="W20" s="60">
        <v>481341</v>
      </c>
      <c r="X20" s="60">
        <v>826602</v>
      </c>
      <c r="Y20" s="60">
        <v>-345261</v>
      </c>
      <c r="Z20" s="140">
        <v>-41.77</v>
      </c>
      <c r="AA20" s="62">
        <v>826602</v>
      </c>
    </row>
    <row r="21" spans="1:27" ht="13.5">
      <c r="A21" s="249" t="s">
        <v>188</v>
      </c>
      <c r="B21" s="182"/>
      <c r="C21" s="157">
        <v>-129299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-621242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-26361977</v>
      </c>
      <c r="D24" s="155"/>
      <c r="E24" s="59">
        <v>-30305474</v>
      </c>
      <c r="F24" s="60">
        <v>-30305474</v>
      </c>
      <c r="G24" s="60">
        <v>-15600</v>
      </c>
      <c r="H24" s="60">
        <v>-864574</v>
      </c>
      <c r="I24" s="60">
        <v>-852465</v>
      </c>
      <c r="J24" s="60">
        <v>-1732639</v>
      </c>
      <c r="K24" s="60">
        <v>-2216861</v>
      </c>
      <c r="L24" s="60">
        <v>-3763321</v>
      </c>
      <c r="M24" s="60">
        <v>-226641</v>
      </c>
      <c r="N24" s="60">
        <v>-6206823</v>
      </c>
      <c r="O24" s="60">
        <v>-738427</v>
      </c>
      <c r="P24" s="60">
        <v>-1120861</v>
      </c>
      <c r="Q24" s="60">
        <v>-2625397</v>
      </c>
      <c r="R24" s="60">
        <v>-4484685</v>
      </c>
      <c r="S24" s="60">
        <v>-1408720</v>
      </c>
      <c r="T24" s="60">
        <v>-3365644</v>
      </c>
      <c r="U24" s="60">
        <v>-3746103</v>
      </c>
      <c r="V24" s="60">
        <v>-8520467</v>
      </c>
      <c r="W24" s="60">
        <v>-20944614</v>
      </c>
      <c r="X24" s="60">
        <v>-30305474</v>
      </c>
      <c r="Y24" s="60">
        <v>9360860</v>
      </c>
      <c r="Z24" s="140">
        <v>-30.89</v>
      </c>
      <c r="AA24" s="62">
        <v>-30305474</v>
      </c>
    </row>
    <row r="25" spans="1:27" ht="13.5">
      <c r="A25" s="250" t="s">
        <v>191</v>
      </c>
      <c r="B25" s="251"/>
      <c r="C25" s="168">
        <f aca="true" t="shared" si="1" ref="C25:Y25">SUM(C19:C24)</f>
        <v>-27112518</v>
      </c>
      <c r="D25" s="168">
        <f>SUM(D19:D24)</f>
        <v>0</v>
      </c>
      <c r="E25" s="72">
        <f t="shared" si="1"/>
        <v>-29478872</v>
      </c>
      <c r="F25" s="73">
        <f t="shared" si="1"/>
        <v>-29478872</v>
      </c>
      <c r="G25" s="73">
        <f t="shared" si="1"/>
        <v>51383</v>
      </c>
      <c r="H25" s="73">
        <f t="shared" si="1"/>
        <v>-791033</v>
      </c>
      <c r="I25" s="73">
        <f t="shared" si="1"/>
        <v>-808122</v>
      </c>
      <c r="J25" s="73">
        <f t="shared" si="1"/>
        <v>-1547772</v>
      </c>
      <c r="K25" s="73">
        <f t="shared" si="1"/>
        <v>-2121577</v>
      </c>
      <c r="L25" s="73">
        <f t="shared" si="1"/>
        <v>-3710651</v>
      </c>
      <c r="M25" s="73">
        <f t="shared" si="1"/>
        <v>-217336</v>
      </c>
      <c r="N25" s="73">
        <f t="shared" si="1"/>
        <v>-6049564</v>
      </c>
      <c r="O25" s="73">
        <f t="shared" si="1"/>
        <v>-707828</v>
      </c>
      <c r="P25" s="73">
        <f t="shared" si="1"/>
        <v>-1120861</v>
      </c>
      <c r="Q25" s="73">
        <f t="shared" si="1"/>
        <v>-2616696</v>
      </c>
      <c r="R25" s="73">
        <f t="shared" si="1"/>
        <v>-4445385</v>
      </c>
      <c r="S25" s="73">
        <f t="shared" si="1"/>
        <v>-1363157</v>
      </c>
      <c r="T25" s="73">
        <f t="shared" si="1"/>
        <v>-3359827</v>
      </c>
      <c r="U25" s="73">
        <f t="shared" si="1"/>
        <v>-3697568</v>
      </c>
      <c r="V25" s="73">
        <f t="shared" si="1"/>
        <v>-8420552</v>
      </c>
      <c r="W25" s="73">
        <f t="shared" si="1"/>
        <v>-20463273</v>
      </c>
      <c r="X25" s="73">
        <f t="shared" si="1"/>
        <v>-29478872</v>
      </c>
      <c r="Y25" s="73">
        <f t="shared" si="1"/>
        <v>9015599</v>
      </c>
      <c r="Z25" s="170">
        <f>+IF(X25&lt;&gt;0,+(Y25/X25)*100,0)</f>
        <v>-30.58325637426018</v>
      </c>
      <c r="AA25" s="74">
        <f>SUM(AA19:AA24)</f>
        <v>-29478872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7000000</v>
      </c>
      <c r="F30" s="60">
        <v>7000000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7000000</v>
      </c>
      <c r="Y30" s="60">
        <v>-7000000</v>
      </c>
      <c r="Z30" s="140">
        <v>-100</v>
      </c>
      <c r="AA30" s="62">
        <v>7000000</v>
      </c>
    </row>
    <row r="31" spans="1:27" ht="13.5">
      <c r="A31" s="249" t="s">
        <v>195</v>
      </c>
      <c r="B31" s="182"/>
      <c r="C31" s="155"/>
      <c r="D31" s="155"/>
      <c r="E31" s="59">
        <v>874894</v>
      </c>
      <c r="F31" s="60">
        <v>874894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874894</v>
      </c>
      <c r="Y31" s="60">
        <v>-874894</v>
      </c>
      <c r="Z31" s="140">
        <v>-100</v>
      </c>
      <c r="AA31" s="62">
        <v>874894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2250761</v>
      </c>
      <c r="D33" s="155"/>
      <c r="E33" s="59">
        <v>-2148512</v>
      </c>
      <c r="F33" s="60">
        <v>-2148512</v>
      </c>
      <c r="G33" s="60">
        <v>-405040</v>
      </c>
      <c r="H33" s="60">
        <v>-200672</v>
      </c>
      <c r="I33" s="60">
        <v>-179042</v>
      </c>
      <c r="J33" s="60">
        <v>-784754</v>
      </c>
      <c r="K33" s="60">
        <v>-179042</v>
      </c>
      <c r="L33" s="60">
        <v>-179042</v>
      </c>
      <c r="M33" s="60">
        <v>-179042</v>
      </c>
      <c r="N33" s="60">
        <v>-537126</v>
      </c>
      <c r="O33" s="60">
        <v>-280585</v>
      </c>
      <c r="P33" s="60">
        <v>-202580</v>
      </c>
      <c r="Q33" s="60">
        <v>-472958</v>
      </c>
      <c r="R33" s="60">
        <v>-956123</v>
      </c>
      <c r="S33" s="60">
        <v>-490221</v>
      </c>
      <c r="T33" s="60">
        <v>-48928</v>
      </c>
      <c r="U33" s="60">
        <v>-722415</v>
      </c>
      <c r="V33" s="60">
        <v>-1261564</v>
      </c>
      <c r="W33" s="60">
        <v>-3539567</v>
      </c>
      <c r="X33" s="60">
        <v>-2148512</v>
      </c>
      <c r="Y33" s="60">
        <v>-1391055</v>
      </c>
      <c r="Z33" s="140">
        <v>64.75</v>
      </c>
      <c r="AA33" s="62">
        <v>-2148512</v>
      </c>
    </row>
    <row r="34" spans="1:27" ht="13.5">
      <c r="A34" s="250" t="s">
        <v>197</v>
      </c>
      <c r="B34" s="251"/>
      <c r="C34" s="168">
        <f aca="true" t="shared" si="2" ref="C34:Y34">SUM(C29:C33)</f>
        <v>2250761</v>
      </c>
      <c r="D34" s="168">
        <f>SUM(D29:D33)</f>
        <v>0</v>
      </c>
      <c r="E34" s="72">
        <f t="shared" si="2"/>
        <v>5726382</v>
      </c>
      <c r="F34" s="73">
        <f t="shared" si="2"/>
        <v>5726382</v>
      </c>
      <c r="G34" s="73">
        <f t="shared" si="2"/>
        <v>-405040</v>
      </c>
      <c r="H34" s="73">
        <f t="shared" si="2"/>
        <v>-200672</v>
      </c>
      <c r="I34" s="73">
        <f t="shared" si="2"/>
        <v>-179042</v>
      </c>
      <c r="J34" s="73">
        <f t="shared" si="2"/>
        <v>-784754</v>
      </c>
      <c r="K34" s="73">
        <f t="shared" si="2"/>
        <v>-179042</v>
      </c>
      <c r="L34" s="73">
        <f t="shared" si="2"/>
        <v>-179042</v>
      </c>
      <c r="M34" s="73">
        <f t="shared" si="2"/>
        <v>-179042</v>
      </c>
      <c r="N34" s="73">
        <f t="shared" si="2"/>
        <v>-537126</v>
      </c>
      <c r="O34" s="73">
        <f t="shared" si="2"/>
        <v>-280585</v>
      </c>
      <c r="P34" s="73">
        <f t="shared" si="2"/>
        <v>-202580</v>
      </c>
      <c r="Q34" s="73">
        <f t="shared" si="2"/>
        <v>-472958</v>
      </c>
      <c r="R34" s="73">
        <f t="shared" si="2"/>
        <v>-956123</v>
      </c>
      <c r="S34" s="73">
        <f t="shared" si="2"/>
        <v>-490221</v>
      </c>
      <c r="T34" s="73">
        <f t="shared" si="2"/>
        <v>-48928</v>
      </c>
      <c r="U34" s="73">
        <f t="shared" si="2"/>
        <v>-722415</v>
      </c>
      <c r="V34" s="73">
        <f t="shared" si="2"/>
        <v>-1261564</v>
      </c>
      <c r="W34" s="73">
        <f t="shared" si="2"/>
        <v>-3539567</v>
      </c>
      <c r="X34" s="73">
        <f t="shared" si="2"/>
        <v>5726382</v>
      </c>
      <c r="Y34" s="73">
        <f t="shared" si="2"/>
        <v>-9265949</v>
      </c>
      <c r="Z34" s="170">
        <f>+IF(X34&lt;&gt;0,+(Y34/X34)*100,0)</f>
        <v>-161.81157666393895</v>
      </c>
      <c r="AA34" s="74">
        <f>SUM(AA29:AA33)</f>
        <v>5726382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-5950502</v>
      </c>
      <c r="D36" s="153">
        <f>+D15+D25+D34</f>
        <v>0</v>
      </c>
      <c r="E36" s="99">
        <f t="shared" si="3"/>
        <v>-578759</v>
      </c>
      <c r="F36" s="100">
        <f t="shared" si="3"/>
        <v>-578759</v>
      </c>
      <c r="G36" s="100">
        <f t="shared" si="3"/>
        <v>19600047</v>
      </c>
      <c r="H36" s="100">
        <f t="shared" si="3"/>
        <v>-1970273</v>
      </c>
      <c r="I36" s="100">
        <f t="shared" si="3"/>
        <v>-6027080</v>
      </c>
      <c r="J36" s="100">
        <f t="shared" si="3"/>
        <v>11602694</v>
      </c>
      <c r="K36" s="100">
        <f t="shared" si="3"/>
        <v>-2609115</v>
      </c>
      <c r="L36" s="100">
        <f t="shared" si="3"/>
        <v>5337287</v>
      </c>
      <c r="M36" s="100">
        <f t="shared" si="3"/>
        <v>-10887013</v>
      </c>
      <c r="N36" s="100">
        <f t="shared" si="3"/>
        <v>-8158841</v>
      </c>
      <c r="O36" s="100">
        <f t="shared" si="3"/>
        <v>-6618749</v>
      </c>
      <c r="P36" s="100">
        <f t="shared" si="3"/>
        <v>-11772817</v>
      </c>
      <c r="Q36" s="100">
        <f t="shared" si="3"/>
        <v>7736259</v>
      </c>
      <c r="R36" s="100">
        <f t="shared" si="3"/>
        <v>-10655307</v>
      </c>
      <c r="S36" s="100">
        <f t="shared" si="3"/>
        <v>-8273626</v>
      </c>
      <c r="T36" s="100">
        <f t="shared" si="3"/>
        <v>-13658263</v>
      </c>
      <c r="U36" s="100">
        <f t="shared" si="3"/>
        <v>-14384252</v>
      </c>
      <c r="V36" s="100">
        <f t="shared" si="3"/>
        <v>-36316141</v>
      </c>
      <c r="W36" s="100">
        <f t="shared" si="3"/>
        <v>-43527595</v>
      </c>
      <c r="X36" s="100">
        <f t="shared" si="3"/>
        <v>-578759</v>
      </c>
      <c r="Y36" s="100">
        <f t="shared" si="3"/>
        <v>-42948836</v>
      </c>
      <c r="Z36" s="137">
        <f>+IF(X36&lt;&gt;0,+(Y36/X36)*100,0)</f>
        <v>7420.849783761461</v>
      </c>
      <c r="AA36" s="102">
        <f>+AA15+AA25+AA34</f>
        <v>-578759</v>
      </c>
    </row>
    <row r="37" spans="1:27" ht="13.5">
      <c r="A37" s="249" t="s">
        <v>199</v>
      </c>
      <c r="B37" s="182"/>
      <c r="C37" s="153">
        <v>3047040</v>
      </c>
      <c r="D37" s="153"/>
      <c r="E37" s="99">
        <v>1096830</v>
      </c>
      <c r="F37" s="100">
        <v>1096830</v>
      </c>
      <c r="G37" s="100"/>
      <c r="H37" s="100">
        <v>19600047</v>
      </c>
      <c r="I37" s="100">
        <v>17629774</v>
      </c>
      <c r="J37" s="100"/>
      <c r="K37" s="100">
        <v>11602694</v>
      </c>
      <c r="L37" s="100">
        <v>8993579</v>
      </c>
      <c r="M37" s="100">
        <v>14330866</v>
      </c>
      <c r="N37" s="100">
        <v>11602694</v>
      </c>
      <c r="O37" s="100">
        <v>3443853</v>
      </c>
      <c r="P37" s="100">
        <v>-3174896</v>
      </c>
      <c r="Q37" s="100">
        <v>-14947713</v>
      </c>
      <c r="R37" s="100">
        <v>3443853</v>
      </c>
      <c r="S37" s="100">
        <v>-7211454</v>
      </c>
      <c r="T37" s="100">
        <v>-15485080</v>
      </c>
      <c r="U37" s="100">
        <v>-29143343</v>
      </c>
      <c r="V37" s="100">
        <v>-7211454</v>
      </c>
      <c r="W37" s="100"/>
      <c r="X37" s="100">
        <v>1096830</v>
      </c>
      <c r="Y37" s="100">
        <v>-1096830</v>
      </c>
      <c r="Z37" s="137">
        <v>-100</v>
      </c>
      <c r="AA37" s="102">
        <v>1096830</v>
      </c>
    </row>
    <row r="38" spans="1:27" ht="13.5">
      <c r="A38" s="269" t="s">
        <v>200</v>
      </c>
      <c r="B38" s="256"/>
      <c r="C38" s="257">
        <v>-2903462</v>
      </c>
      <c r="D38" s="257"/>
      <c r="E38" s="258">
        <v>518069</v>
      </c>
      <c r="F38" s="259">
        <v>518069</v>
      </c>
      <c r="G38" s="259">
        <v>19600047</v>
      </c>
      <c r="H38" s="259">
        <v>17629774</v>
      </c>
      <c r="I38" s="259">
        <v>11602694</v>
      </c>
      <c r="J38" s="259">
        <v>11602694</v>
      </c>
      <c r="K38" s="259">
        <v>8993579</v>
      </c>
      <c r="L38" s="259">
        <v>14330866</v>
      </c>
      <c r="M38" s="259">
        <v>3443853</v>
      </c>
      <c r="N38" s="259">
        <v>3443853</v>
      </c>
      <c r="O38" s="259">
        <v>-3174896</v>
      </c>
      <c r="P38" s="259">
        <v>-14947713</v>
      </c>
      <c r="Q38" s="259">
        <v>-7211454</v>
      </c>
      <c r="R38" s="259">
        <v>-3174896</v>
      </c>
      <c r="S38" s="259">
        <v>-15485080</v>
      </c>
      <c r="T38" s="259">
        <v>-29143343</v>
      </c>
      <c r="U38" s="259">
        <v>-43527595</v>
      </c>
      <c r="V38" s="259">
        <v>-43527595</v>
      </c>
      <c r="W38" s="259">
        <v>-43527595</v>
      </c>
      <c r="X38" s="259">
        <v>518069</v>
      </c>
      <c r="Y38" s="259">
        <v>-44045664</v>
      </c>
      <c r="Z38" s="260">
        <v>-8501.89</v>
      </c>
      <c r="AA38" s="261">
        <v>518069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1523206</v>
      </c>
      <c r="D5" s="200">
        <f t="shared" si="0"/>
        <v>0</v>
      </c>
      <c r="E5" s="106">
        <f t="shared" si="0"/>
        <v>7603036</v>
      </c>
      <c r="F5" s="106">
        <f t="shared" si="0"/>
        <v>7603036</v>
      </c>
      <c r="G5" s="106">
        <f t="shared" si="0"/>
        <v>96660</v>
      </c>
      <c r="H5" s="106">
        <f t="shared" si="0"/>
        <v>1489235</v>
      </c>
      <c r="I5" s="106">
        <f t="shared" si="0"/>
        <v>742436</v>
      </c>
      <c r="J5" s="106">
        <f t="shared" si="0"/>
        <v>2328331</v>
      </c>
      <c r="K5" s="106">
        <f t="shared" si="0"/>
        <v>1790520</v>
      </c>
      <c r="L5" s="106">
        <f t="shared" si="0"/>
        <v>3058908</v>
      </c>
      <c r="M5" s="106">
        <f t="shared" si="0"/>
        <v>226641</v>
      </c>
      <c r="N5" s="106">
        <f t="shared" si="0"/>
        <v>5076069</v>
      </c>
      <c r="O5" s="106">
        <f t="shared" si="0"/>
        <v>0</v>
      </c>
      <c r="P5" s="106">
        <f t="shared" si="0"/>
        <v>878488</v>
      </c>
      <c r="Q5" s="106">
        <f t="shared" si="0"/>
        <v>1833800</v>
      </c>
      <c r="R5" s="106">
        <f t="shared" si="0"/>
        <v>2712288</v>
      </c>
      <c r="S5" s="106">
        <f t="shared" si="0"/>
        <v>499192</v>
      </c>
      <c r="T5" s="106">
        <f t="shared" si="0"/>
        <v>238814</v>
      </c>
      <c r="U5" s="106">
        <f t="shared" si="0"/>
        <v>971639</v>
      </c>
      <c r="V5" s="106">
        <f t="shared" si="0"/>
        <v>1709645</v>
      </c>
      <c r="W5" s="106">
        <f t="shared" si="0"/>
        <v>11826333</v>
      </c>
      <c r="X5" s="106">
        <f t="shared" si="0"/>
        <v>7603036</v>
      </c>
      <c r="Y5" s="106">
        <f t="shared" si="0"/>
        <v>4223297</v>
      </c>
      <c r="Z5" s="201">
        <f>+IF(X5&lt;&gt;0,+(Y5/X5)*100,0)</f>
        <v>55.547507600911004</v>
      </c>
      <c r="AA5" s="199">
        <f>SUM(AA11:AA18)</f>
        <v>7603036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>
        <v>323032</v>
      </c>
      <c r="I6" s="60">
        <v>170695</v>
      </c>
      <c r="J6" s="60">
        <v>493727</v>
      </c>
      <c r="K6" s="60">
        <v>963585</v>
      </c>
      <c r="L6" s="60">
        <v>1959596</v>
      </c>
      <c r="M6" s="60">
        <v>165296</v>
      </c>
      <c r="N6" s="60">
        <v>3088477</v>
      </c>
      <c r="O6" s="60"/>
      <c r="P6" s="60">
        <v>863094</v>
      </c>
      <c r="Q6" s="60"/>
      <c r="R6" s="60">
        <v>863094</v>
      </c>
      <c r="S6" s="60"/>
      <c r="T6" s="60"/>
      <c r="U6" s="60"/>
      <c r="V6" s="60"/>
      <c r="W6" s="60">
        <v>4445298</v>
      </c>
      <c r="X6" s="60"/>
      <c r="Y6" s="60">
        <v>4445298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>
        <v>500000</v>
      </c>
      <c r="F8" s="60">
        <v>500000</v>
      </c>
      <c r="G8" s="60"/>
      <c r="H8" s="60"/>
      <c r="I8" s="60"/>
      <c r="J8" s="60"/>
      <c r="K8" s="60"/>
      <c r="L8" s="60">
        <v>423607</v>
      </c>
      <c r="M8" s="60"/>
      <c r="N8" s="60">
        <v>423607</v>
      </c>
      <c r="O8" s="60"/>
      <c r="P8" s="60"/>
      <c r="Q8" s="60"/>
      <c r="R8" s="60"/>
      <c r="S8" s="60">
        <v>381657</v>
      </c>
      <c r="T8" s="60"/>
      <c r="U8" s="60"/>
      <c r="V8" s="60">
        <v>381657</v>
      </c>
      <c r="W8" s="60">
        <v>805264</v>
      </c>
      <c r="X8" s="60">
        <v>500000</v>
      </c>
      <c r="Y8" s="60">
        <v>305264</v>
      </c>
      <c r="Z8" s="140">
        <v>61.05</v>
      </c>
      <c r="AA8" s="155">
        <v>500000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636036</v>
      </c>
      <c r="F10" s="60">
        <v>636036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>
        <v>971639</v>
      </c>
      <c r="V10" s="60">
        <v>971639</v>
      </c>
      <c r="W10" s="60">
        <v>971639</v>
      </c>
      <c r="X10" s="60">
        <v>636036</v>
      </c>
      <c r="Y10" s="60">
        <v>335603</v>
      </c>
      <c r="Z10" s="140">
        <v>52.76</v>
      </c>
      <c r="AA10" s="155">
        <v>636036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1136036</v>
      </c>
      <c r="F11" s="295">
        <f t="shared" si="1"/>
        <v>1136036</v>
      </c>
      <c r="G11" s="295">
        <f t="shared" si="1"/>
        <v>0</v>
      </c>
      <c r="H11" s="295">
        <f t="shared" si="1"/>
        <v>323032</v>
      </c>
      <c r="I11" s="295">
        <f t="shared" si="1"/>
        <v>170695</v>
      </c>
      <c r="J11" s="295">
        <f t="shared" si="1"/>
        <v>493727</v>
      </c>
      <c r="K11" s="295">
        <f t="shared" si="1"/>
        <v>963585</v>
      </c>
      <c r="L11" s="295">
        <f t="shared" si="1"/>
        <v>2383203</v>
      </c>
      <c r="M11" s="295">
        <f t="shared" si="1"/>
        <v>165296</v>
      </c>
      <c r="N11" s="295">
        <f t="shared" si="1"/>
        <v>3512084</v>
      </c>
      <c r="O11" s="295">
        <f t="shared" si="1"/>
        <v>0</v>
      </c>
      <c r="P11" s="295">
        <f t="shared" si="1"/>
        <v>863094</v>
      </c>
      <c r="Q11" s="295">
        <f t="shared" si="1"/>
        <v>0</v>
      </c>
      <c r="R11" s="295">
        <f t="shared" si="1"/>
        <v>863094</v>
      </c>
      <c r="S11" s="295">
        <f t="shared" si="1"/>
        <v>381657</v>
      </c>
      <c r="T11" s="295">
        <f t="shared" si="1"/>
        <v>0</v>
      </c>
      <c r="U11" s="295">
        <f t="shared" si="1"/>
        <v>971639</v>
      </c>
      <c r="V11" s="295">
        <f t="shared" si="1"/>
        <v>1353296</v>
      </c>
      <c r="W11" s="295">
        <f t="shared" si="1"/>
        <v>6222201</v>
      </c>
      <c r="X11" s="295">
        <f t="shared" si="1"/>
        <v>1136036</v>
      </c>
      <c r="Y11" s="295">
        <f t="shared" si="1"/>
        <v>5086165</v>
      </c>
      <c r="Z11" s="296">
        <f>+IF(X11&lt;&gt;0,+(Y11/X11)*100,0)</f>
        <v>447.7116042097258</v>
      </c>
      <c r="AA11" s="297">
        <f>SUM(AA6:AA10)</f>
        <v>1136036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>
        <v>2267000</v>
      </c>
      <c r="F14" s="60">
        <v>2267000</v>
      </c>
      <c r="G14" s="60">
        <v>96660</v>
      </c>
      <c r="H14" s="60">
        <v>1166203</v>
      </c>
      <c r="I14" s="60">
        <v>562883</v>
      </c>
      <c r="J14" s="60">
        <v>1825746</v>
      </c>
      <c r="K14" s="60">
        <v>785693</v>
      </c>
      <c r="L14" s="60">
        <v>675705</v>
      </c>
      <c r="M14" s="60"/>
      <c r="N14" s="60">
        <v>1461398</v>
      </c>
      <c r="O14" s="60"/>
      <c r="P14" s="60"/>
      <c r="Q14" s="60">
        <v>14116</v>
      </c>
      <c r="R14" s="60">
        <v>14116</v>
      </c>
      <c r="S14" s="60"/>
      <c r="T14" s="60"/>
      <c r="U14" s="60"/>
      <c r="V14" s="60"/>
      <c r="W14" s="60">
        <v>3301260</v>
      </c>
      <c r="X14" s="60">
        <v>2267000</v>
      </c>
      <c r="Y14" s="60">
        <v>1034260</v>
      </c>
      <c r="Z14" s="140">
        <v>45.62</v>
      </c>
      <c r="AA14" s="155">
        <v>2267000</v>
      </c>
    </row>
    <row r="15" spans="1:27" ht="13.5">
      <c r="A15" s="298" t="s">
        <v>213</v>
      </c>
      <c r="B15" s="136" t="s">
        <v>138</v>
      </c>
      <c r="C15" s="62">
        <v>1523206</v>
      </c>
      <c r="D15" s="156"/>
      <c r="E15" s="60">
        <v>4200000</v>
      </c>
      <c r="F15" s="60">
        <v>4200000</v>
      </c>
      <c r="G15" s="60"/>
      <c r="H15" s="60"/>
      <c r="I15" s="60">
        <v>8858</v>
      </c>
      <c r="J15" s="60">
        <v>8858</v>
      </c>
      <c r="K15" s="60">
        <v>41242</v>
      </c>
      <c r="L15" s="60"/>
      <c r="M15" s="60">
        <v>61345</v>
      </c>
      <c r="N15" s="60">
        <v>102587</v>
      </c>
      <c r="O15" s="60"/>
      <c r="P15" s="60">
        <v>15394</v>
      </c>
      <c r="Q15" s="60">
        <v>1819684</v>
      </c>
      <c r="R15" s="60">
        <v>1835078</v>
      </c>
      <c r="S15" s="60">
        <v>117535</v>
      </c>
      <c r="T15" s="60">
        <v>238814</v>
      </c>
      <c r="U15" s="60"/>
      <c r="V15" s="60">
        <v>356349</v>
      </c>
      <c r="W15" s="60">
        <v>2302872</v>
      </c>
      <c r="X15" s="60">
        <v>4200000</v>
      </c>
      <c r="Y15" s="60">
        <v>-1897128</v>
      </c>
      <c r="Z15" s="140">
        <v>-45.17</v>
      </c>
      <c r="AA15" s="155">
        <v>4200000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24838771</v>
      </c>
      <c r="D20" s="154">
        <f t="shared" si="2"/>
        <v>0</v>
      </c>
      <c r="E20" s="100">
        <f t="shared" si="2"/>
        <v>26350464</v>
      </c>
      <c r="F20" s="100">
        <f t="shared" si="2"/>
        <v>26350464</v>
      </c>
      <c r="G20" s="100">
        <f t="shared" si="2"/>
        <v>276588</v>
      </c>
      <c r="H20" s="100">
        <f t="shared" si="2"/>
        <v>161947</v>
      </c>
      <c r="I20" s="100">
        <f t="shared" si="2"/>
        <v>110029</v>
      </c>
      <c r="J20" s="100">
        <f t="shared" si="2"/>
        <v>548564</v>
      </c>
      <c r="K20" s="100">
        <f t="shared" si="2"/>
        <v>464249</v>
      </c>
      <c r="L20" s="100">
        <f t="shared" si="2"/>
        <v>704413</v>
      </c>
      <c r="M20" s="100">
        <f t="shared" si="2"/>
        <v>0</v>
      </c>
      <c r="N20" s="100">
        <f t="shared" si="2"/>
        <v>1168662</v>
      </c>
      <c r="O20" s="100">
        <f t="shared" si="2"/>
        <v>738426</v>
      </c>
      <c r="P20" s="100">
        <f t="shared" si="2"/>
        <v>242373</v>
      </c>
      <c r="Q20" s="100">
        <f t="shared" si="2"/>
        <v>791597</v>
      </c>
      <c r="R20" s="100">
        <f t="shared" si="2"/>
        <v>1772396</v>
      </c>
      <c r="S20" s="100">
        <f t="shared" si="2"/>
        <v>909528</v>
      </c>
      <c r="T20" s="100">
        <f t="shared" si="2"/>
        <v>3126830</v>
      </c>
      <c r="U20" s="100">
        <f t="shared" si="2"/>
        <v>2774464</v>
      </c>
      <c r="V20" s="100">
        <f t="shared" si="2"/>
        <v>6810822</v>
      </c>
      <c r="W20" s="100">
        <f t="shared" si="2"/>
        <v>10300444</v>
      </c>
      <c r="X20" s="100">
        <f t="shared" si="2"/>
        <v>26350464</v>
      </c>
      <c r="Y20" s="100">
        <f t="shared" si="2"/>
        <v>-16050020</v>
      </c>
      <c r="Z20" s="137">
        <f>+IF(X20&lt;&gt;0,+(Y20/X20)*100,0)</f>
        <v>-60.909819273011664</v>
      </c>
      <c r="AA20" s="153">
        <f>SUM(AA26:AA33)</f>
        <v>26350464</v>
      </c>
    </row>
    <row r="21" spans="1:27" ht="13.5">
      <c r="A21" s="291" t="s">
        <v>204</v>
      </c>
      <c r="B21" s="142"/>
      <c r="C21" s="62">
        <v>18649209</v>
      </c>
      <c r="D21" s="156"/>
      <c r="E21" s="60">
        <v>6388255</v>
      </c>
      <c r="F21" s="60">
        <v>6388255</v>
      </c>
      <c r="G21" s="60"/>
      <c r="H21" s="60">
        <v>77385</v>
      </c>
      <c r="I21" s="60"/>
      <c r="J21" s="60">
        <v>77385</v>
      </c>
      <c r="K21" s="60">
        <v>173435</v>
      </c>
      <c r="L21" s="60">
        <v>85472</v>
      </c>
      <c r="M21" s="60"/>
      <c r="N21" s="60">
        <v>258907</v>
      </c>
      <c r="O21" s="60">
        <v>392640</v>
      </c>
      <c r="P21" s="60"/>
      <c r="Q21" s="60">
        <v>708585</v>
      </c>
      <c r="R21" s="60">
        <v>1101225</v>
      </c>
      <c r="S21" s="60">
        <v>860947</v>
      </c>
      <c r="T21" s="60">
        <v>2690670</v>
      </c>
      <c r="U21" s="60">
        <v>790185</v>
      </c>
      <c r="V21" s="60">
        <v>4341802</v>
      </c>
      <c r="W21" s="60">
        <v>5779319</v>
      </c>
      <c r="X21" s="60">
        <v>6388255</v>
      </c>
      <c r="Y21" s="60">
        <v>-608936</v>
      </c>
      <c r="Z21" s="140">
        <v>-9.53</v>
      </c>
      <c r="AA21" s="155">
        <v>6388255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>
        <v>4690862</v>
      </c>
      <c r="D23" s="156"/>
      <c r="E23" s="60">
        <v>12407209</v>
      </c>
      <c r="F23" s="60">
        <v>12407209</v>
      </c>
      <c r="G23" s="60"/>
      <c r="H23" s="60">
        <v>39314</v>
      </c>
      <c r="I23" s="60">
        <v>58097</v>
      </c>
      <c r="J23" s="60">
        <v>97411</v>
      </c>
      <c r="K23" s="60">
        <v>115849</v>
      </c>
      <c r="L23" s="60"/>
      <c r="M23" s="60"/>
      <c r="N23" s="60">
        <v>115849</v>
      </c>
      <c r="O23" s="60">
        <v>161155</v>
      </c>
      <c r="P23" s="60"/>
      <c r="Q23" s="60"/>
      <c r="R23" s="60">
        <v>161155</v>
      </c>
      <c r="S23" s="60"/>
      <c r="T23" s="60"/>
      <c r="U23" s="60">
        <v>1900485</v>
      </c>
      <c r="V23" s="60">
        <v>1900485</v>
      </c>
      <c r="W23" s="60">
        <v>2274900</v>
      </c>
      <c r="X23" s="60">
        <v>12407209</v>
      </c>
      <c r="Y23" s="60">
        <v>-10132309</v>
      </c>
      <c r="Z23" s="140">
        <v>-81.66</v>
      </c>
      <c r="AA23" s="155">
        <v>12407209</v>
      </c>
    </row>
    <row r="24" spans="1:27" ht="13.5">
      <c r="A24" s="291" t="s">
        <v>207</v>
      </c>
      <c r="B24" s="142"/>
      <c r="C24" s="62"/>
      <c r="D24" s="156"/>
      <c r="E24" s="60">
        <v>675000</v>
      </c>
      <c r="F24" s="60">
        <v>675000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675000</v>
      </c>
      <c r="Y24" s="60">
        <v>-675000</v>
      </c>
      <c r="Z24" s="140">
        <v>-100</v>
      </c>
      <c r="AA24" s="155">
        <v>675000</v>
      </c>
    </row>
    <row r="25" spans="1:27" ht="13.5">
      <c r="A25" s="291" t="s">
        <v>208</v>
      </c>
      <c r="B25" s="142"/>
      <c r="C25" s="62">
        <v>1498700</v>
      </c>
      <c r="D25" s="156"/>
      <c r="E25" s="60"/>
      <c r="F25" s="60"/>
      <c r="G25" s="60"/>
      <c r="H25" s="60"/>
      <c r="I25" s="60"/>
      <c r="J25" s="60"/>
      <c r="K25" s="60"/>
      <c r="L25" s="60">
        <v>472544</v>
      </c>
      <c r="M25" s="60"/>
      <c r="N25" s="60">
        <v>472544</v>
      </c>
      <c r="O25" s="60"/>
      <c r="P25" s="60"/>
      <c r="Q25" s="60"/>
      <c r="R25" s="60"/>
      <c r="S25" s="60"/>
      <c r="T25" s="60"/>
      <c r="U25" s="60"/>
      <c r="V25" s="60"/>
      <c r="W25" s="60">
        <v>472544</v>
      </c>
      <c r="X25" s="60"/>
      <c r="Y25" s="60">
        <v>472544</v>
      </c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24838771</v>
      </c>
      <c r="D26" s="294">
        <f t="shared" si="3"/>
        <v>0</v>
      </c>
      <c r="E26" s="295">
        <f t="shared" si="3"/>
        <v>19470464</v>
      </c>
      <c r="F26" s="295">
        <f t="shared" si="3"/>
        <v>19470464</v>
      </c>
      <c r="G26" s="295">
        <f t="shared" si="3"/>
        <v>0</v>
      </c>
      <c r="H26" s="295">
        <f t="shared" si="3"/>
        <v>116699</v>
      </c>
      <c r="I26" s="295">
        <f t="shared" si="3"/>
        <v>58097</v>
      </c>
      <c r="J26" s="295">
        <f t="shared" si="3"/>
        <v>174796</v>
      </c>
      <c r="K26" s="295">
        <f t="shared" si="3"/>
        <v>289284</v>
      </c>
      <c r="L26" s="295">
        <f t="shared" si="3"/>
        <v>558016</v>
      </c>
      <c r="M26" s="295">
        <f t="shared" si="3"/>
        <v>0</v>
      </c>
      <c r="N26" s="295">
        <f t="shared" si="3"/>
        <v>847300</v>
      </c>
      <c r="O26" s="295">
        <f t="shared" si="3"/>
        <v>553795</v>
      </c>
      <c r="P26" s="295">
        <f t="shared" si="3"/>
        <v>0</v>
      </c>
      <c r="Q26" s="295">
        <f t="shared" si="3"/>
        <v>708585</v>
      </c>
      <c r="R26" s="295">
        <f t="shared" si="3"/>
        <v>1262380</v>
      </c>
      <c r="S26" s="295">
        <f t="shared" si="3"/>
        <v>860947</v>
      </c>
      <c r="T26" s="295">
        <f t="shared" si="3"/>
        <v>2690670</v>
      </c>
      <c r="U26" s="295">
        <f t="shared" si="3"/>
        <v>2690670</v>
      </c>
      <c r="V26" s="295">
        <f t="shared" si="3"/>
        <v>6242287</v>
      </c>
      <c r="W26" s="295">
        <f t="shared" si="3"/>
        <v>8526763</v>
      </c>
      <c r="X26" s="295">
        <f t="shared" si="3"/>
        <v>19470464</v>
      </c>
      <c r="Y26" s="295">
        <f t="shared" si="3"/>
        <v>-10943701</v>
      </c>
      <c r="Z26" s="296">
        <f>+IF(X26&lt;&gt;0,+(Y26/X26)*100,0)</f>
        <v>-56.2066779713108</v>
      </c>
      <c r="AA26" s="297">
        <f>SUM(AA21:AA25)</f>
        <v>19470464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>
        <v>10482</v>
      </c>
      <c r="T27" s="60"/>
      <c r="U27" s="60"/>
      <c r="V27" s="60">
        <v>10482</v>
      </c>
      <c r="W27" s="60">
        <v>10482</v>
      </c>
      <c r="X27" s="60"/>
      <c r="Y27" s="60">
        <v>10482</v>
      </c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>
        <v>38220</v>
      </c>
      <c r="I29" s="60"/>
      <c r="J29" s="60">
        <v>38220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38220</v>
      </c>
      <c r="X29" s="60"/>
      <c r="Y29" s="60">
        <v>38220</v>
      </c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6880000</v>
      </c>
      <c r="F30" s="60">
        <v>6880000</v>
      </c>
      <c r="G30" s="60">
        <v>276588</v>
      </c>
      <c r="H30" s="60">
        <v>7028</v>
      </c>
      <c r="I30" s="60">
        <v>51932</v>
      </c>
      <c r="J30" s="60">
        <v>335548</v>
      </c>
      <c r="K30" s="60">
        <v>174965</v>
      </c>
      <c r="L30" s="60">
        <v>146397</v>
      </c>
      <c r="M30" s="60"/>
      <c r="N30" s="60">
        <v>321362</v>
      </c>
      <c r="O30" s="60">
        <v>184631</v>
      </c>
      <c r="P30" s="60">
        <v>242373</v>
      </c>
      <c r="Q30" s="60">
        <v>83012</v>
      </c>
      <c r="R30" s="60">
        <v>510016</v>
      </c>
      <c r="S30" s="60">
        <v>38099</v>
      </c>
      <c r="T30" s="60">
        <v>436160</v>
      </c>
      <c r="U30" s="60">
        <v>83794</v>
      </c>
      <c r="V30" s="60">
        <v>558053</v>
      </c>
      <c r="W30" s="60">
        <v>1724979</v>
      </c>
      <c r="X30" s="60">
        <v>6880000</v>
      </c>
      <c r="Y30" s="60">
        <v>-5155021</v>
      </c>
      <c r="Z30" s="140">
        <v>-74.93</v>
      </c>
      <c r="AA30" s="155">
        <v>6880000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18649209</v>
      </c>
      <c r="D36" s="156">
        <f t="shared" si="4"/>
        <v>0</v>
      </c>
      <c r="E36" s="60">
        <f t="shared" si="4"/>
        <v>6388255</v>
      </c>
      <c r="F36" s="60">
        <f t="shared" si="4"/>
        <v>6388255</v>
      </c>
      <c r="G36" s="60">
        <f t="shared" si="4"/>
        <v>0</v>
      </c>
      <c r="H36" s="60">
        <f t="shared" si="4"/>
        <v>400417</v>
      </c>
      <c r="I36" s="60">
        <f t="shared" si="4"/>
        <v>170695</v>
      </c>
      <c r="J36" s="60">
        <f t="shared" si="4"/>
        <v>571112</v>
      </c>
      <c r="K36" s="60">
        <f t="shared" si="4"/>
        <v>1137020</v>
      </c>
      <c r="L36" s="60">
        <f t="shared" si="4"/>
        <v>2045068</v>
      </c>
      <c r="M36" s="60">
        <f t="shared" si="4"/>
        <v>165296</v>
      </c>
      <c r="N36" s="60">
        <f t="shared" si="4"/>
        <v>3347384</v>
      </c>
      <c r="O36" s="60">
        <f t="shared" si="4"/>
        <v>392640</v>
      </c>
      <c r="P36" s="60">
        <f t="shared" si="4"/>
        <v>863094</v>
      </c>
      <c r="Q36" s="60">
        <f t="shared" si="4"/>
        <v>708585</v>
      </c>
      <c r="R36" s="60">
        <f t="shared" si="4"/>
        <v>1964319</v>
      </c>
      <c r="S36" s="60">
        <f t="shared" si="4"/>
        <v>860947</v>
      </c>
      <c r="T36" s="60">
        <f t="shared" si="4"/>
        <v>2690670</v>
      </c>
      <c r="U36" s="60">
        <f t="shared" si="4"/>
        <v>790185</v>
      </c>
      <c r="V36" s="60">
        <f t="shared" si="4"/>
        <v>4341802</v>
      </c>
      <c r="W36" s="60">
        <f t="shared" si="4"/>
        <v>10224617</v>
      </c>
      <c r="X36" s="60">
        <f t="shared" si="4"/>
        <v>6388255</v>
      </c>
      <c r="Y36" s="60">
        <f t="shared" si="4"/>
        <v>3836362</v>
      </c>
      <c r="Z36" s="140">
        <f aca="true" t="shared" si="5" ref="Z36:Z49">+IF(X36&lt;&gt;0,+(Y36/X36)*100,0)</f>
        <v>60.053363555462326</v>
      </c>
      <c r="AA36" s="155">
        <f>AA6+AA21</f>
        <v>6388255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4690862</v>
      </c>
      <c r="D38" s="156">
        <f t="shared" si="4"/>
        <v>0</v>
      </c>
      <c r="E38" s="60">
        <f t="shared" si="4"/>
        <v>12907209</v>
      </c>
      <c r="F38" s="60">
        <f t="shared" si="4"/>
        <v>12907209</v>
      </c>
      <c r="G38" s="60">
        <f t="shared" si="4"/>
        <v>0</v>
      </c>
      <c r="H38" s="60">
        <f t="shared" si="4"/>
        <v>39314</v>
      </c>
      <c r="I38" s="60">
        <f t="shared" si="4"/>
        <v>58097</v>
      </c>
      <c r="J38" s="60">
        <f t="shared" si="4"/>
        <v>97411</v>
      </c>
      <c r="K38" s="60">
        <f t="shared" si="4"/>
        <v>115849</v>
      </c>
      <c r="L38" s="60">
        <f t="shared" si="4"/>
        <v>423607</v>
      </c>
      <c r="M38" s="60">
        <f t="shared" si="4"/>
        <v>0</v>
      </c>
      <c r="N38" s="60">
        <f t="shared" si="4"/>
        <v>539456</v>
      </c>
      <c r="O38" s="60">
        <f t="shared" si="4"/>
        <v>161155</v>
      </c>
      <c r="P38" s="60">
        <f t="shared" si="4"/>
        <v>0</v>
      </c>
      <c r="Q38" s="60">
        <f t="shared" si="4"/>
        <v>0</v>
      </c>
      <c r="R38" s="60">
        <f t="shared" si="4"/>
        <v>161155</v>
      </c>
      <c r="S38" s="60">
        <f t="shared" si="4"/>
        <v>381657</v>
      </c>
      <c r="T38" s="60">
        <f t="shared" si="4"/>
        <v>0</v>
      </c>
      <c r="U38" s="60">
        <f t="shared" si="4"/>
        <v>1900485</v>
      </c>
      <c r="V38" s="60">
        <f t="shared" si="4"/>
        <v>2282142</v>
      </c>
      <c r="W38" s="60">
        <f t="shared" si="4"/>
        <v>3080164</v>
      </c>
      <c r="X38" s="60">
        <f t="shared" si="4"/>
        <v>12907209</v>
      </c>
      <c r="Y38" s="60">
        <f t="shared" si="4"/>
        <v>-9827045</v>
      </c>
      <c r="Z38" s="140">
        <f t="shared" si="5"/>
        <v>-76.13609572758914</v>
      </c>
      <c r="AA38" s="155">
        <f>AA8+AA23</f>
        <v>12907209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675000</v>
      </c>
      <c r="F39" s="60">
        <f t="shared" si="4"/>
        <v>675000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675000</v>
      </c>
      <c r="Y39" s="60">
        <f t="shared" si="4"/>
        <v>-675000</v>
      </c>
      <c r="Z39" s="140">
        <f t="shared" si="5"/>
        <v>-100</v>
      </c>
      <c r="AA39" s="155">
        <f>AA9+AA24</f>
        <v>675000</v>
      </c>
    </row>
    <row r="40" spans="1:27" ht="13.5">
      <c r="A40" s="291" t="s">
        <v>208</v>
      </c>
      <c r="B40" s="142"/>
      <c r="C40" s="62">
        <f t="shared" si="4"/>
        <v>1498700</v>
      </c>
      <c r="D40" s="156">
        <f t="shared" si="4"/>
        <v>0</v>
      </c>
      <c r="E40" s="60">
        <f t="shared" si="4"/>
        <v>636036</v>
      </c>
      <c r="F40" s="60">
        <f t="shared" si="4"/>
        <v>636036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472544</v>
      </c>
      <c r="M40" s="60">
        <f t="shared" si="4"/>
        <v>0</v>
      </c>
      <c r="N40" s="60">
        <f t="shared" si="4"/>
        <v>472544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971639</v>
      </c>
      <c r="V40" s="60">
        <f t="shared" si="4"/>
        <v>971639</v>
      </c>
      <c r="W40" s="60">
        <f t="shared" si="4"/>
        <v>1444183</v>
      </c>
      <c r="X40" s="60">
        <f t="shared" si="4"/>
        <v>636036</v>
      </c>
      <c r="Y40" s="60">
        <f t="shared" si="4"/>
        <v>808147</v>
      </c>
      <c r="Z40" s="140">
        <f t="shared" si="5"/>
        <v>127.05994629234823</v>
      </c>
      <c r="AA40" s="155">
        <f>AA10+AA25</f>
        <v>636036</v>
      </c>
    </row>
    <row r="41" spans="1:27" ht="13.5">
      <c r="A41" s="292" t="s">
        <v>209</v>
      </c>
      <c r="B41" s="142"/>
      <c r="C41" s="293">
        <f aca="true" t="shared" si="6" ref="C41:Y41">SUM(C36:C40)</f>
        <v>24838771</v>
      </c>
      <c r="D41" s="294">
        <f t="shared" si="6"/>
        <v>0</v>
      </c>
      <c r="E41" s="295">
        <f t="shared" si="6"/>
        <v>20606500</v>
      </c>
      <c r="F41" s="295">
        <f t="shared" si="6"/>
        <v>20606500</v>
      </c>
      <c r="G41" s="295">
        <f t="shared" si="6"/>
        <v>0</v>
      </c>
      <c r="H41" s="295">
        <f t="shared" si="6"/>
        <v>439731</v>
      </c>
      <c r="I41" s="295">
        <f t="shared" si="6"/>
        <v>228792</v>
      </c>
      <c r="J41" s="295">
        <f t="shared" si="6"/>
        <v>668523</v>
      </c>
      <c r="K41" s="295">
        <f t="shared" si="6"/>
        <v>1252869</v>
      </c>
      <c r="L41" s="295">
        <f t="shared" si="6"/>
        <v>2941219</v>
      </c>
      <c r="M41" s="295">
        <f t="shared" si="6"/>
        <v>165296</v>
      </c>
      <c r="N41" s="295">
        <f t="shared" si="6"/>
        <v>4359384</v>
      </c>
      <c r="O41" s="295">
        <f t="shared" si="6"/>
        <v>553795</v>
      </c>
      <c r="P41" s="295">
        <f t="shared" si="6"/>
        <v>863094</v>
      </c>
      <c r="Q41" s="295">
        <f t="shared" si="6"/>
        <v>708585</v>
      </c>
      <c r="R41" s="295">
        <f t="shared" si="6"/>
        <v>2125474</v>
      </c>
      <c r="S41" s="295">
        <f t="shared" si="6"/>
        <v>1242604</v>
      </c>
      <c r="T41" s="295">
        <f t="shared" si="6"/>
        <v>2690670</v>
      </c>
      <c r="U41" s="295">
        <f t="shared" si="6"/>
        <v>3662309</v>
      </c>
      <c r="V41" s="295">
        <f t="shared" si="6"/>
        <v>7595583</v>
      </c>
      <c r="W41" s="295">
        <f t="shared" si="6"/>
        <v>14748964</v>
      </c>
      <c r="X41" s="295">
        <f t="shared" si="6"/>
        <v>20606500</v>
      </c>
      <c r="Y41" s="295">
        <f t="shared" si="6"/>
        <v>-5857536</v>
      </c>
      <c r="Z41" s="296">
        <f t="shared" si="5"/>
        <v>-28.4256715114163</v>
      </c>
      <c r="AA41" s="297">
        <f>SUM(AA36:AA40)</f>
        <v>20606500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10482</v>
      </c>
      <c r="T42" s="54">
        <f t="shared" si="7"/>
        <v>0</v>
      </c>
      <c r="U42" s="54">
        <f t="shared" si="7"/>
        <v>0</v>
      </c>
      <c r="V42" s="54">
        <f t="shared" si="7"/>
        <v>10482</v>
      </c>
      <c r="W42" s="54">
        <f t="shared" si="7"/>
        <v>10482</v>
      </c>
      <c r="X42" s="54">
        <f t="shared" si="7"/>
        <v>0</v>
      </c>
      <c r="Y42" s="54">
        <f t="shared" si="7"/>
        <v>10482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2267000</v>
      </c>
      <c r="F44" s="54">
        <f t="shared" si="7"/>
        <v>2267000</v>
      </c>
      <c r="G44" s="54">
        <f t="shared" si="7"/>
        <v>96660</v>
      </c>
      <c r="H44" s="54">
        <f t="shared" si="7"/>
        <v>1204423</v>
      </c>
      <c r="I44" s="54">
        <f t="shared" si="7"/>
        <v>562883</v>
      </c>
      <c r="J44" s="54">
        <f t="shared" si="7"/>
        <v>1863966</v>
      </c>
      <c r="K44" s="54">
        <f t="shared" si="7"/>
        <v>785693</v>
      </c>
      <c r="L44" s="54">
        <f t="shared" si="7"/>
        <v>675705</v>
      </c>
      <c r="M44" s="54">
        <f t="shared" si="7"/>
        <v>0</v>
      </c>
      <c r="N44" s="54">
        <f t="shared" si="7"/>
        <v>1461398</v>
      </c>
      <c r="O44" s="54">
        <f t="shared" si="7"/>
        <v>0</v>
      </c>
      <c r="P44" s="54">
        <f t="shared" si="7"/>
        <v>0</v>
      </c>
      <c r="Q44" s="54">
        <f t="shared" si="7"/>
        <v>14116</v>
      </c>
      <c r="R44" s="54">
        <f t="shared" si="7"/>
        <v>14116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3339480</v>
      </c>
      <c r="X44" s="54">
        <f t="shared" si="7"/>
        <v>2267000</v>
      </c>
      <c r="Y44" s="54">
        <f t="shared" si="7"/>
        <v>1072480</v>
      </c>
      <c r="Z44" s="184">
        <f t="shared" si="5"/>
        <v>47.30833700926335</v>
      </c>
      <c r="AA44" s="130">
        <f t="shared" si="8"/>
        <v>2267000</v>
      </c>
    </row>
    <row r="45" spans="1:27" ht="13.5">
      <c r="A45" s="298" t="s">
        <v>213</v>
      </c>
      <c r="B45" s="136" t="s">
        <v>138</v>
      </c>
      <c r="C45" s="95">
        <f t="shared" si="7"/>
        <v>1523206</v>
      </c>
      <c r="D45" s="129">
        <f t="shared" si="7"/>
        <v>0</v>
      </c>
      <c r="E45" s="54">
        <f t="shared" si="7"/>
        <v>11080000</v>
      </c>
      <c r="F45" s="54">
        <f t="shared" si="7"/>
        <v>11080000</v>
      </c>
      <c r="G45" s="54">
        <f t="shared" si="7"/>
        <v>276588</v>
      </c>
      <c r="H45" s="54">
        <f t="shared" si="7"/>
        <v>7028</v>
      </c>
      <c r="I45" s="54">
        <f t="shared" si="7"/>
        <v>60790</v>
      </c>
      <c r="J45" s="54">
        <f t="shared" si="7"/>
        <v>344406</v>
      </c>
      <c r="K45" s="54">
        <f t="shared" si="7"/>
        <v>216207</v>
      </c>
      <c r="L45" s="54">
        <f t="shared" si="7"/>
        <v>146397</v>
      </c>
      <c r="M45" s="54">
        <f t="shared" si="7"/>
        <v>61345</v>
      </c>
      <c r="N45" s="54">
        <f t="shared" si="7"/>
        <v>423949</v>
      </c>
      <c r="O45" s="54">
        <f t="shared" si="7"/>
        <v>184631</v>
      </c>
      <c r="P45" s="54">
        <f t="shared" si="7"/>
        <v>257767</v>
      </c>
      <c r="Q45" s="54">
        <f t="shared" si="7"/>
        <v>1902696</v>
      </c>
      <c r="R45" s="54">
        <f t="shared" si="7"/>
        <v>2345094</v>
      </c>
      <c r="S45" s="54">
        <f t="shared" si="7"/>
        <v>155634</v>
      </c>
      <c r="T45" s="54">
        <f t="shared" si="7"/>
        <v>674974</v>
      </c>
      <c r="U45" s="54">
        <f t="shared" si="7"/>
        <v>83794</v>
      </c>
      <c r="V45" s="54">
        <f t="shared" si="7"/>
        <v>914402</v>
      </c>
      <c r="W45" s="54">
        <f t="shared" si="7"/>
        <v>4027851</v>
      </c>
      <c r="X45" s="54">
        <f t="shared" si="7"/>
        <v>11080000</v>
      </c>
      <c r="Y45" s="54">
        <f t="shared" si="7"/>
        <v>-7052149</v>
      </c>
      <c r="Z45" s="184">
        <f t="shared" si="5"/>
        <v>-63.647554151624554</v>
      </c>
      <c r="AA45" s="130">
        <f t="shared" si="8"/>
        <v>11080000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26361977</v>
      </c>
      <c r="D49" s="218">
        <f t="shared" si="9"/>
        <v>0</v>
      </c>
      <c r="E49" s="220">
        <f t="shared" si="9"/>
        <v>33953500</v>
      </c>
      <c r="F49" s="220">
        <f t="shared" si="9"/>
        <v>33953500</v>
      </c>
      <c r="G49" s="220">
        <f t="shared" si="9"/>
        <v>373248</v>
      </c>
      <c r="H49" s="220">
        <f t="shared" si="9"/>
        <v>1651182</v>
      </c>
      <c r="I49" s="220">
        <f t="shared" si="9"/>
        <v>852465</v>
      </c>
      <c r="J49" s="220">
        <f t="shared" si="9"/>
        <v>2876895</v>
      </c>
      <c r="K49" s="220">
        <f t="shared" si="9"/>
        <v>2254769</v>
      </c>
      <c r="L49" s="220">
        <f t="shared" si="9"/>
        <v>3763321</v>
      </c>
      <c r="M49" s="220">
        <f t="shared" si="9"/>
        <v>226641</v>
      </c>
      <c r="N49" s="220">
        <f t="shared" si="9"/>
        <v>6244731</v>
      </c>
      <c r="O49" s="220">
        <f t="shared" si="9"/>
        <v>738426</v>
      </c>
      <c r="P49" s="220">
        <f t="shared" si="9"/>
        <v>1120861</v>
      </c>
      <c r="Q49" s="220">
        <f t="shared" si="9"/>
        <v>2625397</v>
      </c>
      <c r="R49" s="220">
        <f t="shared" si="9"/>
        <v>4484684</v>
      </c>
      <c r="S49" s="220">
        <f t="shared" si="9"/>
        <v>1408720</v>
      </c>
      <c r="T49" s="220">
        <f t="shared" si="9"/>
        <v>3365644</v>
      </c>
      <c r="U49" s="220">
        <f t="shared" si="9"/>
        <v>3746103</v>
      </c>
      <c r="V49" s="220">
        <f t="shared" si="9"/>
        <v>8520467</v>
      </c>
      <c r="W49" s="220">
        <f t="shared" si="9"/>
        <v>22126777</v>
      </c>
      <c r="X49" s="220">
        <f t="shared" si="9"/>
        <v>33953500</v>
      </c>
      <c r="Y49" s="220">
        <f t="shared" si="9"/>
        <v>-11826723</v>
      </c>
      <c r="Z49" s="221">
        <f t="shared" si="5"/>
        <v>-34.8321174547543</v>
      </c>
      <c r="AA49" s="222">
        <f>SUM(AA41:AA48)</f>
        <v>33953500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3597382</v>
      </c>
      <c r="D51" s="129">
        <f t="shared" si="10"/>
        <v>0</v>
      </c>
      <c r="E51" s="54">
        <f t="shared" si="10"/>
        <v>17575952</v>
      </c>
      <c r="F51" s="54">
        <f t="shared" si="10"/>
        <v>17575952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17575952</v>
      </c>
      <c r="Y51" s="54">
        <f t="shared" si="10"/>
        <v>-17575952</v>
      </c>
      <c r="Z51" s="184">
        <f>+IF(X51&lt;&gt;0,+(Y51/X51)*100,0)</f>
        <v>-100</v>
      </c>
      <c r="AA51" s="130">
        <f>SUM(AA57:AA61)</f>
        <v>17575952</v>
      </c>
    </row>
    <row r="52" spans="1:27" ht="13.5">
      <c r="A52" s="310" t="s">
        <v>204</v>
      </c>
      <c r="B52" s="142"/>
      <c r="C52" s="62">
        <v>454733</v>
      </c>
      <c r="D52" s="156"/>
      <c r="E52" s="60">
        <v>1051426</v>
      </c>
      <c r="F52" s="60">
        <v>1051426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1051426</v>
      </c>
      <c r="Y52" s="60">
        <v>-1051426</v>
      </c>
      <c r="Z52" s="140">
        <v>-100</v>
      </c>
      <c r="AA52" s="155">
        <v>1051426</v>
      </c>
    </row>
    <row r="53" spans="1:27" ht="13.5">
      <c r="A53" s="310" t="s">
        <v>205</v>
      </c>
      <c r="B53" s="142"/>
      <c r="C53" s="62">
        <v>1644614</v>
      </c>
      <c r="D53" s="156"/>
      <c r="E53" s="60">
        <v>1868008</v>
      </c>
      <c r="F53" s="60">
        <v>1868008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1868008</v>
      </c>
      <c r="Y53" s="60">
        <v>-1868008</v>
      </c>
      <c r="Z53" s="140">
        <v>-100</v>
      </c>
      <c r="AA53" s="155">
        <v>1868008</v>
      </c>
    </row>
    <row r="54" spans="1:27" ht="13.5">
      <c r="A54" s="310" t="s">
        <v>206</v>
      </c>
      <c r="B54" s="142"/>
      <c r="C54" s="62">
        <v>937201</v>
      </c>
      <c r="D54" s="156"/>
      <c r="E54" s="60">
        <v>1752237</v>
      </c>
      <c r="F54" s="60">
        <v>1752237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1752237</v>
      </c>
      <c r="Y54" s="60">
        <v>-1752237</v>
      </c>
      <c r="Z54" s="140">
        <v>-100</v>
      </c>
      <c r="AA54" s="155">
        <v>1752237</v>
      </c>
    </row>
    <row r="55" spans="1:27" ht="13.5">
      <c r="A55" s="310" t="s">
        <v>207</v>
      </c>
      <c r="B55" s="142"/>
      <c r="C55" s="62">
        <v>132118</v>
      </c>
      <c r="D55" s="156"/>
      <c r="E55" s="60">
        <v>541548</v>
      </c>
      <c r="F55" s="60">
        <v>541548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541548</v>
      </c>
      <c r="Y55" s="60">
        <v>-541548</v>
      </c>
      <c r="Z55" s="140">
        <v>-100</v>
      </c>
      <c r="AA55" s="155">
        <v>541548</v>
      </c>
    </row>
    <row r="56" spans="1:27" ht="13.5">
      <c r="A56" s="310" t="s">
        <v>208</v>
      </c>
      <c r="B56" s="142"/>
      <c r="C56" s="62">
        <v>397287</v>
      </c>
      <c r="D56" s="156"/>
      <c r="E56" s="60">
        <v>570000</v>
      </c>
      <c r="F56" s="60">
        <v>570000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570000</v>
      </c>
      <c r="Y56" s="60">
        <v>-570000</v>
      </c>
      <c r="Z56" s="140">
        <v>-100</v>
      </c>
      <c r="AA56" s="155">
        <v>570000</v>
      </c>
    </row>
    <row r="57" spans="1:27" ht="13.5">
      <c r="A57" s="138" t="s">
        <v>209</v>
      </c>
      <c r="B57" s="142"/>
      <c r="C57" s="293">
        <f aca="true" t="shared" si="11" ref="C57:Y57">SUM(C52:C56)</f>
        <v>3565953</v>
      </c>
      <c r="D57" s="294">
        <f t="shared" si="11"/>
        <v>0</v>
      </c>
      <c r="E57" s="295">
        <f t="shared" si="11"/>
        <v>5783219</v>
      </c>
      <c r="F57" s="295">
        <f t="shared" si="11"/>
        <v>5783219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5783219</v>
      </c>
      <c r="Y57" s="295">
        <f t="shared" si="11"/>
        <v>-5783219</v>
      </c>
      <c r="Z57" s="296">
        <f>+IF(X57&lt;&gt;0,+(Y57/X57)*100,0)</f>
        <v>-100</v>
      </c>
      <c r="AA57" s="297">
        <f>SUM(AA52:AA56)</f>
        <v>5783219</v>
      </c>
    </row>
    <row r="58" spans="1:27" ht="13.5">
      <c r="A58" s="311" t="s">
        <v>210</v>
      </c>
      <c r="B58" s="136"/>
      <c r="C58" s="62">
        <v>15178</v>
      </c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16251</v>
      </c>
      <c r="D61" s="156"/>
      <c r="E61" s="60">
        <v>11792733</v>
      </c>
      <c r="F61" s="60">
        <v>11792733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11792733</v>
      </c>
      <c r="Y61" s="60">
        <v>-11792733</v>
      </c>
      <c r="Z61" s="140">
        <v>-100</v>
      </c>
      <c r="AA61" s="155">
        <v>11792733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391087</v>
      </c>
      <c r="H65" s="60">
        <v>413708</v>
      </c>
      <c r="I65" s="60">
        <v>359450</v>
      </c>
      <c r="J65" s="60">
        <v>1164245</v>
      </c>
      <c r="K65" s="60">
        <v>535335</v>
      </c>
      <c r="L65" s="60">
        <v>277241</v>
      </c>
      <c r="M65" s="60">
        <v>417556</v>
      </c>
      <c r="N65" s="60">
        <v>1230132</v>
      </c>
      <c r="O65" s="60">
        <v>246216</v>
      </c>
      <c r="P65" s="60">
        <v>304007</v>
      </c>
      <c r="Q65" s="60">
        <v>454845</v>
      </c>
      <c r="R65" s="60">
        <v>1005068</v>
      </c>
      <c r="S65" s="60">
        <v>311052</v>
      </c>
      <c r="T65" s="60">
        <v>330221</v>
      </c>
      <c r="U65" s="60">
        <v>357458</v>
      </c>
      <c r="V65" s="60">
        <v>998731</v>
      </c>
      <c r="W65" s="60">
        <v>4398176</v>
      </c>
      <c r="X65" s="60"/>
      <c r="Y65" s="60">
        <v>4398176</v>
      </c>
      <c r="Z65" s="140"/>
      <c r="AA65" s="155"/>
    </row>
    <row r="66" spans="1:27" ht="13.5">
      <c r="A66" s="311" t="s">
        <v>223</v>
      </c>
      <c r="B66" s="316"/>
      <c r="C66" s="273">
        <v>3725749</v>
      </c>
      <c r="D66" s="274"/>
      <c r="E66" s="275">
        <v>8663386</v>
      </c>
      <c r="F66" s="275">
        <v>3664800</v>
      </c>
      <c r="G66" s="275">
        <v>72917</v>
      </c>
      <c r="H66" s="275">
        <v>1426859</v>
      </c>
      <c r="I66" s="275">
        <v>495178</v>
      </c>
      <c r="J66" s="275">
        <v>1994954</v>
      </c>
      <c r="K66" s="275">
        <v>319416</v>
      </c>
      <c r="L66" s="275">
        <v>319416</v>
      </c>
      <c r="M66" s="275">
        <v>184486</v>
      </c>
      <c r="N66" s="275">
        <v>823318</v>
      </c>
      <c r="O66" s="275">
        <v>282229</v>
      </c>
      <c r="P66" s="275">
        <v>293455</v>
      </c>
      <c r="Q66" s="275">
        <v>1093561</v>
      </c>
      <c r="R66" s="275">
        <v>1669245</v>
      </c>
      <c r="S66" s="275">
        <v>1297965</v>
      </c>
      <c r="T66" s="275">
        <v>407864</v>
      </c>
      <c r="U66" s="275">
        <v>368026</v>
      </c>
      <c r="V66" s="275">
        <v>2073855</v>
      </c>
      <c r="W66" s="275">
        <v>6561372</v>
      </c>
      <c r="X66" s="275">
        <v>3664800</v>
      </c>
      <c r="Y66" s="275">
        <v>2896572</v>
      </c>
      <c r="Z66" s="140">
        <v>79.04</v>
      </c>
      <c r="AA66" s="277"/>
    </row>
    <row r="67" spans="1:27" ht="13.5">
      <c r="A67" s="311" t="s">
        <v>224</v>
      </c>
      <c r="B67" s="316"/>
      <c r="C67" s="62"/>
      <c r="D67" s="156"/>
      <c r="E67" s="60">
        <v>8912166</v>
      </c>
      <c r="F67" s="60"/>
      <c r="G67" s="60">
        <v>427800</v>
      </c>
      <c r="H67" s="60">
        <v>496348</v>
      </c>
      <c r="I67" s="60">
        <v>29218</v>
      </c>
      <c r="J67" s="60">
        <v>953366</v>
      </c>
      <c r="K67" s="60">
        <v>51564</v>
      </c>
      <c r="L67" s="60">
        <v>51564</v>
      </c>
      <c r="M67" s="60">
        <v>620200</v>
      </c>
      <c r="N67" s="60">
        <v>723328</v>
      </c>
      <c r="O67" s="60">
        <v>761998</v>
      </c>
      <c r="P67" s="60">
        <v>468888</v>
      </c>
      <c r="Q67" s="60">
        <v>62058</v>
      </c>
      <c r="R67" s="60">
        <v>1292944</v>
      </c>
      <c r="S67" s="60">
        <v>29832</v>
      </c>
      <c r="T67" s="60">
        <v>86774</v>
      </c>
      <c r="U67" s="60">
        <v>13032</v>
      </c>
      <c r="V67" s="60">
        <v>129638</v>
      </c>
      <c r="W67" s="60">
        <v>3099276</v>
      </c>
      <c r="X67" s="60"/>
      <c r="Y67" s="60">
        <v>3099276</v>
      </c>
      <c r="Z67" s="140"/>
      <c r="AA67" s="155"/>
    </row>
    <row r="68" spans="1:27" ht="13.5">
      <c r="A68" s="311" t="s">
        <v>43</v>
      </c>
      <c r="B68" s="316"/>
      <c r="C68" s="62">
        <v>931437</v>
      </c>
      <c r="D68" s="156"/>
      <c r="E68" s="60"/>
      <c r="F68" s="60">
        <v>916200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916200</v>
      </c>
      <c r="Y68" s="60">
        <v>-916200</v>
      </c>
      <c r="Z68" s="140">
        <v>-100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4657186</v>
      </c>
      <c r="D69" s="218">
        <f t="shared" si="12"/>
        <v>0</v>
      </c>
      <c r="E69" s="220">
        <f t="shared" si="12"/>
        <v>17575552</v>
      </c>
      <c r="F69" s="220">
        <f t="shared" si="12"/>
        <v>4581000</v>
      </c>
      <c r="G69" s="220">
        <f t="shared" si="12"/>
        <v>891804</v>
      </c>
      <c r="H69" s="220">
        <f t="shared" si="12"/>
        <v>2336915</v>
      </c>
      <c r="I69" s="220">
        <f t="shared" si="12"/>
        <v>883846</v>
      </c>
      <c r="J69" s="220">
        <f t="shared" si="12"/>
        <v>4112565</v>
      </c>
      <c r="K69" s="220">
        <f t="shared" si="12"/>
        <v>906315</v>
      </c>
      <c r="L69" s="220">
        <f t="shared" si="12"/>
        <v>648221</v>
      </c>
      <c r="M69" s="220">
        <f t="shared" si="12"/>
        <v>1222242</v>
      </c>
      <c r="N69" s="220">
        <f t="shared" si="12"/>
        <v>2776778</v>
      </c>
      <c r="O69" s="220">
        <f t="shared" si="12"/>
        <v>1290443</v>
      </c>
      <c r="P69" s="220">
        <f t="shared" si="12"/>
        <v>1066350</v>
      </c>
      <c r="Q69" s="220">
        <f t="shared" si="12"/>
        <v>1610464</v>
      </c>
      <c r="R69" s="220">
        <f t="shared" si="12"/>
        <v>3967257</v>
      </c>
      <c r="S69" s="220">
        <f t="shared" si="12"/>
        <v>1638849</v>
      </c>
      <c r="T69" s="220">
        <f t="shared" si="12"/>
        <v>824859</v>
      </c>
      <c r="U69" s="220">
        <f t="shared" si="12"/>
        <v>738516</v>
      </c>
      <c r="V69" s="220">
        <f t="shared" si="12"/>
        <v>3202224</v>
      </c>
      <c r="W69" s="220">
        <f t="shared" si="12"/>
        <v>14058824</v>
      </c>
      <c r="X69" s="220">
        <f t="shared" si="12"/>
        <v>4581000</v>
      </c>
      <c r="Y69" s="220">
        <f t="shared" si="12"/>
        <v>9477824</v>
      </c>
      <c r="Z69" s="221">
        <f>+IF(X69&lt;&gt;0,+(Y69/X69)*100,0)</f>
        <v>206.89421523684786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1136036</v>
      </c>
      <c r="F5" s="358">
        <f t="shared" si="0"/>
        <v>1136036</v>
      </c>
      <c r="G5" s="358">
        <f t="shared" si="0"/>
        <v>0</v>
      </c>
      <c r="H5" s="356">
        <f t="shared" si="0"/>
        <v>323032</v>
      </c>
      <c r="I5" s="356">
        <f t="shared" si="0"/>
        <v>170695</v>
      </c>
      <c r="J5" s="358">
        <f t="shared" si="0"/>
        <v>493727</v>
      </c>
      <c r="K5" s="358">
        <f t="shared" si="0"/>
        <v>963585</v>
      </c>
      <c r="L5" s="356">
        <f t="shared" si="0"/>
        <v>2383203</v>
      </c>
      <c r="M5" s="356">
        <f t="shared" si="0"/>
        <v>165296</v>
      </c>
      <c r="N5" s="358">
        <f t="shared" si="0"/>
        <v>3512084</v>
      </c>
      <c r="O5" s="358">
        <f t="shared" si="0"/>
        <v>0</v>
      </c>
      <c r="P5" s="356">
        <f t="shared" si="0"/>
        <v>863094</v>
      </c>
      <c r="Q5" s="356">
        <f t="shared" si="0"/>
        <v>0</v>
      </c>
      <c r="R5" s="358">
        <f t="shared" si="0"/>
        <v>863094</v>
      </c>
      <c r="S5" s="358">
        <f t="shared" si="0"/>
        <v>381657</v>
      </c>
      <c r="T5" s="356">
        <f t="shared" si="0"/>
        <v>0</v>
      </c>
      <c r="U5" s="356">
        <f t="shared" si="0"/>
        <v>971639</v>
      </c>
      <c r="V5" s="358">
        <f t="shared" si="0"/>
        <v>1353296</v>
      </c>
      <c r="W5" s="358">
        <f t="shared" si="0"/>
        <v>6222201</v>
      </c>
      <c r="X5" s="356">
        <f t="shared" si="0"/>
        <v>1136036</v>
      </c>
      <c r="Y5" s="358">
        <f t="shared" si="0"/>
        <v>5086165</v>
      </c>
      <c r="Z5" s="359">
        <f>+IF(X5&lt;&gt;0,+(Y5/X5)*100,0)</f>
        <v>447.7116042097258</v>
      </c>
      <c r="AA5" s="360">
        <f>+AA6+AA8+AA11+AA13+AA15</f>
        <v>1136036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323032</v>
      </c>
      <c r="I6" s="60">
        <f t="shared" si="1"/>
        <v>170695</v>
      </c>
      <c r="J6" s="59">
        <f t="shared" si="1"/>
        <v>493727</v>
      </c>
      <c r="K6" s="59">
        <f t="shared" si="1"/>
        <v>963585</v>
      </c>
      <c r="L6" s="60">
        <f t="shared" si="1"/>
        <v>1959596</v>
      </c>
      <c r="M6" s="60">
        <f t="shared" si="1"/>
        <v>165296</v>
      </c>
      <c r="N6" s="59">
        <f t="shared" si="1"/>
        <v>3088477</v>
      </c>
      <c r="O6" s="59">
        <f t="shared" si="1"/>
        <v>0</v>
      </c>
      <c r="P6" s="60">
        <f t="shared" si="1"/>
        <v>863094</v>
      </c>
      <c r="Q6" s="60">
        <f t="shared" si="1"/>
        <v>0</v>
      </c>
      <c r="R6" s="59">
        <f t="shared" si="1"/>
        <v>863094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4445298</v>
      </c>
      <c r="X6" s="60">
        <f t="shared" si="1"/>
        <v>0</v>
      </c>
      <c r="Y6" s="59">
        <f t="shared" si="1"/>
        <v>4445298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>
        <v>323032</v>
      </c>
      <c r="I7" s="60">
        <v>170695</v>
      </c>
      <c r="J7" s="59">
        <v>493727</v>
      </c>
      <c r="K7" s="59">
        <v>963585</v>
      </c>
      <c r="L7" s="60">
        <v>1959596</v>
      </c>
      <c r="M7" s="60">
        <v>165296</v>
      </c>
      <c r="N7" s="59">
        <v>3088477</v>
      </c>
      <c r="O7" s="59"/>
      <c r="P7" s="60">
        <v>863094</v>
      </c>
      <c r="Q7" s="60"/>
      <c r="R7" s="59">
        <v>863094</v>
      </c>
      <c r="S7" s="59"/>
      <c r="T7" s="60"/>
      <c r="U7" s="60"/>
      <c r="V7" s="59"/>
      <c r="W7" s="59">
        <v>4445298</v>
      </c>
      <c r="X7" s="60"/>
      <c r="Y7" s="59">
        <v>4445298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500000</v>
      </c>
      <c r="F11" s="364">
        <f t="shared" si="3"/>
        <v>500000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423607</v>
      </c>
      <c r="M11" s="362">
        <f t="shared" si="3"/>
        <v>0</v>
      </c>
      <c r="N11" s="364">
        <f t="shared" si="3"/>
        <v>423607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381657</v>
      </c>
      <c r="T11" s="362">
        <f t="shared" si="3"/>
        <v>0</v>
      </c>
      <c r="U11" s="362">
        <f t="shared" si="3"/>
        <v>0</v>
      </c>
      <c r="V11" s="364">
        <f t="shared" si="3"/>
        <v>381657</v>
      </c>
      <c r="W11" s="364">
        <f t="shared" si="3"/>
        <v>805264</v>
      </c>
      <c r="X11" s="362">
        <f t="shared" si="3"/>
        <v>500000</v>
      </c>
      <c r="Y11" s="364">
        <f t="shared" si="3"/>
        <v>305264</v>
      </c>
      <c r="Z11" s="365">
        <f>+IF(X11&lt;&gt;0,+(Y11/X11)*100,0)</f>
        <v>61.0528</v>
      </c>
      <c r="AA11" s="366">
        <f t="shared" si="3"/>
        <v>500000</v>
      </c>
    </row>
    <row r="12" spans="1:27" ht="13.5">
      <c r="A12" s="291" t="s">
        <v>231</v>
      </c>
      <c r="B12" s="136"/>
      <c r="C12" s="60"/>
      <c r="D12" s="340"/>
      <c r="E12" s="60">
        <v>500000</v>
      </c>
      <c r="F12" s="59">
        <v>500000</v>
      </c>
      <c r="G12" s="59"/>
      <c r="H12" s="60"/>
      <c r="I12" s="60"/>
      <c r="J12" s="59"/>
      <c r="K12" s="59"/>
      <c r="L12" s="60">
        <v>423607</v>
      </c>
      <c r="M12" s="60"/>
      <c r="N12" s="59">
        <v>423607</v>
      </c>
      <c r="O12" s="59"/>
      <c r="P12" s="60"/>
      <c r="Q12" s="60"/>
      <c r="R12" s="59"/>
      <c r="S12" s="59">
        <v>381657</v>
      </c>
      <c r="T12" s="60"/>
      <c r="U12" s="60"/>
      <c r="V12" s="59">
        <v>381657</v>
      </c>
      <c r="W12" s="59">
        <v>805264</v>
      </c>
      <c r="X12" s="60">
        <v>500000</v>
      </c>
      <c r="Y12" s="59">
        <v>305264</v>
      </c>
      <c r="Z12" s="61">
        <v>61.05</v>
      </c>
      <c r="AA12" s="62">
        <v>500000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636036</v>
      </c>
      <c r="F15" s="59">
        <f t="shared" si="5"/>
        <v>636036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971639</v>
      </c>
      <c r="V15" s="59">
        <f t="shared" si="5"/>
        <v>971639</v>
      </c>
      <c r="W15" s="59">
        <f t="shared" si="5"/>
        <v>971639</v>
      </c>
      <c r="X15" s="60">
        <f t="shared" si="5"/>
        <v>636036</v>
      </c>
      <c r="Y15" s="59">
        <f t="shared" si="5"/>
        <v>335603</v>
      </c>
      <c r="Z15" s="61">
        <f>+IF(X15&lt;&gt;0,+(Y15/X15)*100,0)</f>
        <v>52.76478060990259</v>
      </c>
      <c r="AA15" s="62">
        <f>SUM(AA16:AA20)</f>
        <v>636036</v>
      </c>
    </row>
    <row r="16" spans="1:27" ht="13.5">
      <c r="A16" s="291" t="s">
        <v>233</v>
      </c>
      <c r="B16" s="300"/>
      <c r="C16" s="60"/>
      <c r="D16" s="340"/>
      <c r="E16" s="60">
        <v>636036</v>
      </c>
      <c r="F16" s="59">
        <v>636036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636036</v>
      </c>
      <c r="Y16" s="59">
        <v>-636036</v>
      </c>
      <c r="Z16" s="61">
        <v>-100</v>
      </c>
      <c r="AA16" s="62">
        <v>636036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>
        <v>971639</v>
      </c>
      <c r="V18" s="59">
        <v>971639</v>
      </c>
      <c r="W18" s="59">
        <v>971639</v>
      </c>
      <c r="X18" s="60"/>
      <c r="Y18" s="59">
        <v>971639</v>
      </c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2267000</v>
      </c>
      <c r="F37" s="345">
        <f t="shared" si="8"/>
        <v>2267000</v>
      </c>
      <c r="G37" s="345">
        <f t="shared" si="8"/>
        <v>96660</v>
      </c>
      <c r="H37" s="343">
        <f t="shared" si="8"/>
        <v>1166203</v>
      </c>
      <c r="I37" s="343">
        <f t="shared" si="8"/>
        <v>562883</v>
      </c>
      <c r="J37" s="345">
        <f t="shared" si="8"/>
        <v>1825746</v>
      </c>
      <c r="K37" s="345">
        <f t="shared" si="8"/>
        <v>785693</v>
      </c>
      <c r="L37" s="343">
        <f t="shared" si="8"/>
        <v>675705</v>
      </c>
      <c r="M37" s="343">
        <f t="shared" si="8"/>
        <v>0</v>
      </c>
      <c r="N37" s="345">
        <f t="shared" si="8"/>
        <v>1461398</v>
      </c>
      <c r="O37" s="345">
        <f t="shared" si="8"/>
        <v>0</v>
      </c>
      <c r="P37" s="343">
        <f t="shared" si="8"/>
        <v>0</v>
      </c>
      <c r="Q37" s="343">
        <f t="shared" si="8"/>
        <v>14116</v>
      </c>
      <c r="R37" s="345">
        <f t="shared" si="8"/>
        <v>14116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3301260</v>
      </c>
      <c r="X37" s="343">
        <f t="shared" si="8"/>
        <v>2267000</v>
      </c>
      <c r="Y37" s="345">
        <f t="shared" si="8"/>
        <v>1034260</v>
      </c>
      <c r="Z37" s="336">
        <f>+IF(X37&lt;&gt;0,+(Y37/X37)*100,0)</f>
        <v>45.622408469342744</v>
      </c>
      <c r="AA37" s="350">
        <f t="shared" si="8"/>
        <v>2267000</v>
      </c>
    </row>
    <row r="38" spans="1:27" ht="13.5">
      <c r="A38" s="361" t="s">
        <v>212</v>
      </c>
      <c r="B38" s="142"/>
      <c r="C38" s="60"/>
      <c r="D38" s="340"/>
      <c r="E38" s="60">
        <v>2267000</v>
      </c>
      <c r="F38" s="59">
        <v>2267000</v>
      </c>
      <c r="G38" s="59">
        <v>96660</v>
      </c>
      <c r="H38" s="60">
        <v>1166203</v>
      </c>
      <c r="I38" s="60">
        <v>562883</v>
      </c>
      <c r="J38" s="59">
        <v>1825746</v>
      </c>
      <c r="K38" s="59">
        <v>785693</v>
      </c>
      <c r="L38" s="60">
        <v>675705</v>
      </c>
      <c r="M38" s="60"/>
      <c r="N38" s="59">
        <v>1461398</v>
      </c>
      <c r="O38" s="59"/>
      <c r="P38" s="60"/>
      <c r="Q38" s="60">
        <v>14116</v>
      </c>
      <c r="R38" s="59">
        <v>14116</v>
      </c>
      <c r="S38" s="59"/>
      <c r="T38" s="60"/>
      <c r="U38" s="60"/>
      <c r="V38" s="59"/>
      <c r="W38" s="59">
        <v>3301260</v>
      </c>
      <c r="X38" s="60">
        <v>2267000</v>
      </c>
      <c r="Y38" s="59">
        <v>1034260</v>
      </c>
      <c r="Z38" s="61">
        <v>45.62</v>
      </c>
      <c r="AA38" s="62">
        <v>2267000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1523206</v>
      </c>
      <c r="D40" s="344">
        <f t="shared" si="9"/>
        <v>0</v>
      </c>
      <c r="E40" s="343">
        <f t="shared" si="9"/>
        <v>4200000</v>
      </c>
      <c r="F40" s="345">
        <f t="shared" si="9"/>
        <v>4200000</v>
      </c>
      <c r="G40" s="345">
        <f t="shared" si="9"/>
        <v>0</v>
      </c>
      <c r="H40" s="343">
        <f t="shared" si="9"/>
        <v>0</v>
      </c>
      <c r="I40" s="343">
        <f t="shared" si="9"/>
        <v>8858</v>
      </c>
      <c r="J40" s="345">
        <f t="shared" si="9"/>
        <v>8858</v>
      </c>
      <c r="K40" s="345">
        <f t="shared" si="9"/>
        <v>41242</v>
      </c>
      <c r="L40" s="343">
        <f t="shared" si="9"/>
        <v>0</v>
      </c>
      <c r="M40" s="343">
        <f t="shared" si="9"/>
        <v>61345</v>
      </c>
      <c r="N40" s="345">
        <f t="shared" si="9"/>
        <v>102587</v>
      </c>
      <c r="O40" s="345">
        <f t="shared" si="9"/>
        <v>0</v>
      </c>
      <c r="P40" s="343">
        <f t="shared" si="9"/>
        <v>15394</v>
      </c>
      <c r="Q40" s="343">
        <f t="shared" si="9"/>
        <v>1819684</v>
      </c>
      <c r="R40" s="345">
        <f t="shared" si="9"/>
        <v>1835078</v>
      </c>
      <c r="S40" s="345">
        <f t="shared" si="9"/>
        <v>117535</v>
      </c>
      <c r="T40" s="343">
        <f t="shared" si="9"/>
        <v>238814</v>
      </c>
      <c r="U40" s="343">
        <f t="shared" si="9"/>
        <v>0</v>
      </c>
      <c r="V40" s="345">
        <f t="shared" si="9"/>
        <v>356349</v>
      </c>
      <c r="W40" s="345">
        <f t="shared" si="9"/>
        <v>2302872</v>
      </c>
      <c r="X40" s="343">
        <f t="shared" si="9"/>
        <v>4200000</v>
      </c>
      <c r="Y40" s="345">
        <f t="shared" si="9"/>
        <v>-1897128</v>
      </c>
      <c r="Z40" s="336">
        <f>+IF(X40&lt;&gt;0,+(Y40/X40)*100,0)</f>
        <v>-45.169714285714285</v>
      </c>
      <c r="AA40" s="350">
        <f>SUM(AA41:AA49)</f>
        <v>4200000</v>
      </c>
    </row>
    <row r="41" spans="1:27" ht="13.5">
      <c r="A41" s="361" t="s">
        <v>247</v>
      </c>
      <c r="B41" s="142"/>
      <c r="C41" s="362">
        <v>1103099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1700000</v>
      </c>
      <c r="F43" s="370">
        <v>1700000</v>
      </c>
      <c r="G43" s="370"/>
      <c r="H43" s="305"/>
      <c r="I43" s="305">
        <v>8858</v>
      </c>
      <c r="J43" s="370">
        <v>8858</v>
      </c>
      <c r="K43" s="370">
        <v>41242</v>
      </c>
      <c r="L43" s="305"/>
      <c r="M43" s="305"/>
      <c r="N43" s="370">
        <v>41242</v>
      </c>
      <c r="O43" s="370"/>
      <c r="P43" s="305"/>
      <c r="Q43" s="305"/>
      <c r="R43" s="370"/>
      <c r="S43" s="370"/>
      <c r="T43" s="305"/>
      <c r="U43" s="305"/>
      <c r="V43" s="370"/>
      <c r="W43" s="370">
        <v>50100</v>
      </c>
      <c r="X43" s="305">
        <v>1700000</v>
      </c>
      <c r="Y43" s="370">
        <v>-1649900</v>
      </c>
      <c r="Z43" s="371">
        <v>-97.05</v>
      </c>
      <c r="AA43" s="303">
        <v>1700000</v>
      </c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>
        <v>61345</v>
      </c>
      <c r="N44" s="53">
        <v>61345</v>
      </c>
      <c r="O44" s="53"/>
      <c r="P44" s="54">
        <v>15394</v>
      </c>
      <c r="Q44" s="54"/>
      <c r="R44" s="53">
        <v>15394</v>
      </c>
      <c r="S44" s="53"/>
      <c r="T44" s="54"/>
      <c r="U44" s="54"/>
      <c r="V44" s="53"/>
      <c r="W44" s="53">
        <v>76739</v>
      </c>
      <c r="X44" s="54"/>
      <c r="Y44" s="53">
        <v>76739</v>
      </c>
      <c r="Z44" s="94"/>
      <c r="AA44" s="95"/>
    </row>
    <row r="45" spans="1:27" ht="13.5">
      <c r="A45" s="361" t="s">
        <v>251</v>
      </c>
      <c r="B45" s="136"/>
      <c r="C45" s="60">
        <v>420107</v>
      </c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>
        <v>47309</v>
      </c>
      <c r="T48" s="54"/>
      <c r="U48" s="54"/>
      <c r="V48" s="53">
        <v>47309</v>
      </c>
      <c r="W48" s="53">
        <v>47309</v>
      </c>
      <c r="X48" s="54"/>
      <c r="Y48" s="53">
        <v>47309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2500000</v>
      </c>
      <c r="F49" s="53">
        <v>2500000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>
        <v>1819684</v>
      </c>
      <c r="R49" s="53">
        <v>1819684</v>
      </c>
      <c r="S49" s="53">
        <v>70226</v>
      </c>
      <c r="T49" s="54">
        <v>238814</v>
      </c>
      <c r="U49" s="54"/>
      <c r="V49" s="53">
        <v>309040</v>
      </c>
      <c r="W49" s="53">
        <v>2128724</v>
      </c>
      <c r="X49" s="54">
        <v>2500000</v>
      </c>
      <c r="Y49" s="53">
        <v>-371276</v>
      </c>
      <c r="Z49" s="94">
        <v>-14.85</v>
      </c>
      <c r="AA49" s="95">
        <v>2500000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1523206</v>
      </c>
      <c r="D60" s="346">
        <f t="shared" si="14"/>
        <v>0</v>
      </c>
      <c r="E60" s="219">
        <f t="shared" si="14"/>
        <v>7603036</v>
      </c>
      <c r="F60" s="264">
        <f t="shared" si="14"/>
        <v>7603036</v>
      </c>
      <c r="G60" s="264">
        <f t="shared" si="14"/>
        <v>96660</v>
      </c>
      <c r="H60" s="219">
        <f t="shared" si="14"/>
        <v>1489235</v>
      </c>
      <c r="I60" s="219">
        <f t="shared" si="14"/>
        <v>742436</v>
      </c>
      <c r="J60" s="264">
        <f t="shared" si="14"/>
        <v>2328331</v>
      </c>
      <c r="K60" s="264">
        <f t="shared" si="14"/>
        <v>1790520</v>
      </c>
      <c r="L60" s="219">
        <f t="shared" si="14"/>
        <v>3058908</v>
      </c>
      <c r="M60" s="219">
        <f t="shared" si="14"/>
        <v>226641</v>
      </c>
      <c r="N60" s="264">
        <f t="shared" si="14"/>
        <v>5076069</v>
      </c>
      <c r="O60" s="264">
        <f t="shared" si="14"/>
        <v>0</v>
      </c>
      <c r="P60" s="219">
        <f t="shared" si="14"/>
        <v>878488</v>
      </c>
      <c r="Q60" s="219">
        <f t="shared" si="14"/>
        <v>1833800</v>
      </c>
      <c r="R60" s="264">
        <f t="shared" si="14"/>
        <v>2712288</v>
      </c>
      <c r="S60" s="264">
        <f t="shared" si="14"/>
        <v>499192</v>
      </c>
      <c r="T60" s="219">
        <f t="shared" si="14"/>
        <v>238814</v>
      </c>
      <c r="U60" s="219">
        <f t="shared" si="14"/>
        <v>971639</v>
      </c>
      <c r="V60" s="264">
        <f t="shared" si="14"/>
        <v>1709645</v>
      </c>
      <c r="W60" s="264">
        <f t="shared" si="14"/>
        <v>11826333</v>
      </c>
      <c r="X60" s="219">
        <f t="shared" si="14"/>
        <v>7603036</v>
      </c>
      <c r="Y60" s="264">
        <f t="shared" si="14"/>
        <v>4223297</v>
      </c>
      <c r="Z60" s="337">
        <f>+IF(X60&lt;&gt;0,+(Y60/X60)*100,0)</f>
        <v>55.547507600911004</v>
      </c>
      <c r="AA60" s="232">
        <f>+AA57+AA54+AA51+AA40+AA37+AA34+AA22+AA5</f>
        <v>7603036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24838771</v>
      </c>
      <c r="D5" s="357">
        <f t="shared" si="0"/>
        <v>0</v>
      </c>
      <c r="E5" s="356">
        <f t="shared" si="0"/>
        <v>19470464</v>
      </c>
      <c r="F5" s="358">
        <f t="shared" si="0"/>
        <v>19470464</v>
      </c>
      <c r="G5" s="358">
        <f t="shared" si="0"/>
        <v>0</v>
      </c>
      <c r="H5" s="356">
        <f t="shared" si="0"/>
        <v>116699</v>
      </c>
      <c r="I5" s="356">
        <f t="shared" si="0"/>
        <v>58097</v>
      </c>
      <c r="J5" s="358">
        <f t="shared" si="0"/>
        <v>174796</v>
      </c>
      <c r="K5" s="358">
        <f t="shared" si="0"/>
        <v>289284</v>
      </c>
      <c r="L5" s="356">
        <f t="shared" si="0"/>
        <v>558016</v>
      </c>
      <c r="M5" s="356">
        <f t="shared" si="0"/>
        <v>0</v>
      </c>
      <c r="N5" s="358">
        <f t="shared" si="0"/>
        <v>847300</v>
      </c>
      <c r="O5" s="358">
        <f t="shared" si="0"/>
        <v>553795</v>
      </c>
      <c r="P5" s="356">
        <f t="shared" si="0"/>
        <v>0</v>
      </c>
      <c r="Q5" s="356">
        <f t="shared" si="0"/>
        <v>708585</v>
      </c>
      <c r="R5" s="358">
        <f t="shared" si="0"/>
        <v>1262380</v>
      </c>
      <c r="S5" s="358">
        <f t="shared" si="0"/>
        <v>860947</v>
      </c>
      <c r="T5" s="356">
        <f t="shared" si="0"/>
        <v>2690670</v>
      </c>
      <c r="U5" s="356">
        <f t="shared" si="0"/>
        <v>2690670</v>
      </c>
      <c r="V5" s="358">
        <f t="shared" si="0"/>
        <v>6242287</v>
      </c>
      <c r="W5" s="358">
        <f t="shared" si="0"/>
        <v>8526763</v>
      </c>
      <c r="X5" s="356">
        <f t="shared" si="0"/>
        <v>19470464</v>
      </c>
      <c r="Y5" s="358">
        <f t="shared" si="0"/>
        <v>-10943701</v>
      </c>
      <c r="Z5" s="359">
        <f>+IF(X5&lt;&gt;0,+(Y5/X5)*100,0)</f>
        <v>-56.2066779713108</v>
      </c>
      <c r="AA5" s="360">
        <f>+AA6+AA8+AA11+AA13+AA15</f>
        <v>19470464</v>
      </c>
    </row>
    <row r="6" spans="1:27" ht="13.5">
      <c r="A6" s="361" t="s">
        <v>204</v>
      </c>
      <c r="B6" s="142"/>
      <c r="C6" s="60">
        <f>+C7</f>
        <v>18649209</v>
      </c>
      <c r="D6" s="340">
        <f aca="true" t="shared" si="1" ref="D6:AA6">+D7</f>
        <v>0</v>
      </c>
      <c r="E6" s="60">
        <f t="shared" si="1"/>
        <v>6388255</v>
      </c>
      <c r="F6" s="59">
        <f t="shared" si="1"/>
        <v>6388255</v>
      </c>
      <c r="G6" s="59">
        <f t="shared" si="1"/>
        <v>0</v>
      </c>
      <c r="H6" s="60">
        <f t="shared" si="1"/>
        <v>77385</v>
      </c>
      <c r="I6" s="60">
        <f t="shared" si="1"/>
        <v>0</v>
      </c>
      <c r="J6" s="59">
        <f t="shared" si="1"/>
        <v>77385</v>
      </c>
      <c r="K6" s="59">
        <f t="shared" si="1"/>
        <v>173435</v>
      </c>
      <c r="L6" s="60">
        <f t="shared" si="1"/>
        <v>85472</v>
      </c>
      <c r="M6" s="60">
        <f t="shared" si="1"/>
        <v>0</v>
      </c>
      <c r="N6" s="59">
        <f t="shared" si="1"/>
        <v>258907</v>
      </c>
      <c r="O6" s="59">
        <f t="shared" si="1"/>
        <v>392640</v>
      </c>
      <c r="P6" s="60">
        <f t="shared" si="1"/>
        <v>0</v>
      </c>
      <c r="Q6" s="60">
        <f t="shared" si="1"/>
        <v>708585</v>
      </c>
      <c r="R6" s="59">
        <f t="shared" si="1"/>
        <v>1101225</v>
      </c>
      <c r="S6" s="59">
        <f t="shared" si="1"/>
        <v>860947</v>
      </c>
      <c r="T6" s="60">
        <f t="shared" si="1"/>
        <v>2690670</v>
      </c>
      <c r="U6" s="60">
        <f t="shared" si="1"/>
        <v>790185</v>
      </c>
      <c r="V6" s="59">
        <f t="shared" si="1"/>
        <v>4341802</v>
      </c>
      <c r="W6" s="59">
        <f t="shared" si="1"/>
        <v>5779319</v>
      </c>
      <c r="X6" s="60">
        <f t="shared" si="1"/>
        <v>6388255</v>
      </c>
      <c r="Y6" s="59">
        <f t="shared" si="1"/>
        <v>-608936</v>
      </c>
      <c r="Z6" s="61">
        <f>+IF(X6&lt;&gt;0,+(Y6/X6)*100,0)</f>
        <v>-9.532117925787245</v>
      </c>
      <c r="AA6" s="62">
        <f t="shared" si="1"/>
        <v>6388255</v>
      </c>
    </row>
    <row r="7" spans="1:27" ht="13.5">
      <c r="A7" s="291" t="s">
        <v>228</v>
      </c>
      <c r="B7" s="142"/>
      <c r="C7" s="60">
        <v>18649209</v>
      </c>
      <c r="D7" s="340"/>
      <c r="E7" s="60">
        <v>6388255</v>
      </c>
      <c r="F7" s="59">
        <v>6388255</v>
      </c>
      <c r="G7" s="59"/>
      <c r="H7" s="60">
        <v>77385</v>
      </c>
      <c r="I7" s="60"/>
      <c r="J7" s="59">
        <v>77385</v>
      </c>
      <c r="K7" s="59">
        <v>173435</v>
      </c>
      <c r="L7" s="60">
        <v>85472</v>
      </c>
      <c r="M7" s="60"/>
      <c r="N7" s="59">
        <v>258907</v>
      </c>
      <c r="O7" s="59">
        <v>392640</v>
      </c>
      <c r="P7" s="60"/>
      <c r="Q7" s="60">
        <v>708585</v>
      </c>
      <c r="R7" s="59">
        <v>1101225</v>
      </c>
      <c r="S7" s="59">
        <v>860947</v>
      </c>
      <c r="T7" s="60">
        <v>2690670</v>
      </c>
      <c r="U7" s="60">
        <v>790185</v>
      </c>
      <c r="V7" s="59">
        <v>4341802</v>
      </c>
      <c r="W7" s="59">
        <v>5779319</v>
      </c>
      <c r="X7" s="60">
        <v>6388255</v>
      </c>
      <c r="Y7" s="59">
        <v>-608936</v>
      </c>
      <c r="Z7" s="61">
        <v>-9.53</v>
      </c>
      <c r="AA7" s="62">
        <v>6388255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4690862</v>
      </c>
      <c r="D11" s="363">
        <f aca="true" t="shared" si="3" ref="D11:AA11">+D12</f>
        <v>0</v>
      </c>
      <c r="E11" s="362">
        <f t="shared" si="3"/>
        <v>12407209</v>
      </c>
      <c r="F11" s="364">
        <f t="shared" si="3"/>
        <v>12407209</v>
      </c>
      <c r="G11" s="364">
        <f t="shared" si="3"/>
        <v>0</v>
      </c>
      <c r="H11" s="362">
        <f t="shared" si="3"/>
        <v>39314</v>
      </c>
      <c r="I11" s="362">
        <f t="shared" si="3"/>
        <v>58097</v>
      </c>
      <c r="J11" s="364">
        <f t="shared" si="3"/>
        <v>97411</v>
      </c>
      <c r="K11" s="364">
        <f t="shared" si="3"/>
        <v>115849</v>
      </c>
      <c r="L11" s="362">
        <f t="shared" si="3"/>
        <v>0</v>
      </c>
      <c r="M11" s="362">
        <f t="shared" si="3"/>
        <v>0</v>
      </c>
      <c r="N11" s="364">
        <f t="shared" si="3"/>
        <v>115849</v>
      </c>
      <c r="O11" s="364">
        <f t="shared" si="3"/>
        <v>161155</v>
      </c>
      <c r="P11" s="362">
        <f t="shared" si="3"/>
        <v>0</v>
      </c>
      <c r="Q11" s="362">
        <f t="shared" si="3"/>
        <v>0</v>
      </c>
      <c r="R11" s="364">
        <f t="shared" si="3"/>
        <v>161155</v>
      </c>
      <c r="S11" s="364">
        <f t="shared" si="3"/>
        <v>0</v>
      </c>
      <c r="T11" s="362">
        <f t="shared" si="3"/>
        <v>0</v>
      </c>
      <c r="U11" s="362">
        <f t="shared" si="3"/>
        <v>1900485</v>
      </c>
      <c r="V11" s="364">
        <f t="shared" si="3"/>
        <v>1900485</v>
      </c>
      <c r="W11" s="364">
        <f t="shared" si="3"/>
        <v>2274900</v>
      </c>
      <c r="X11" s="362">
        <f t="shared" si="3"/>
        <v>12407209</v>
      </c>
      <c r="Y11" s="364">
        <f t="shared" si="3"/>
        <v>-10132309</v>
      </c>
      <c r="Z11" s="365">
        <f>+IF(X11&lt;&gt;0,+(Y11/X11)*100,0)</f>
        <v>-81.66469187389363</v>
      </c>
      <c r="AA11" s="366">
        <f t="shared" si="3"/>
        <v>12407209</v>
      </c>
    </row>
    <row r="12" spans="1:27" ht="13.5">
      <c r="A12" s="291" t="s">
        <v>231</v>
      </c>
      <c r="B12" s="136"/>
      <c r="C12" s="60">
        <v>4690862</v>
      </c>
      <c r="D12" s="340"/>
      <c r="E12" s="60">
        <v>12407209</v>
      </c>
      <c r="F12" s="59">
        <v>12407209</v>
      </c>
      <c r="G12" s="59"/>
      <c r="H12" s="60">
        <v>39314</v>
      </c>
      <c r="I12" s="60">
        <v>58097</v>
      </c>
      <c r="J12" s="59">
        <v>97411</v>
      </c>
      <c r="K12" s="59">
        <v>115849</v>
      </c>
      <c r="L12" s="60"/>
      <c r="M12" s="60"/>
      <c r="N12" s="59">
        <v>115849</v>
      </c>
      <c r="O12" s="59">
        <v>161155</v>
      </c>
      <c r="P12" s="60"/>
      <c r="Q12" s="60"/>
      <c r="R12" s="59">
        <v>161155</v>
      </c>
      <c r="S12" s="59"/>
      <c r="T12" s="60"/>
      <c r="U12" s="60">
        <v>1900485</v>
      </c>
      <c r="V12" s="59">
        <v>1900485</v>
      </c>
      <c r="W12" s="59">
        <v>2274900</v>
      </c>
      <c r="X12" s="60">
        <v>12407209</v>
      </c>
      <c r="Y12" s="59">
        <v>-10132309</v>
      </c>
      <c r="Z12" s="61">
        <v>-81.66</v>
      </c>
      <c r="AA12" s="62">
        <v>12407209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675000</v>
      </c>
      <c r="F13" s="342">
        <f t="shared" si="4"/>
        <v>675000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675000</v>
      </c>
      <c r="Y13" s="342">
        <f t="shared" si="4"/>
        <v>-675000</v>
      </c>
      <c r="Z13" s="335">
        <f>+IF(X13&lt;&gt;0,+(Y13/X13)*100,0)</f>
        <v>-100</v>
      </c>
      <c r="AA13" s="273">
        <f t="shared" si="4"/>
        <v>675000</v>
      </c>
    </row>
    <row r="14" spans="1:27" ht="13.5">
      <c r="A14" s="291" t="s">
        <v>232</v>
      </c>
      <c r="B14" s="136"/>
      <c r="C14" s="60"/>
      <c r="D14" s="340"/>
      <c r="E14" s="60">
        <v>675000</v>
      </c>
      <c r="F14" s="59">
        <v>675000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675000</v>
      </c>
      <c r="Y14" s="59">
        <v>-675000</v>
      </c>
      <c r="Z14" s="61">
        <v>-100</v>
      </c>
      <c r="AA14" s="62">
        <v>675000</v>
      </c>
    </row>
    <row r="15" spans="1:27" ht="13.5">
      <c r="A15" s="361" t="s">
        <v>208</v>
      </c>
      <c r="B15" s="136"/>
      <c r="C15" s="60">
        <f aca="true" t="shared" si="5" ref="C15:Y15">SUM(C16:C20)</f>
        <v>1498700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472544</v>
      </c>
      <c r="M15" s="60">
        <f t="shared" si="5"/>
        <v>0</v>
      </c>
      <c r="N15" s="59">
        <f t="shared" si="5"/>
        <v>472544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472544</v>
      </c>
      <c r="X15" s="60">
        <f t="shared" si="5"/>
        <v>0</v>
      </c>
      <c r="Y15" s="59">
        <f t="shared" si="5"/>
        <v>472544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1498700</v>
      </c>
      <c r="D18" s="340"/>
      <c r="E18" s="60"/>
      <c r="F18" s="59"/>
      <c r="G18" s="59"/>
      <c r="H18" s="60"/>
      <c r="I18" s="60"/>
      <c r="J18" s="59"/>
      <c r="K18" s="59"/>
      <c r="L18" s="60">
        <v>472544</v>
      </c>
      <c r="M18" s="60"/>
      <c r="N18" s="59">
        <v>472544</v>
      </c>
      <c r="O18" s="59"/>
      <c r="P18" s="60"/>
      <c r="Q18" s="60"/>
      <c r="R18" s="59"/>
      <c r="S18" s="59"/>
      <c r="T18" s="60"/>
      <c r="U18" s="60"/>
      <c r="V18" s="59"/>
      <c r="W18" s="59">
        <v>472544</v>
      </c>
      <c r="X18" s="60"/>
      <c r="Y18" s="59">
        <v>472544</v>
      </c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10482</v>
      </c>
      <c r="T22" s="343">
        <f t="shared" si="6"/>
        <v>0</v>
      </c>
      <c r="U22" s="343">
        <f t="shared" si="6"/>
        <v>0</v>
      </c>
      <c r="V22" s="345">
        <f t="shared" si="6"/>
        <v>10482</v>
      </c>
      <c r="W22" s="345">
        <f t="shared" si="6"/>
        <v>10482</v>
      </c>
      <c r="X22" s="343">
        <f t="shared" si="6"/>
        <v>0</v>
      </c>
      <c r="Y22" s="345">
        <f t="shared" si="6"/>
        <v>10482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>
        <v>10482</v>
      </c>
      <c r="T32" s="60"/>
      <c r="U32" s="60"/>
      <c r="V32" s="59">
        <v>10482</v>
      </c>
      <c r="W32" s="59">
        <v>10482</v>
      </c>
      <c r="X32" s="60"/>
      <c r="Y32" s="59">
        <v>10482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38220</v>
      </c>
      <c r="I37" s="343">
        <f t="shared" si="8"/>
        <v>0</v>
      </c>
      <c r="J37" s="345">
        <f t="shared" si="8"/>
        <v>38220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38220</v>
      </c>
      <c r="X37" s="343">
        <f t="shared" si="8"/>
        <v>0</v>
      </c>
      <c r="Y37" s="345">
        <f t="shared" si="8"/>
        <v>38220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>
        <v>38220</v>
      </c>
      <c r="I38" s="60"/>
      <c r="J38" s="59">
        <v>38220</v>
      </c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>
        <v>38220</v>
      </c>
      <c r="X38" s="60"/>
      <c r="Y38" s="59">
        <v>38220</v>
      </c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6880000</v>
      </c>
      <c r="F40" s="345">
        <f t="shared" si="9"/>
        <v>6880000</v>
      </c>
      <c r="G40" s="345">
        <f t="shared" si="9"/>
        <v>276588</v>
      </c>
      <c r="H40" s="343">
        <f t="shared" si="9"/>
        <v>7028</v>
      </c>
      <c r="I40" s="343">
        <f t="shared" si="9"/>
        <v>51932</v>
      </c>
      <c r="J40" s="345">
        <f t="shared" si="9"/>
        <v>335548</v>
      </c>
      <c r="K40" s="345">
        <f t="shared" si="9"/>
        <v>174965</v>
      </c>
      <c r="L40" s="343">
        <f t="shared" si="9"/>
        <v>146397</v>
      </c>
      <c r="M40" s="343">
        <f t="shared" si="9"/>
        <v>0</v>
      </c>
      <c r="N40" s="345">
        <f t="shared" si="9"/>
        <v>321362</v>
      </c>
      <c r="O40" s="345">
        <f t="shared" si="9"/>
        <v>184631</v>
      </c>
      <c r="P40" s="343">
        <f t="shared" si="9"/>
        <v>242373</v>
      </c>
      <c r="Q40" s="343">
        <f t="shared" si="9"/>
        <v>83012</v>
      </c>
      <c r="R40" s="345">
        <f t="shared" si="9"/>
        <v>510016</v>
      </c>
      <c r="S40" s="345">
        <f t="shared" si="9"/>
        <v>38099</v>
      </c>
      <c r="T40" s="343">
        <f t="shared" si="9"/>
        <v>436160</v>
      </c>
      <c r="U40" s="343">
        <f t="shared" si="9"/>
        <v>83794</v>
      </c>
      <c r="V40" s="345">
        <f t="shared" si="9"/>
        <v>558053</v>
      </c>
      <c r="W40" s="345">
        <f t="shared" si="9"/>
        <v>1724979</v>
      </c>
      <c r="X40" s="343">
        <f t="shared" si="9"/>
        <v>6880000</v>
      </c>
      <c r="Y40" s="345">
        <f t="shared" si="9"/>
        <v>-5155021</v>
      </c>
      <c r="Z40" s="336">
        <f>+IF(X40&lt;&gt;0,+(Y40/X40)*100,0)</f>
        <v>-74.92763081395348</v>
      </c>
      <c r="AA40" s="350">
        <f>SUM(AA41:AA49)</f>
        <v>6880000</v>
      </c>
    </row>
    <row r="41" spans="1:27" ht="13.5">
      <c r="A41" s="361" t="s">
        <v>247</v>
      </c>
      <c r="B41" s="142"/>
      <c r="C41" s="362"/>
      <c r="D41" s="363"/>
      <c r="E41" s="362">
        <v>6050000</v>
      </c>
      <c r="F41" s="364">
        <v>6050000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6050000</v>
      </c>
      <c r="Y41" s="364">
        <v>-6050000</v>
      </c>
      <c r="Z41" s="365">
        <v>-100</v>
      </c>
      <c r="AA41" s="366">
        <v>6050000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>
        <v>260988</v>
      </c>
      <c r="H43" s="305">
        <v>3735</v>
      </c>
      <c r="I43" s="305">
        <v>720</v>
      </c>
      <c r="J43" s="370">
        <v>265443</v>
      </c>
      <c r="K43" s="370">
        <v>2523</v>
      </c>
      <c r="L43" s="305"/>
      <c r="M43" s="305"/>
      <c r="N43" s="370">
        <v>2523</v>
      </c>
      <c r="O43" s="370">
        <v>4000</v>
      </c>
      <c r="P43" s="305"/>
      <c r="Q43" s="305"/>
      <c r="R43" s="370">
        <v>4000</v>
      </c>
      <c r="S43" s="370"/>
      <c r="T43" s="305">
        <v>789</v>
      </c>
      <c r="U43" s="305"/>
      <c r="V43" s="370">
        <v>789</v>
      </c>
      <c r="W43" s="370">
        <v>272755</v>
      </c>
      <c r="X43" s="305"/>
      <c r="Y43" s="370">
        <v>272755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830000</v>
      </c>
      <c r="F44" s="53">
        <v>830000</v>
      </c>
      <c r="G44" s="53">
        <v>15600</v>
      </c>
      <c r="H44" s="54">
        <v>3293</v>
      </c>
      <c r="I44" s="54">
        <v>51212</v>
      </c>
      <c r="J44" s="53">
        <v>70105</v>
      </c>
      <c r="K44" s="53">
        <v>172442</v>
      </c>
      <c r="L44" s="54">
        <v>72722</v>
      </c>
      <c r="M44" s="54"/>
      <c r="N44" s="53">
        <v>245164</v>
      </c>
      <c r="O44" s="53">
        <v>4724</v>
      </c>
      <c r="P44" s="54">
        <v>242373</v>
      </c>
      <c r="Q44" s="54"/>
      <c r="R44" s="53">
        <v>247097</v>
      </c>
      <c r="S44" s="53">
        <v>38099</v>
      </c>
      <c r="T44" s="54">
        <v>370874</v>
      </c>
      <c r="U44" s="54">
        <v>19297</v>
      </c>
      <c r="V44" s="53">
        <v>428270</v>
      </c>
      <c r="W44" s="53">
        <v>990636</v>
      </c>
      <c r="X44" s="54">
        <v>830000</v>
      </c>
      <c r="Y44" s="53">
        <v>160636</v>
      </c>
      <c r="Z44" s="94">
        <v>19.35</v>
      </c>
      <c r="AA44" s="95">
        <v>830000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>
        <v>73675</v>
      </c>
      <c r="M49" s="54"/>
      <c r="N49" s="53">
        <v>73675</v>
      </c>
      <c r="O49" s="53">
        <v>175907</v>
      </c>
      <c r="P49" s="54"/>
      <c r="Q49" s="54">
        <v>83012</v>
      </c>
      <c r="R49" s="53">
        <v>258919</v>
      </c>
      <c r="S49" s="53"/>
      <c r="T49" s="54">
        <v>64497</v>
      </c>
      <c r="U49" s="54">
        <v>64497</v>
      </c>
      <c r="V49" s="53">
        <v>128994</v>
      </c>
      <c r="W49" s="53">
        <v>461588</v>
      </c>
      <c r="X49" s="54"/>
      <c r="Y49" s="53">
        <v>461588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24838771</v>
      </c>
      <c r="D60" s="346">
        <f t="shared" si="14"/>
        <v>0</v>
      </c>
      <c r="E60" s="219">
        <f t="shared" si="14"/>
        <v>26350464</v>
      </c>
      <c r="F60" s="264">
        <f t="shared" si="14"/>
        <v>26350464</v>
      </c>
      <c r="G60" s="264">
        <f t="shared" si="14"/>
        <v>276588</v>
      </c>
      <c r="H60" s="219">
        <f t="shared" si="14"/>
        <v>161947</v>
      </c>
      <c r="I60" s="219">
        <f t="shared" si="14"/>
        <v>110029</v>
      </c>
      <c r="J60" s="264">
        <f t="shared" si="14"/>
        <v>548564</v>
      </c>
      <c r="K60" s="264">
        <f t="shared" si="14"/>
        <v>464249</v>
      </c>
      <c r="L60" s="219">
        <f t="shared" si="14"/>
        <v>704413</v>
      </c>
      <c r="M60" s="219">
        <f t="shared" si="14"/>
        <v>0</v>
      </c>
      <c r="N60" s="264">
        <f t="shared" si="14"/>
        <v>1168662</v>
      </c>
      <c r="O60" s="264">
        <f t="shared" si="14"/>
        <v>738426</v>
      </c>
      <c r="P60" s="219">
        <f t="shared" si="14"/>
        <v>242373</v>
      </c>
      <c r="Q60" s="219">
        <f t="shared" si="14"/>
        <v>791597</v>
      </c>
      <c r="R60" s="264">
        <f t="shared" si="14"/>
        <v>1772396</v>
      </c>
      <c r="S60" s="264">
        <f t="shared" si="14"/>
        <v>909528</v>
      </c>
      <c r="T60" s="219">
        <f t="shared" si="14"/>
        <v>3126830</v>
      </c>
      <c r="U60" s="219">
        <f t="shared" si="14"/>
        <v>2774464</v>
      </c>
      <c r="V60" s="264">
        <f t="shared" si="14"/>
        <v>6810822</v>
      </c>
      <c r="W60" s="264">
        <f t="shared" si="14"/>
        <v>10300444</v>
      </c>
      <c r="X60" s="219">
        <f t="shared" si="14"/>
        <v>26350464</v>
      </c>
      <c r="Y60" s="264">
        <f t="shared" si="14"/>
        <v>-16050020</v>
      </c>
      <c r="Z60" s="337">
        <f>+IF(X60&lt;&gt;0,+(Y60/X60)*100,0)</f>
        <v>-60.909819273011664</v>
      </c>
      <c r="AA60" s="232">
        <f>+AA57+AA54+AA51+AA40+AA37+AA34+AA22+AA5</f>
        <v>26350464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2014-08-06T11:21:37Z</dcterms:created>
  <dcterms:modified xsi:type="dcterms:W3CDTF">2014-08-06T11:21:41Z</dcterms:modified>
  <cp:category/>
  <cp:version/>
  <cp:contentType/>
  <cp:contentStatus/>
</cp:coreProperties>
</file>