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<sst xmlns="http://schemas.openxmlformats.org/spreadsheetml/2006/main" count="855" uniqueCount="302">
  <si>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!Kheis(NC084)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</si>
  <si>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</si>
  <si>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</si>
  <si>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</si>
  <si>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</si>
  <si>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</si>
  <si>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</si>
  <si>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</si>
  <si>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</si>
  <si>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</si>
  <si>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</si>
  <si>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</si>
  <si>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</si>
  <si>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</si>
  <si>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</si>
  <si>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</si>
  <si>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</si>
  <si>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</si>
  <si>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</si>
  <si>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</si>
  <si>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</si>
  <si>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</si>
  <si>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</si>
  <si>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</si>
  <si>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</si>
  <si>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</si>
  <si>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</si>
  <si>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</si>
  <si>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</si>
  <si>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</si>
  <si>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</si>
  <si>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</si>
  <si>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</si>
  <si>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</si>
  <si>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</si>
  <si>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</si>
  <si>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</si>
  <si>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</si>
  <si>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</si>
  <si>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</si>
  <si>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</si>
  <si>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</si>
  <si>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</si>
  <si>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</si>
  <si>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</si>
  <si>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</si>
  <si>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</si>
  <si>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</si>
  <si>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</si>
  <si>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</si>
  <si>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</si>
  <si>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</si>
  <si>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</si>
  <si>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</si>
  <si>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</si>
  <si>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</si>
  <si>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</si>
  <si>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</si>
  <si>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</si>
  <si>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</si>
  <si>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</si>
  <si>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</si>
  <si>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</si>
  <si>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</si>
  <si>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</si>
  <si>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</si>
  <si>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</si>
  <si>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</si>
  <si>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</si>
  <si>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</si>
  <si>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!Kheis(NC084)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</si>
  <si>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</si>
  <si>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</si>
  <si>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</si>
  <si>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</si>
  <si>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</si>
  <si>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</si>
  <si>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</si>
  <si>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</si>
  <si>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</si>
  <si>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</si>
  <si>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</si>
  <si>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</si>
  <si>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</si>
  <si>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</si>
  <si>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</si>
  <si>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</si>
  <si>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</si>
  <si>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</si>
  <si>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</si>
  <si>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</si>
  <si>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</si>
  <si>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</si>
  <si>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</si>
  <si>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</si>
  <si>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</si>
  <si>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</si>
  <si>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</si>
  <si>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</si>
  <si>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</si>
  <si>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!Kheis(NC084)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</si>
  <si>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</si>
  <si>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</si>
  <si>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</si>
  <si>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</si>
  <si>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</si>
  <si>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</si>
  <si>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</si>
  <si>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</si>
  <si>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</si>
  <si>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</si>
  <si>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</si>
  <si>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</si>
  <si>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</si>
  <si>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</si>
  <si>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</si>
  <si>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</si>
  <si>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</si>
  <si>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</si>
  <si>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</si>
  <si>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</si>
  <si>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</si>
  <si>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</si>
  <si>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</si>
  <si>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</si>
  <si>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</si>
  <si>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</si>
  <si>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</si>
  <si>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</si>
  <si>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!Kheis(NC084)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</si>
  <si>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</si>
  <si>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</si>
  <si>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</si>
  <si>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</si>
  <si>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</si>
  <si>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</si>
  <si>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</si>
  <si>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</si>
  <si>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</si>
  <si>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</si>
  <si>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!Kheis(NC084)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</si>
  <si>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</si>
  <si>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</si>
  <si>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</si>
  <si>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</si>
  <si>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</si>
  <si>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</si>
  <si>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</si>
  <si>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</si>
  <si>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</si>
  <si>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</si>
  <si>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</si>
  <si>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</si>
  <si>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</si>
  <si>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</si>
  <si>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</si>
  <si>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</si>
  <si>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</si>
  <si>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</si>
  <si>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</si>
  <si>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</si>
  <si>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</si>
  <si>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</si>
  <si>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</si>
  <si>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</si>
  <si>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</si>
  <si>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</si>
  <si>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</si>
  <si>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</si>
  <si>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</si>
  <si>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</si>
  <si>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</si>
  <si>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</si>
  <si>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</si>
  <si>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!Kheis(NC084)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</si>
  <si>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</si>
  <si>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</si>
  <si>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</si>
  <si>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</si>
  <si>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</si>
  <si>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</si>
  <si>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</si>
  <si>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</si>
  <si>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</si>
  <si>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</si>
  <si>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</si>
  <si>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</si>
  <si>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</si>
  <si>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</si>
  <si>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</si>
  <si>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</si>
  <si>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</si>
  <si>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</si>
  <si>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</si>
  <si>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</si>
  <si>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</si>
  <si>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</si>
  <si>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</si>
  <si>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</si>
  <si>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</si>
  <si>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</si>
  <si>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!Kheis(NC084)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</si>
  <si>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</si>
  <si>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</si>
  <si>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</si>
  <si>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</si>
  <si>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</si>
  <si>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</si>
  <si>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</si>
  <si>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</si>
  <si>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</si>
  <si>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</si>
  <si>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</si>
  <si>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</si>
  <si>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</si>
  <si>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</si>
  <si>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</si>
  <si>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</si>
  <si>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</si>
  <si>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</si>
  <si>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</si>
  <si>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</si>
  <si>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</si>
  <si>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</si>
  <si>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</si>
  <si>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</si>
  <si>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!Kheis(NC084)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</si>
  <si>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</si>
  <si>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</si>
  <si>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</si>
  <si>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</si>
  <si>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</si>
  <si>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</si>
  <si>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</si>
  <si>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</si>
  <si>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</si>
  <si>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</si>
  <si>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</si>
  <si>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</si>
  <si>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</si>
  <si>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</si>
  <si>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</si>
  <si>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</si>
  <si>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</si>
  <si>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</si>
  <si>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</si>
  <si>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</si>
  <si>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</si>
  <si>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</si>
  <si>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</si>
  <si>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</si>
  <si>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</si>
  <si>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</si>
  <si>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</si>
  <si>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</si>
  <si>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</si>
  <si>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</si>
  <si>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</si>
  <si>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</si>
  <si>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</si>
  <si>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</si>
  <si>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</si>
  <si>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!Kheis(NC084)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</si>
  <si>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</si>
  <si>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</si>
  <si>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!Kheis(NC084)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</si>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</sst>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1512590</v>
      </c>
      <c r="C5" s="19">
        <v>0</v>
      </c>
      <c r="D5" s="59">
        <v>1708000</v>
      </c>
      <c r="E5" s="60">
        <v>1708000</v>
      </c>
      <c r="F5" s="60">
        <v>167</v>
      </c>
      <c r="G5" s="60">
        <v>0</v>
      </c>
      <c r="H5" s="60">
        <v>0</v>
      </c>
      <c r="I5" s="60">
        <v>167</v>
      </c>
      <c r="J5" s="60">
        <v>-351405</v>
      </c>
      <c r="K5" s="60">
        <v>346547</v>
      </c>
      <c r="L5" s="60">
        <v>351371</v>
      </c>
      <c r="M5" s="60">
        <v>346513</v>
      </c>
      <c r="N5" s="60">
        <v>1411737</v>
      </c>
      <c r="O5" s="60">
        <v>63751</v>
      </c>
      <c r="P5" s="60">
        <v>63751</v>
      </c>
      <c r="Q5" s="60">
        <v>1539239</v>
      </c>
      <c r="R5" s="60">
        <v>-63704</v>
      </c>
      <c r="S5" s="60">
        <v>31875</v>
      </c>
      <c r="T5" s="60">
        <v>31875</v>
      </c>
      <c r="U5" s="60">
        <v>46</v>
      </c>
      <c r="V5" s="60">
        <v>1885965</v>
      </c>
      <c r="W5" s="60">
        <v>1708000</v>
      </c>
      <c r="X5" s="60">
        <v>177965</v>
      </c>
      <c r="Y5" s="61">
        <v>10.42</v>
      </c>
      <c r="Z5" s="62">
        <v>1708000</v>
      </c>
    </row>
    <row r="6" spans="1:26" ht="13.5">
      <c r="A6" s="58" t="s">
        <v>32</v>
      </c>
      <c r="B6" s="19">
        <v>7231543</v>
      </c>
      <c r="C6" s="19">
        <v>0</v>
      </c>
      <c r="D6" s="59">
        <v>6781000</v>
      </c>
      <c r="E6" s="60">
        <v>6781000</v>
      </c>
      <c r="F6" s="60">
        <v>1877</v>
      </c>
      <c r="G6" s="60">
        <v>0</v>
      </c>
      <c r="H6" s="60">
        <v>0</v>
      </c>
      <c r="I6" s="60">
        <v>1877</v>
      </c>
      <c r="J6" s="60">
        <v>3243946</v>
      </c>
      <c r="K6" s="60">
        <v>269628</v>
      </c>
      <c r="L6" s="60">
        <v>22873959</v>
      </c>
      <c r="M6" s="60">
        <v>26387533</v>
      </c>
      <c r="N6" s="60">
        <v>147288</v>
      </c>
      <c r="O6" s="60">
        <v>457802</v>
      </c>
      <c r="P6" s="60">
        <v>684845</v>
      </c>
      <c r="Q6" s="60">
        <v>1289935</v>
      </c>
      <c r="R6" s="60">
        <v>-672952</v>
      </c>
      <c r="S6" s="60">
        <v>694877</v>
      </c>
      <c r="T6" s="60">
        <v>552857</v>
      </c>
      <c r="U6" s="60">
        <v>574782</v>
      </c>
      <c r="V6" s="60">
        <v>28254127</v>
      </c>
      <c r="W6" s="60">
        <v>6781000</v>
      </c>
      <c r="X6" s="60">
        <v>21473127</v>
      </c>
      <c r="Y6" s="61">
        <v>316.67</v>
      </c>
      <c r="Z6" s="62">
        <v>6781000</v>
      </c>
    </row>
    <row r="7" spans="1:26" ht="13.5">
      <c r="A7" s="58" t="s">
        <v>33</v>
      </c>
      <c r="B7" s="19">
        <v>216011</v>
      </c>
      <c r="C7" s="19">
        <v>0</v>
      </c>
      <c r="D7" s="59">
        <v>310000</v>
      </c>
      <c r="E7" s="60">
        <v>310000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-14877</v>
      </c>
      <c r="S7" s="60">
        <v>0</v>
      </c>
      <c r="T7" s="60">
        <v>0</v>
      </c>
      <c r="U7" s="60">
        <v>-14877</v>
      </c>
      <c r="V7" s="60">
        <v>-14877</v>
      </c>
      <c r="W7" s="60">
        <v>310000</v>
      </c>
      <c r="X7" s="60">
        <v>-324877</v>
      </c>
      <c r="Y7" s="61">
        <v>-104.8</v>
      </c>
      <c r="Z7" s="62">
        <v>310000</v>
      </c>
    </row>
    <row r="8" spans="1:26" ht="13.5">
      <c r="A8" s="58" t="s">
        <v>34</v>
      </c>
      <c r="B8" s="19">
        <v>18186404</v>
      </c>
      <c r="C8" s="19">
        <v>0</v>
      </c>
      <c r="D8" s="59">
        <v>19771000</v>
      </c>
      <c r="E8" s="60">
        <v>22327000</v>
      </c>
      <c r="F8" s="60">
        <v>-20675</v>
      </c>
      <c r="G8" s="60">
        <v>0</v>
      </c>
      <c r="H8" s="60">
        <v>0</v>
      </c>
      <c r="I8" s="60">
        <v>-20675</v>
      </c>
      <c r="J8" s="60">
        <v>195454</v>
      </c>
      <c r="K8" s="60">
        <v>-141249</v>
      </c>
      <c r="L8" s="60">
        <v>-141249</v>
      </c>
      <c r="M8" s="60">
        <v>-87044</v>
      </c>
      <c r="N8" s="60">
        <v>141249</v>
      </c>
      <c r="O8" s="60">
        <v>-137525</v>
      </c>
      <c r="P8" s="60">
        <v>-139759</v>
      </c>
      <c r="Q8" s="60">
        <v>-136035</v>
      </c>
      <c r="R8" s="60">
        <v>4225000</v>
      </c>
      <c r="S8" s="60">
        <v>0</v>
      </c>
      <c r="T8" s="60">
        <v>0</v>
      </c>
      <c r="U8" s="60">
        <v>4225000</v>
      </c>
      <c r="V8" s="60">
        <v>3981246</v>
      </c>
      <c r="W8" s="60">
        <v>22327000</v>
      </c>
      <c r="X8" s="60">
        <v>-18345754</v>
      </c>
      <c r="Y8" s="61">
        <v>-82.17</v>
      </c>
      <c r="Z8" s="62">
        <v>22327000</v>
      </c>
    </row>
    <row r="9" spans="1:26" ht="13.5">
      <c r="A9" s="58" t="s">
        <v>35</v>
      </c>
      <c r="B9" s="19">
        <v>4962163</v>
      </c>
      <c r="C9" s="19">
        <v>0</v>
      </c>
      <c r="D9" s="59">
        <v>2834000</v>
      </c>
      <c r="E9" s="60">
        <v>2311000</v>
      </c>
      <c r="F9" s="60">
        <v>2533147</v>
      </c>
      <c r="G9" s="60">
        <v>0</v>
      </c>
      <c r="H9" s="60">
        <v>0</v>
      </c>
      <c r="I9" s="60">
        <v>2533147</v>
      </c>
      <c r="J9" s="60">
        <v>-47808</v>
      </c>
      <c r="K9" s="60">
        <v>73703</v>
      </c>
      <c r="L9" s="60">
        <v>213509</v>
      </c>
      <c r="M9" s="60">
        <v>239404</v>
      </c>
      <c r="N9" s="60">
        <v>-249137</v>
      </c>
      <c r="O9" s="60">
        <v>-184720</v>
      </c>
      <c r="P9" s="60">
        <v>48603</v>
      </c>
      <c r="Q9" s="60">
        <v>-385254</v>
      </c>
      <c r="R9" s="60">
        <v>-346311</v>
      </c>
      <c r="S9" s="60">
        <v>608493</v>
      </c>
      <c r="T9" s="60">
        <v>440149</v>
      </c>
      <c r="U9" s="60">
        <v>702331</v>
      </c>
      <c r="V9" s="60">
        <v>3089628</v>
      </c>
      <c r="W9" s="60">
        <v>2311000</v>
      </c>
      <c r="X9" s="60">
        <v>778628</v>
      </c>
      <c r="Y9" s="61">
        <v>33.69</v>
      </c>
      <c r="Z9" s="62">
        <v>2311000</v>
      </c>
    </row>
    <row r="10" spans="1:26" ht="25.5">
      <c r="A10" s="63" t="s">
        <v>277</v>
      </c>
      <c r="B10" s="64">
        <f>SUM(B5:B9)</f>
        <v>32108711</v>
      </c>
      <c r="C10" s="64">
        <f>SUM(C5:C9)</f>
        <v>0</v>
      </c>
      <c r="D10" s="65">
        <f aca="true" t="shared" si="0" ref="D10:Z10">SUM(D5:D9)</f>
        <v>31404000</v>
      </c>
      <c r="E10" s="66">
        <f t="shared" si="0"/>
        <v>33437000</v>
      </c>
      <c r="F10" s="66">
        <f t="shared" si="0"/>
        <v>2514516</v>
      </c>
      <c r="G10" s="66">
        <f t="shared" si="0"/>
        <v>0</v>
      </c>
      <c r="H10" s="66">
        <f t="shared" si="0"/>
        <v>0</v>
      </c>
      <c r="I10" s="66">
        <f t="shared" si="0"/>
        <v>2514516</v>
      </c>
      <c r="J10" s="66">
        <f t="shared" si="0"/>
        <v>3040187</v>
      </c>
      <c r="K10" s="66">
        <f t="shared" si="0"/>
        <v>548629</v>
      </c>
      <c r="L10" s="66">
        <f t="shared" si="0"/>
        <v>23297590</v>
      </c>
      <c r="M10" s="66">
        <f t="shared" si="0"/>
        <v>26886406</v>
      </c>
      <c r="N10" s="66">
        <f t="shared" si="0"/>
        <v>1451137</v>
      </c>
      <c r="O10" s="66">
        <f t="shared" si="0"/>
        <v>199308</v>
      </c>
      <c r="P10" s="66">
        <f t="shared" si="0"/>
        <v>657440</v>
      </c>
      <c r="Q10" s="66">
        <f t="shared" si="0"/>
        <v>2307885</v>
      </c>
      <c r="R10" s="66">
        <f t="shared" si="0"/>
        <v>3127156</v>
      </c>
      <c r="S10" s="66">
        <f t="shared" si="0"/>
        <v>1335245</v>
      </c>
      <c r="T10" s="66">
        <f t="shared" si="0"/>
        <v>1024881</v>
      </c>
      <c r="U10" s="66">
        <f t="shared" si="0"/>
        <v>5487282</v>
      </c>
      <c r="V10" s="66">
        <f t="shared" si="0"/>
        <v>37196089</v>
      </c>
      <c r="W10" s="66">
        <f t="shared" si="0"/>
        <v>33437000</v>
      </c>
      <c r="X10" s="66">
        <f t="shared" si="0"/>
        <v>3759089</v>
      </c>
      <c r="Y10" s="67">
        <f>+IF(W10&lt;&gt;0,(X10/W10)*100,0)</f>
        <v>11.242303436313067</v>
      </c>
      <c r="Z10" s="68">
        <f t="shared" si="0"/>
        <v>33437000</v>
      </c>
    </row>
    <row r="11" spans="1:26" ht="13.5">
      <c r="A11" s="58" t="s">
        <v>37</v>
      </c>
      <c r="B11" s="19">
        <v>10155104</v>
      </c>
      <c r="C11" s="19">
        <v>0</v>
      </c>
      <c r="D11" s="59">
        <v>14072969</v>
      </c>
      <c r="E11" s="60">
        <v>14073000</v>
      </c>
      <c r="F11" s="60">
        <v>-963164</v>
      </c>
      <c r="G11" s="60">
        <v>0</v>
      </c>
      <c r="H11" s="60">
        <v>0</v>
      </c>
      <c r="I11" s="60">
        <v>-963164</v>
      </c>
      <c r="J11" s="60">
        <v>819072</v>
      </c>
      <c r="K11" s="60">
        <v>1144283</v>
      </c>
      <c r="L11" s="60">
        <v>806955</v>
      </c>
      <c r="M11" s="60">
        <v>2770310</v>
      </c>
      <c r="N11" s="60">
        <v>794803</v>
      </c>
      <c r="O11" s="60">
        <v>-867531</v>
      </c>
      <c r="P11" s="60">
        <v>-883333</v>
      </c>
      <c r="Q11" s="60">
        <v>-956061</v>
      </c>
      <c r="R11" s="60">
        <v>862809</v>
      </c>
      <c r="S11" s="60">
        <v>981566</v>
      </c>
      <c r="T11" s="60">
        <v>853190</v>
      </c>
      <c r="U11" s="60">
        <v>2697565</v>
      </c>
      <c r="V11" s="60">
        <v>3548650</v>
      </c>
      <c r="W11" s="60">
        <v>14073000</v>
      </c>
      <c r="X11" s="60">
        <v>-10524350</v>
      </c>
      <c r="Y11" s="61">
        <v>-74.78</v>
      </c>
      <c r="Z11" s="62">
        <v>14073000</v>
      </c>
    </row>
    <row r="12" spans="1:26" ht="13.5">
      <c r="A12" s="58" t="s">
        <v>38</v>
      </c>
      <c r="B12" s="19">
        <v>1713716</v>
      </c>
      <c r="C12" s="19">
        <v>0</v>
      </c>
      <c r="D12" s="59">
        <v>1760000</v>
      </c>
      <c r="E12" s="60">
        <v>1760000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85679</v>
      </c>
      <c r="M12" s="60">
        <v>85679</v>
      </c>
      <c r="N12" s="60">
        <v>134866</v>
      </c>
      <c r="O12" s="60">
        <v>-91391</v>
      </c>
      <c r="P12" s="60">
        <v>-91391</v>
      </c>
      <c r="Q12" s="60">
        <v>-47916</v>
      </c>
      <c r="R12" s="60">
        <v>-80725</v>
      </c>
      <c r="S12" s="60">
        <v>162009</v>
      </c>
      <c r="T12" s="60">
        <v>346939</v>
      </c>
      <c r="U12" s="60">
        <v>428223</v>
      </c>
      <c r="V12" s="60">
        <v>465986</v>
      </c>
      <c r="W12" s="60">
        <v>1760000</v>
      </c>
      <c r="X12" s="60">
        <v>-1294014</v>
      </c>
      <c r="Y12" s="61">
        <v>-73.52</v>
      </c>
      <c r="Z12" s="62">
        <v>1760000</v>
      </c>
    </row>
    <row r="13" spans="1:26" ht="13.5">
      <c r="A13" s="58" t="s">
        <v>278</v>
      </c>
      <c r="B13" s="19">
        <v>18717652</v>
      </c>
      <c r="C13" s="19">
        <v>0</v>
      </c>
      <c r="D13" s="59">
        <v>10191000</v>
      </c>
      <c r="E13" s="60">
        <v>10484000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10484000</v>
      </c>
      <c r="X13" s="60">
        <v>-10484000</v>
      </c>
      <c r="Y13" s="61">
        <v>-100</v>
      </c>
      <c r="Z13" s="62">
        <v>10484000</v>
      </c>
    </row>
    <row r="14" spans="1:26" ht="13.5">
      <c r="A14" s="58" t="s">
        <v>40</v>
      </c>
      <c r="B14" s="19">
        <v>102479</v>
      </c>
      <c r="C14" s="19">
        <v>0</v>
      </c>
      <c r="D14" s="59">
        <v>204000</v>
      </c>
      <c r="E14" s="60">
        <v>204000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-183575</v>
      </c>
      <c r="P14" s="60">
        <v>0</v>
      </c>
      <c r="Q14" s="60">
        <v>-183575</v>
      </c>
      <c r="R14" s="60">
        <v>183285</v>
      </c>
      <c r="S14" s="60">
        <v>0</v>
      </c>
      <c r="T14" s="60">
        <v>24292</v>
      </c>
      <c r="U14" s="60">
        <v>207577</v>
      </c>
      <c r="V14" s="60">
        <v>24002</v>
      </c>
      <c r="W14" s="60">
        <v>204000</v>
      </c>
      <c r="X14" s="60">
        <v>-179998</v>
      </c>
      <c r="Y14" s="61">
        <v>-88.23</v>
      </c>
      <c r="Z14" s="62">
        <v>204000</v>
      </c>
    </row>
    <row r="15" spans="1:26" ht="13.5">
      <c r="A15" s="58" t="s">
        <v>41</v>
      </c>
      <c r="B15" s="19">
        <v>1186486</v>
      </c>
      <c r="C15" s="19">
        <v>0</v>
      </c>
      <c r="D15" s="59">
        <v>1742000</v>
      </c>
      <c r="E15" s="60">
        <v>2014000</v>
      </c>
      <c r="F15" s="60">
        <v>-122759</v>
      </c>
      <c r="G15" s="60">
        <v>0</v>
      </c>
      <c r="H15" s="60">
        <v>0</v>
      </c>
      <c r="I15" s="60">
        <v>-122759</v>
      </c>
      <c r="J15" s="60">
        <v>224606</v>
      </c>
      <c r="K15" s="60">
        <v>137548</v>
      </c>
      <c r="L15" s="60">
        <v>84160</v>
      </c>
      <c r="M15" s="60">
        <v>446314</v>
      </c>
      <c r="N15" s="60">
        <v>105580</v>
      </c>
      <c r="O15" s="60">
        <v>-98902</v>
      </c>
      <c r="P15" s="60">
        <v>-88184</v>
      </c>
      <c r="Q15" s="60">
        <v>-81506</v>
      </c>
      <c r="R15" s="60">
        <v>279269</v>
      </c>
      <c r="S15" s="60">
        <v>204608</v>
      </c>
      <c r="T15" s="60">
        <v>-391014</v>
      </c>
      <c r="U15" s="60">
        <v>92863</v>
      </c>
      <c r="V15" s="60">
        <v>334912</v>
      </c>
      <c r="W15" s="60">
        <v>2014000</v>
      </c>
      <c r="X15" s="60">
        <v>-1679088</v>
      </c>
      <c r="Y15" s="61">
        <v>-83.37</v>
      </c>
      <c r="Z15" s="62">
        <v>2014000</v>
      </c>
    </row>
    <row r="16" spans="1:26" ht="13.5">
      <c r="A16" s="69" t="s">
        <v>42</v>
      </c>
      <c r="B16" s="19">
        <v>1886748</v>
      </c>
      <c r="C16" s="19">
        <v>0</v>
      </c>
      <c r="D16" s="59">
        <v>1890000</v>
      </c>
      <c r="E16" s="60">
        <v>1890000</v>
      </c>
      <c r="F16" s="60">
        <v>10405379</v>
      </c>
      <c r="G16" s="60">
        <v>0</v>
      </c>
      <c r="H16" s="60">
        <v>0</v>
      </c>
      <c r="I16" s="60">
        <v>10405379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7500115</v>
      </c>
      <c r="P16" s="60">
        <v>9383000</v>
      </c>
      <c r="Q16" s="60">
        <v>16883115</v>
      </c>
      <c r="R16" s="60">
        <v>-269830</v>
      </c>
      <c r="S16" s="60">
        <v>191890</v>
      </c>
      <c r="T16" s="60">
        <v>39365</v>
      </c>
      <c r="U16" s="60">
        <v>-38575</v>
      </c>
      <c r="V16" s="60">
        <v>27249919</v>
      </c>
      <c r="W16" s="60">
        <v>1890000</v>
      </c>
      <c r="X16" s="60">
        <v>25359919</v>
      </c>
      <c r="Y16" s="61">
        <v>1341.79</v>
      </c>
      <c r="Z16" s="62">
        <v>1890000</v>
      </c>
    </row>
    <row r="17" spans="1:26" ht="13.5">
      <c r="A17" s="58" t="s">
        <v>43</v>
      </c>
      <c r="B17" s="19">
        <v>6706910</v>
      </c>
      <c r="C17" s="19">
        <v>0</v>
      </c>
      <c r="D17" s="59">
        <v>15709500</v>
      </c>
      <c r="E17" s="60">
        <v>16385000</v>
      </c>
      <c r="F17" s="60">
        <v>-667155</v>
      </c>
      <c r="G17" s="60">
        <v>0</v>
      </c>
      <c r="H17" s="60">
        <v>0</v>
      </c>
      <c r="I17" s="60">
        <v>-667155</v>
      </c>
      <c r="J17" s="60">
        <v>497174</v>
      </c>
      <c r="K17" s="60">
        <v>505226</v>
      </c>
      <c r="L17" s="60">
        <v>1500366</v>
      </c>
      <c r="M17" s="60">
        <v>2502766</v>
      </c>
      <c r="N17" s="60">
        <v>1150746</v>
      </c>
      <c r="O17" s="60">
        <v>-716462</v>
      </c>
      <c r="P17" s="60">
        <v>-639710</v>
      </c>
      <c r="Q17" s="60">
        <v>-205426</v>
      </c>
      <c r="R17" s="60">
        <v>938855</v>
      </c>
      <c r="S17" s="60">
        <v>1405712</v>
      </c>
      <c r="T17" s="60">
        <v>579024</v>
      </c>
      <c r="U17" s="60">
        <v>2923591</v>
      </c>
      <c r="V17" s="60">
        <v>4553776</v>
      </c>
      <c r="W17" s="60">
        <v>16385000</v>
      </c>
      <c r="X17" s="60">
        <v>-11831224</v>
      </c>
      <c r="Y17" s="61">
        <v>-72.21</v>
      </c>
      <c r="Z17" s="62">
        <v>16385000</v>
      </c>
    </row>
    <row r="18" spans="1:26" ht="13.5">
      <c r="A18" s="70" t="s">
        <v>44</v>
      </c>
      <c r="B18" s="71">
        <f>SUM(B11:B17)</f>
        <v>40469095</v>
      </c>
      <c r="C18" s="71">
        <f>SUM(C11:C17)</f>
        <v>0</v>
      </c>
      <c r="D18" s="72">
        <f aca="true" t="shared" si="1" ref="D18:Z18">SUM(D11:D17)</f>
        <v>45569469</v>
      </c>
      <c r="E18" s="73">
        <f t="shared" si="1"/>
        <v>46810000</v>
      </c>
      <c r="F18" s="73">
        <f t="shared" si="1"/>
        <v>8652301</v>
      </c>
      <c r="G18" s="73">
        <f t="shared" si="1"/>
        <v>0</v>
      </c>
      <c r="H18" s="73">
        <f t="shared" si="1"/>
        <v>0</v>
      </c>
      <c r="I18" s="73">
        <f t="shared" si="1"/>
        <v>8652301</v>
      </c>
      <c r="J18" s="73">
        <f t="shared" si="1"/>
        <v>1540852</v>
      </c>
      <c r="K18" s="73">
        <f t="shared" si="1"/>
        <v>1787057</v>
      </c>
      <c r="L18" s="73">
        <f t="shared" si="1"/>
        <v>2477160</v>
      </c>
      <c r="M18" s="73">
        <f t="shared" si="1"/>
        <v>5805069</v>
      </c>
      <c r="N18" s="73">
        <f t="shared" si="1"/>
        <v>2185995</v>
      </c>
      <c r="O18" s="73">
        <f t="shared" si="1"/>
        <v>5542254</v>
      </c>
      <c r="P18" s="73">
        <f t="shared" si="1"/>
        <v>7680382</v>
      </c>
      <c r="Q18" s="73">
        <f t="shared" si="1"/>
        <v>15408631</v>
      </c>
      <c r="R18" s="73">
        <f t="shared" si="1"/>
        <v>1913663</v>
      </c>
      <c r="S18" s="73">
        <f t="shared" si="1"/>
        <v>2945785</v>
      </c>
      <c r="T18" s="73">
        <f t="shared" si="1"/>
        <v>1451796</v>
      </c>
      <c r="U18" s="73">
        <f t="shared" si="1"/>
        <v>6311244</v>
      </c>
      <c r="V18" s="73">
        <f t="shared" si="1"/>
        <v>36177245</v>
      </c>
      <c r="W18" s="73">
        <f t="shared" si="1"/>
        <v>46810000</v>
      </c>
      <c r="X18" s="73">
        <f t="shared" si="1"/>
        <v>-10632755</v>
      </c>
      <c r="Y18" s="67">
        <f>+IF(W18&lt;&gt;0,(X18/W18)*100,0)</f>
        <v>-22.714708395641956</v>
      </c>
      <c r="Z18" s="74">
        <f t="shared" si="1"/>
        <v>46810000</v>
      </c>
    </row>
    <row r="19" spans="1:26" ht="13.5">
      <c r="A19" s="70" t="s">
        <v>45</v>
      </c>
      <c r="B19" s="75">
        <f>+B10-B18</f>
        <v>-8360384</v>
      </c>
      <c r="C19" s="75">
        <f>+C10-C18</f>
        <v>0</v>
      </c>
      <c r="D19" s="76">
        <f aca="true" t="shared" si="2" ref="D19:Z19">+D10-D18</f>
        <v>-14165469</v>
      </c>
      <c r="E19" s="77">
        <f t="shared" si="2"/>
        <v>-13373000</v>
      </c>
      <c r="F19" s="77">
        <f t="shared" si="2"/>
        <v>-6137785</v>
      </c>
      <c r="G19" s="77">
        <f t="shared" si="2"/>
        <v>0</v>
      </c>
      <c r="H19" s="77">
        <f t="shared" si="2"/>
        <v>0</v>
      </c>
      <c r="I19" s="77">
        <f t="shared" si="2"/>
        <v>-6137785</v>
      </c>
      <c r="J19" s="77">
        <f t="shared" si="2"/>
        <v>1499335</v>
      </c>
      <c r="K19" s="77">
        <f t="shared" si="2"/>
        <v>-1238428</v>
      </c>
      <c r="L19" s="77">
        <f t="shared" si="2"/>
        <v>20820430</v>
      </c>
      <c r="M19" s="77">
        <f t="shared" si="2"/>
        <v>21081337</v>
      </c>
      <c r="N19" s="77">
        <f t="shared" si="2"/>
        <v>-734858</v>
      </c>
      <c r="O19" s="77">
        <f t="shared" si="2"/>
        <v>-5342946</v>
      </c>
      <c r="P19" s="77">
        <f t="shared" si="2"/>
        <v>-7022942</v>
      </c>
      <c r="Q19" s="77">
        <f t="shared" si="2"/>
        <v>-13100746</v>
      </c>
      <c r="R19" s="77">
        <f t="shared" si="2"/>
        <v>1213493</v>
      </c>
      <c r="S19" s="77">
        <f t="shared" si="2"/>
        <v>-1610540</v>
      </c>
      <c r="T19" s="77">
        <f t="shared" si="2"/>
        <v>-426915</v>
      </c>
      <c r="U19" s="77">
        <f t="shared" si="2"/>
        <v>-823962</v>
      </c>
      <c r="V19" s="77">
        <f t="shared" si="2"/>
        <v>1018844</v>
      </c>
      <c r="W19" s="77">
        <f>IF(E10=E18,0,W10-W18)</f>
        <v>-13373000</v>
      </c>
      <c r="X19" s="77">
        <f t="shared" si="2"/>
        <v>14391844</v>
      </c>
      <c r="Y19" s="78">
        <f>+IF(W19&lt;&gt;0,(X19/W19)*100,0)</f>
        <v>-107.61866447319225</v>
      </c>
      <c r="Z19" s="79">
        <f t="shared" si="2"/>
        <v>-13373000</v>
      </c>
    </row>
    <row r="20" spans="1:26" ht="13.5">
      <c r="A20" s="58" t="s">
        <v>46</v>
      </c>
      <c r="B20" s="19">
        <v>0</v>
      </c>
      <c r="C20" s="19">
        <v>0</v>
      </c>
      <c r="D20" s="59">
        <v>14168000</v>
      </c>
      <c r="E20" s="60">
        <v>18896000</v>
      </c>
      <c r="F20" s="60">
        <v>400000</v>
      </c>
      <c r="G20" s="60">
        <v>0</v>
      </c>
      <c r="H20" s="60">
        <v>0</v>
      </c>
      <c r="I20" s="60">
        <v>400000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2425373</v>
      </c>
      <c r="P20" s="60">
        <v>300000</v>
      </c>
      <c r="Q20" s="60">
        <v>2725373</v>
      </c>
      <c r="R20" s="60">
        <v>5458000</v>
      </c>
      <c r="S20" s="60">
        <v>0</v>
      </c>
      <c r="T20" s="60">
        <v>0</v>
      </c>
      <c r="U20" s="60">
        <v>5458000</v>
      </c>
      <c r="V20" s="60">
        <v>8583373</v>
      </c>
      <c r="W20" s="60">
        <v>18896000</v>
      </c>
      <c r="X20" s="60">
        <v>-10312627</v>
      </c>
      <c r="Y20" s="61">
        <v>-54.58</v>
      </c>
      <c r="Z20" s="62">
        <v>18896000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-8360384</v>
      </c>
      <c r="C22" s="86">
        <f>SUM(C19:C21)</f>
        <v>0</v>
      </c>
      <c r="D22" s="87">
        <f aca="true" t="shared" si="3" ref="D22:Z22">SUM(D19:D21)</f>
        <v>2531</v>
      </c>
      <c r="E22" s="88">
        <f t="shared" si="3"/>
        <v>5523000</v>
      </c>
      <c r="F22" s="88">
        <f t="shared" si="3"/>
        <v>-5737785</v>
      </c>
      <c r="G22" s="88">
        <f t="shared" si="3"/>
        <v>0</v>
      </c>
      <c r="H22" s="88">
        <f t="shared" si="3"/>
        <v>0</v>
      </c>
      <c r="I22" s="88">
        <f t="shared" si="3"/>
        <v>-5737785</v>
      </c>
      <c r="J22" s="88">
        <f t="shared" si="3"/>
        <v>1499335</v>
      </c>
      <c r="K22" s="88">
        <f t="shared" si="3"/>
        <v>-1238428</v>
      </c>
      <c r="L22" s="88">
        <f t="shared" si="3"/>
        <v>20820430</v>
      </c>
      <c r="M22" s="88">
        <f t="shared" si="3"/>
        <v>21081337</v>
      </c>
      <c r="N22" s="88">
        <f t="shared" si="3"/>
        <v>-734858</v>
      </c>
      <c r="O22" s="88">
        <f t="shared" si="3"/>
        <v>-2917573</v>
      </c>
      <c r="P22" s="88">
        <f t="shared" si="3"/>
        <v>-6722942</v>
      </c>
      <c r="Q22" s="88">
        <f t="shared" si="3"/>
        <v>-10375373</v>
      </c>
      <c r="R22" s="88">
        <f t="shared" si="3"/>
        <v>6671493</v>
      </c>
      <c r="S22" s="88">
        <f t="shared" si="3"/>
        <v>-1610540</v>
      </c>
      <c r="T22" s="88">
        <f t="shared" si="3"/>
        <v>-426915</v>
      </c>
      <c r="U22" s="88">
        <f t="shared" si="3"/>
        <v>4634038</v>
      </c>
      <c r="V22" s="88">
        <f t="shared" si="3"/>
        <v>9602217</v>
      </c>
      <c r="W22" s="88">
        <f t="shared" si="3"/>
        <v>5523000</v>
      </c>
      <c r="X22" s="88">
        <f t="shared" si="3"/>
        <v>4079217</v>
      </c>
      <c r="Y22" s="89">
        <f>+IF(W22&lt;&gt;0,(X22/W22)*100,0)</f>
        <v>73.85871808799565</v>
      </c>
      <c r="Z22" s="90">
        <f t="shared" si="3"/>
        <v>5523000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-8360384</v>
      </c>
      <c r="C24" s="75">
        <f>SUM(C22:C23)</f>
        <v>0</v>
      </c>
      <c r="D24" s="76">
        <f aca="true" t="shared" si="4" ref="D24:Z24">SUM(D22:D23)</f>
        <v>2531</v>
      </c>
      <c r="E24" s="77">
        <f t="shared" si="4"/>
        <v>5523000</v>
      </c>
      <c r="F24" s="77">
        <f t="shared" si="4"/>
        <v>-5737785</v>
      </c>
      <c r="G24" s="77">
        <f t="shared" si="4"/>
        <v>0</v>
      </c>
      <c r="H24" s="77">
        <f t="shared" si="4"/>
        <v>0</v>
      </c>
      <c r="I24" s="77">
        <f t="shared" si="4"/>
        <v>-5737785</v>
      </c>
      <c r="J24" s="77">
        <f t="shared" si="4"/>
        <v>1499335</v>
      </c>
      <c r="K24" s="77">
        <f t="shared" si="4"/>
        <v>-1238428</v>
      </c>
      <c r="L24" s="77">
        <f t="shared" si="4"/>
        <v>20820430</v>
      </c>
      <c r="M24" s="77">
        <f t="shared" si="4"/>
        <v>21081337</v>
      </c>
      <c r="N24" s="77">
        <f t="shared" si="4"/>
        <v>-734858</v>
      </c>
      <c r="O24" s="77">
        <f t="shared" si="4"/>
        <v>-2917573</v>
      </c>
      <c r="P24" s="77">
        <f t="shared" si="4"/>
        <v>-6722942</v>
      </c>
      <c r="Q24" s="77">
        <f t="shared" si="4"/>
        <v>-10375373</v>
      </c>
      <c r="R24" s="77">
        <f t="shared" si="4"/>
        <v>6671493</v>
      </c>
      <c r="S24" s="77">
        <f t="shared" si="4"/>
        <v>-1610540</v>
      </c>
      <c r="T24" s="77">
        <f t="shared" si="4"/>
        <v>-426915</v>
      </c>
      <c r="U24" s="77">
        <f t="shared" si="4"/>
        <v>4634038</v>
      </c>
      <c r="V24" s="77">
        <f t="shared" si="4"/>
        <v>9602217</v>
      </c>
      <c r="W24" s="77">
        <f t="shared" si="4"/>
        <v>5523000</v>
      </c>
      <c r="X24" s="77">
        <f t="shared" si="4"/>
        <v>4079217</v>
      </c>
      <c r="Y24" s="78">
        <f>+IF(W24&lt;&gt;0,(X24/W24)*100,0)</f>
        <v>73.85871808799565</v>
      </c>
      <c r="Z24" s="79">
        <f t="shared" si="4"/>
        <v>5523000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12463273</v>
      </c>
      <c r="C27" s="22">
        <v>0</v>
      </c>
      <c r="D27" s="99">
        <v>14533000</v>
      </c>
      <c r="E27" s="100">
        <v>21451000</v>
      </c>
      <c r="F27" s="100">
        <v>2799446</v>
      </c>
      <c r="G27" s="100">
        <v>3857099</v>
      </c>
      <c r="H27" s="100">
        <v>1139357</v>
      </c>
      <c r="I27" s="100">
        <v>7795902</v>
      </c>
      <c r="J27" s="100">
        <v>1507314</v>
      </c>
      <c r="K27" s="100">
        <v>3476982</v>
      </c>
      <c r="L27" s="100">
        <v>12178</v>
      </c>
      <c r="M27" s="100">
        <v>4996474</v>
      </c>
      <c r="N27" s="100">
        <v>0</v>
      </c>
      <c r="O27" s="100">
        <v>745500</v>
      </c>
      <c r="P27" s="100">
        <v>2117880</v>
      </c>
      <c r="Q27" s="100">
        <v>2863380</v>
      </c>
      <c r="R27" s="100">
        <v>372750</v>
      </c>
      <c r="S27" s="100">
        <v>940050</v>
      </c>
      <c r="T27" s="100">
        <v>0</v>
      </c>
      <c r="U27" s="100">
        <v>1312800</v>
      </c>
      <c r="V27" s="100">
        <v>16968556</v>
      </c>
      <c r="W27" s="100">
        <v>21451000</v>
      </c>
      <c r="X27" s="100">
        <v>-4482444</v>
      </c>
      <c r="Y27" s="101">
        <v>-20.9</v>
      </c>
      <c r="Z27" s="102">
        <v>21451000</v>
      </c>
    </row>
    <row r="28" spans="1:26" ht="13.5">
      <c r="A28" s="103" t="s">
        <v>46</v>
      </c>
      <c r="B28" s="19">
        <v>12463273</v>
      </c>
      <c r="C28" s="19">
        <v>0</v>
      </c>
      <c r="D28" s="59">
        <v>14533000</v>
      </c>
      <c r="E28" s="60">
        <v>21451000</v>
      </c>
      <c r="F28" s="60">
        <v>2799446</v>
      </c>
      <c r="G28" s="60">
        <v>3857099</v>
      </c>
      <c r="H28" s="60">
        <v>1139357</v>
      </c>
      <c r="I28" s="60">
        <v>7795902</v>
      </c>
      <c r="J28" s="60">
        <v>1507314</v>
      </c>
      <c r="K28" s="60">
        <v>3476982</v>
      </c>
      <c r="L28" s="60">
        <v>12178</v>
      </c>
      <c r="M28" s="60">
        <v>4996474</v>
      </c>
      <c r="N28" s="60">
        <v>0</v>
      </c>
      <c r="O28" s="60">
        <v>745500</v>
      </c>
      <c r="P28" s="60">
        <v>2117880</v>
      </c>
      <c r="Q28" s="60">
        <v>2863380</v>
      </c>
      <c r="R28" s="60">
        <v>372750</v>
      </c>
      <c r="S28" s="60">
        <v>940050</v>
      </c>
      <c r="T28" s="60">
        <v>0</v>
      </c>
      <c r="U28" s="60">
        <v>1312800</v>
      </c>
      <c r="V28" s="60">
        <v>16968556</v>
      </c>
      <c r="W28" s="60">
        <v>21451000</v>
      </c>
      <c r="X28" s="60">
        <v>-4482444</v>
      </c>
      <c r="Y28" s="61">
        <v>-20.9</v>
      </c>
      <c r="Z28" s="62">
        <v>21451000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12463273</v>
      </c>
      <c r="C32" s="22">
        <f>SUM(C28:C31)</f>
        <v>0</v>
      </c>
      <c r="D32" s="99">
        <f aca="true" t="shared" si="5" ref="D32:Z32">SUM(D28:D31)</f>
        <v>14533000</v>
      </c>
      <c r="E32" s="100">
        <f t="shared" si="5"/>
        <v>21451000</v>
      </c>
      <c r="F32" s="100">
        <f t="shared" si="5"/>
        <v>2799446</v>
      </c>
      <c r="G32" s="100">
        <f t="shared" si="5"/>
        <v>3857099</v>
      </c>
      <c r="H32" s="100">
        <f t="shared" si="5"/>
        <v>1139357</v>
      </c>
      <c r="I32" s="100">
        <f t="shared" si="5"/>
        <v>7795902</v>
      </c>
      <c r="J32" s="100">
        <f t="shared" si="5"/>
        <v>1507314</v>
      </c>
      <c r="K32" s="100">
        <f t="shared" si="5"/>
        <v>3476982</v>
      </c>
      <c r="L32" s="100">
        <f t="shared" si="5"/>
        <v>12178</v>
      </c>
      <c r="M32" s="100">
        <f t="shared" si="5"/>
        <v>4996474</v>
      </c>
      <c r="N32" s="100">
        <f t="shared" si="5"/>
        <v>0</v>
      </c>
      <c r="O32" s="100">
        <f t="shared" si="5"/>
        <v>745500</v>
      </c>
      <c r="P32" s="100">
        <f t="shared" si="5"/>
        <v>2117880</v>
      </c>
      <c r="Q32" s="100">
        <f t="shared" si="5"/>
        <v>2863380</v>
      </c>
      <c r="R32" s="100">
        <f t="shared" si="5"/>
        <v>372750</v>
      </c>
      <c r="S32" s="100">
        <f t="shared" si="5"/>
        <v>940050</v>
      </c>
      <c r="T32" s="100">
        <f t="shared" si="5"/>
        <v>0</v>
      </c>
      <c r="U32" s="100">
        <f t="shared" si="5"/>
        <v>1312800</v>
      </c>
      <c r="V32" s="100">
        <f t="shared" si="5"/>
        <v>16968556</v>
      </c>
      <c r="W32" s="100">
        <f t="shared" si="5"/>
        <v>21451000</v>
      </c>
      <c r="X32" s="100">
        <f t="shared" si="5"/>
        <v>-4482444</v>
      </c>
      <c r="Y32" s="101">
        <f>+IF(W32&lt;&gt;0,(X32/W32)*100,0)</f>
        <v>-20.89620064332665</v>
      </c>
      <c r="Z32" s="102">
        <f t="shared" si="5"/>
        <v>21451000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17274839</v>
      </c>
      <c r="C35" s="19">
        <v>0</v>
      </c>
      <c r="D35" s="59">
        <v>25380000</v>
      </c>
      <c r="E35" s="60">
        <v>19693000</v>
      </c>
      <c r="F35" s="60">
        <v>8372788</v>
      </c>
      <c r="G35" s="60">
        <v>348296</v>
      </c>
      <c r="H35" s="60">
        <v>9432156</v>
      </c>
      <c r="I35" s="60">
        <v>9432156</v>
      </c>
      <c r="J35" s="60">
        <v>-3049749</v>
      </c>
      <c r="K35" s="60">
        <v>485719</v>
      </c>
      <c r="L35" s="60">
        <v>25909784</v>
      </c>
      <c r="M35" s="60">
        <v>25909784</v>
      </c>
      <c r="N35" s="60">
        <v>32086025</v>
      </c>
      <c r="O35" s="60">
        <v>5236926</v>
      </c>
      <c r="P35" s="60">
        <v>8797050</v>
      </c>
      <c r="Q35" s="60">
        <v>8797050</v>
      </c>
      <c r="R35" s="60">
        <v>17576548</v>
      </c>
      <c r="S35" s="60">
        <v>6727931</v>
      </c>
      <c r="T35" s="60">
        <v>0</v>
      </c>
      <c r="U35" s="60">
        <v>6727931</v>
      </c>
      <c r="V35" s="60">
        <v>6727931</v>
      </c>
      <c r="W35" s="60">
        <v>19693000</v>
      </c>
      <c r="X35" s="60">
        <v>-12965069</v>
      </c>
      <c r="Y35" s="61">
        <v>-65.84</v>
      </c>
      <c r="Z35" s="62">
        <v>19693000</v>
      </c>
    </row>
    <row r="36" spans="1:26" ht="13.5">
      <c r="A36" s="58" t="s">
        <v>57</v>
      </c>
      <c r="B36" s="19">
        <v>139332949</v>
      </c>
      <c r="C36" s="19">
        <v>0</v>
      </c>
      <c r="D36" s="59">
        <v>76278000</v>
      </c>
      <c r="E36" s="60">
        <v>76278000</v>
      </c>
      <c r="F36" s="60">
        <v>2799446</v>
      </c>
      <c r="G36" s="60">
        <v>3857100</v>
      </c>
      <c r="H36" s="60">
        <v>1139358</v>
      </c>
      <c r="I36" s="60">
        <v>1139358</v>
      </c>
      <c r="J36" s="60">
        <v>1507316</v>
      </c>
      <c r="K36" s="60">
        <v>3484983</v>
      </c>
      <c r="L36" s="60">
        <v>-12179</v>
      </c>
      <c r="M36" s="60">
        <v>-12179</v>
      </c>
      <c r="N36" s="60">
        <v>12776022</v>
      </c>
      <c r="O36" s="60">
        <v>12778022</v>
      </c>
      <c r="P36" s="60">
        <v>10538468</v>
      </c>
      <c r="Q36" s="60">
        <v>10538468</v>
      </c>
      <c r="R36" s="60">
        <v>4548431</v>
      </c>
      <c r="S36" s="60">
        <v>18017693</v>
      </c>
      <c r="T36" s="60">
        <v>0</v>
      </c>
      <c r="U36" s="60">
        <v>18017693</v>
      </c>
      <c r="V36" s="60">
        <v>18017693</v>
      </c>
      <c r="W36" s="60">
        <v>76278000</v>
      </c>
      <c r="X36" s="60">
        <v>-58260307</v>
      </c>
      <c r="Y36" s="61">
        <v>-76.38</v>
      </c>
      <c r="Z36" s="62">
        <v>76278000</v>
      </c>
    </row>
    <row r="37" spans="1:26" ht="13.5">
      <c r="A37" s="58" t="s">
        <v>58</v>
      </c>
      <c r="B37" s="19">
        <v>7728695</v>
      </c>
      <c r="C37" s="19">
        <v>0</v>
      </c>
      <c r="D37" s="59">
        <v>7048000</v>
      </c>
      <c r="E37" s="60">
        <v>7048000</v>
      </c>
      <c r="F37" s="60">
        <v>126859</v>
      </c>
      <c r="G37" s="60">
        <v>397078</v>
      </c>
      <c r="H37" s="60">
        <v>2371453</v>
      </c>
      <c r="I37" s="60">
        <v>2371453</v>
      </c>
      <c r="J37" s="60">
        <v>2933497</v>
      </c>
      <c r="K37" s="60">
        <v>3151986</v>
      </c>
      <c r="L37" s="60">
        <v>4333665</v>
      </c>
      <c r="M37" s="60">
        <v>4333665</v>
      </c>
      <c r="N37" s="60">
        <v>3901569</v>
      </c>
      <c r="O37" s="60">
        <v>5732585</v>
      </c>
      <c r="P37" s="60">
        <v>-1331999</v>
      </c>
      <c r="Q37" s="60">
        <v>-1331999</v>
      </c>
      <c r="R37" s="60">
        <v>-1716055</v>
      </c>
      <c r="S37" s="60">
        <v>2524559</v>
      </c>
      <c r="T37" s="60">
        <v>0</v>
      </c>
      <c r="U37" s="60">
        <v>2524559</v>
      </c>
      <c r="V37" s="60">
        <v>2524559</v>
      </c>
      <c r="W37" s="60">
        <v>7048000</v>
      </c>
      <c r="X37" s="60">
        <v>-4523441</v>
      </c>
      <c r="Y37" s="61">
        <v>-64.18</v>
      </c>
      <c r="Z37" s="62">
        <v>7048000</v>
      </c>
    </row>
    <row r="38" spans="1:26" ht="13.5">
      <c r="A38" s="58" t="s">
        <v>59</v>
      </c>
      <c r="B38" s="19">
        <v>2157944</v>
      </c>
      <c r="C38" s="19">
        <v>0</v>
      </c>
      <c r="D38" s="59">
        <v>3059000</v>
      </c>
      <c r="E38" s="60">
        <v>3059000</v>
      </c>
      <c r="F38" s="60">
        <v>-514302</v>
      </c>
      <c r="G38" s="60">
        <v>-823096</v>
      </c>
      <c r="H38" s="60">
        <v>616606</v>
      </c>
      <c r="I38" s="60">
        <v>616606</v>
      </c>
      <c r="J38" s="60">
        <v>105108</v>
      </c>
      <c r="K38" s="60">
        <v>2057144</v>
      </c>
      <c r="L38" s="60">
        <v>743512</v>
      </c>
      <c r="M38" s="60">
        <v>743512</v>
      </c>
      <c r="N38" s="60">
        <v>2184973</v>
      </c>
      <c r="O38" s="60">
        <v>-952757</v>
      </c>
      <c r="P38" s="60">
        <v>-1021882</v>
      </c>
      <c r="Q38" s="60">
        <v>-1021882</v>
      </c>
      <c r="R38" s="60">
        <v>-4792988</v>
      </c>
      <c r="S38" s="60">
        <v>-4911727</v>
      </c>
      <c r="T38" s="60">
        <v>0</v>
      </c>
      <c r="U38" s="60">
        <v>-4911727</v>
      </c>
      <c r="V38" s="60">
        <v>-4911727</v>
      </c>
      <c r="W38" s="60">
        <v>3059000</v>
      </c>
      <c r="X38" s="60">
        <v>-7970727</v>
      </c>
      <c r="Y38" s="61">
        <v>-260.57</v>
      </c>
      <c r="Z38" s="62">
        <v>3059000</v>
      </c>
    </row>
    <row r="39" spans="1:26" ht="13.5">
      <c r="A39" s="58" t="s">
        <v>60</v>
      </c>
      <c r="B39" s="19">
        <v>146721149</v>
      </c>
      <c r="C39" s="19">
        <v>0</v>
      </c>
      <c r="D39" s="59">
        <v>91551000</v>
      </c>
      <c r="E39" s="60">
        <v>85864000</v>
      </c>
      <c r="F39" s="60">
        <v>11559676</v>
      </c>
      <c r="G39" s="60">
        <v>4631414</v>
      </c>
      <c r="H39" s="60">
        <v>7583454</v>
      </c>
      <c r="I39" s="60">
        <v>7583454</v>
      </c>
      <c r="J39" s="60">
        <v>-4581039</v>
      </c>
      <c r="K39" s="60">
        <v>-1238428</v>
      </c>
      <c r="L39" s="60">
        <v>20820428</v>
      </c>
      <c r="M39" s="60">
        <v>20820428</v>
      </c>
      <c r="N39" s="60">
        <v>38775505</v>
      </c>
      <c r="O39" s="60">
        <v>13235120</v>
      </c>
      <c r="P39" s="60">
        <v>21689400</v>
      </c>
      <c r="Q39" s="60">
        <v>21689400</v>
      </c>
      <c r="R39" s="60">
        <v>28634022</v>
      </c>
      <c r="S39" s="60">
        <v>27132792</v>
      </c>
      <c r="T39" s="60">
        <v>0</v>
      </c>
      <c r="U39" s="60">
        <v>27132792</v>
      </c>
      <c r="V39" s="60">
        <v>27132792</v>
      </c>
      <c r="W39" s="60">
        <v>85864000</v>
      </c>
      <c r="X39" s="60">
        <v>-58731208</v>
      </c>
      <c r="Y39" s="61">
        <v>-68.4</v>
      </c>
      <c r="Z39" s="62">
        <v>85864000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13412060</v>
      </c>
      <c r="C42" s="19">
        <v>0</v>
      </c>
      <c r="D42" s="59">
        <v>12785000</v>
      </c>
      <c r="E42" s="60">
        <v>14909990</v>
      </c>
      <c r="F42" s="60">
        <v>11402587</v>
      </c>
      <c r="G42" s="60">
        <v>3541504</v>
      </c>
      <c r="H42" s="60">
        <v>1317204</v>
      </c>
      <c r="I42" s="60">
        <v>16261295</v>
      </c>
      <c r="J42" s="60">
        <v>-3183583</v>
      </c>
      <c r="K42" s="60">
        <v>4828213</v>
      </c>
      <c r="L42" s="60">
        <v>-5726535</v>
      </c>
      <c r="M42" s="60">
        <v>-4081905</v>
      </c>
      <c r="N42" s="60">
        <v>-1088886</v>
      </c>
      <c r="O42" s="60">
        <v>6356035</v>
      </c>
      <c r="P42" s="60">
        <v>4477999</v>
      </c>
      <c r="Q42" s="60">
        <v>9745148</v>
      </c>
      <c r="R42" s="60">
        <v>1778310</v>
      </c>
      <c r="S42" s="60">
        <v>-19497278</v>
      </c>
      <c r="T42" s="60">
        <v>3901677</v>
      </c>
      <c r="U42" s="60">
        <v>-13817291</v>
      </c>
      <c r="V42" s="60">
        <v>8107247</v>
      </c>
      <c r="W42" s="60">
        <v>14909990</v>
      </c>
      <c r="X42" s="60">
        <v>-6802743</v>
      </c>
      <c r="Y42" s="61">
        <v>-45.63</v>
      </c>
      <c r="Z42" s="62">
        <v>14909990</v>
      </c>
    </row>
    <row r="43" spans="1:26" ht="13.5">
      <c r="A43" s="58" t="s">
        <v>63</v>
      </c>
      <c r="B43" s="19">
        <v>-12407332</v>
      </c>
      <c r="C43" s="19">
        <v>0</v>
      </c>
      <c r="D43" s="59">
        <v>-13786000</v>
      </c>
      <c r="E43" s="60">
        <v>-13786004</v>
      </c>
      <c r="F43" s="60">
        <v>-2799446</v>
      </c>
      <c r="G43" s="60">
        <v>-3857100</v>
      </c>
      <c r="H43" s="60">
        <v>-2278715</v>
      </c>
      <c r="I43" s="60">
        <v>-8935261</v>
      </c>
      <c r="J43" s="60">
        <v>-3014631</v>
      </c>
      <c r="K43" s="60">
        <v>-6953965</v>
      </c>
      <c r="L43" s="60">
        <v>-1387563</v>
      </c>
      <c r="M43" s="60">
        <v>-11356159</v>
      </c>
      <c r="N43" s="60">
        <v>0</v>
      </c>
      <c r="O43" s="60">
        <v>0</v>
      </c>
      <c r="P43" s="60">
        <v>2117881</v>
      </c>
      <c r="Q43" s="60">
        <v>2117881</v>
      </c>
      <c r="R43" s="60">
        <v>-372750</v>
      </c>
      <c r="S43" s="60">
        <v>-940050</v>
      </c>
      <c r="T43" s="60">
        <v>-439563</v>
      </c>
      <c r="U43" s="60">
        <v>-1752363</v>
      </c>
      <c r="V43" s="60">
        <v>-19925902</v>
      </c>
      <c r="W43" s="60">
        <v>-13786004</v>
      </c>
      <c r="X43" s="60">
        <v>-6139898</v>
      </c>
      <c r="Y43" s="61">
        <v>44.54</v>
      </c>
      <c r="Z43" s="62">
        <v>-13786004</v>
      </c>
    </row>
    <row r="44" spans="1:26" ht="13.5">
      <c r="A44" s="58" t="s">
        <v>64</v>
      </c>
      <c r="B44" s="19">
        <v>-1219053</v>
      </c>
      <c r="C44" s="19">
        <v>0</v>
      </c>
      <c r="D44" s="59">
        <v>-513000</v>
      </c>
      <c r="E44" s="60">
        <v>-513000</v>
      </c>
      <c r="F44" s="60">
        <v>441</v>
      </c>
      <c r="G44" s="60">
        <v>0</v>
      </c>
      <c r="H44" s="60">
        <v>0</v>
      </c>
      <c r="I44" s="60">
        <v>441</v>
      </c>
      <c r="J44" s="60">
        <v>882</v>
      </c>
      <c r="K44" s="60">
        <v>2041</v>
      </c>
      <c r="L44" s="60">
        <v>0</v>
      </c>
      <c r="M44" s="60">
        <v>2923</v>
      </c>
      <c r="N44" s="60">
        <v>0</v>
      </c>
      <c r="O44" s="60">
        <v>0</v>
      </c>
      <c r="P44" s="60">
        <v>0</v>
      </c>
      <c r="Q44" s="60">
        <v>0</v>
      </c>
      <c r="R44" s="60">
        <v>-183285</v>
      </c>
      <c r="S44" s="60">
        <v>0</v>
      </c>
      <c r="T44" s="60">
        <v>0</v>
      </c>
      <c r="U44" s="60">
        <v>-183285</v>
      </c>
      <c r="V44" s="60">
        <v>-179921</v>
      </c>
      <c r="W44" s="60">
        <v>-513000</v>
      </c>
      <c r="X44" s="60">
        <v>333079</v>
      </c>
      <c r="Y44" s="61">
        <v>-64.93</v>
      </c>
      <c r="Z44" s="62">
        <v>-513000</v>
      </c>
    </row>
    <row r="45" spans="1:26" ht="13.5">
      <c r="A45" s="70" t="s">
        <v>65</v>
      </c>
      <c r="B45" s="22">
        <v>1602245</v>
      </c>
      <c r="C45" s="22">
        <v>0</v>
      </c>
      <c r="D45" s="99">
        <v>2951000</v>
      </c>
      <c r="E45" s="100">
        <v>5075986</v>
      </c>
      <c r="F45" s="100">
        <v>8603582</v>
      </c>
      <c r="G45" s="100">
        <v>8287986</v>
      </c>
      <c r="H45" s="100">
        <v>7326475</v>
      </c>
      <c r="I45" s="100">
        <v>7326475</v>
      </c>
      <c r="J45" s="100">
        <v>1129143</v>
      </c>
      <c r="K45" s="100">
        <v>-994568</v>
      </c>
      <c r="L45" s="100">
        <v>-8108666</v>
      </c>
      <c r="M45" s="100">
        <v>-8108666</v>
      </c>
      <c r="N45" s="100">
        <v>-9197552</v>
      </c>
      <c r="O45" s="100">
        <v>-2841517</v>
      </c>
      <c r="P45" s="100">
        <v>3754363</v>
      </c>
      <c r="Q45" s="100">
        <v>-9197552</v>
      </c>
      <c r="R45" s="100">
        <v>4976638</v>
      </c>
      <c r="S45" s="100">
        <v>-15460690</v>
      </c>
      <c r="T45" s="100">
        <v>-11998576</v>
      </c>
      <c r="U45" s="100">
        <v>-11998576</v>
      </c>
      <c r="V45" s="100">
        <v>-11998576</v>
      </c>
      <c r="W45" s="100">
        <v>5075986</v>
      </c>
      <c r="X45" s="100">
        <v>-17074562</v>
      </c>
      <c r="Y45" s="101">
        <v>-336.38</v>
      </c>
      <c r="Z45" s="102">
        <v>5075986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781907</v>
      </c>
      <c r="C49" s="52">
        <v>0</v>
      </c>
      <c r="D49" s="129">
        <v>694602</v>
      </c>
      <c r="E49" s="54">
        <v>679091</v>
      </c>
      <c r="F49" s="54">
        <v>0</v>
      </c>
      <c r="G49" s="54">
        <v>0</v>
      </c>
      <c r="H49" s="54">
        <v>0</v>
      </c>
      <c r="I49" s="54">
        <v>699917</v>
      </c>
      <c r="J49" s="54">
        <v>0</v>
      </c>
      <c r="K49" s="54">
        <v>0</v>
      </c>
      <c r="L49" s="54">
        <v>0</v>
      </c>
      <c r="M49" s="54">
        <v>41679144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44534661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4076602</v>
      </c>
      <c r="C51" s="52">
        <v>0</v>
      </c>
      <c r="D51" s="129">
        <v>25256</v>
      </c>
      <c r="E51" s="54">
        <v>96381</v>
      </c>
      <c r="F51" s="54">
        <v>0</v>
      </c>
      <c r="G51" s="54">
        <v>0</v>
      </c>
      <c r="H51" s="54">
        <v>0</v>
      </c>
      <c r="I51" s="54">
        <v>876953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5075192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39.60912731090464</v>
      </c>
      <c r="C58" s="5">
        <f>IF(C67=0,0,+(C76/C67)*100)</f>
        <v>0</v>
      </c>
      <c r="D58" s="6">
        <f aca="true" t="shared" si="6" ref="D58:Z58">IF(D67=0,0,+(D76/D67)*100)</f>
        <v>47.601404056162245</v>
      </c>
      <c r="E58" s="7">
        <f t="shared" si="6"/>
        <v>41.38549141965678</v>
      </c>
      <c r="F58" s="7">
        <f t="shared" si="6"/>
        <v>13440.125391849528</v>
      </c>
      <c r="G58" s="7">
        <f t="shared" si="6"/>
        <v>0</v>
      </c>
      <c r="H58" s="7">
        <f t="shared" si="6"/>
        <v>0</v>
      </c>
      <c r="I58" s="7">
        <f t="shared" si="6"/>
        <v>24438.683385579938</v>
      </c>
      <c r="J58" s="7">
        <f t="shared" si="6"/>
        <v>6.773801996237911</v>
      </c>
      <c r="K58" s="7">
        <f t="shared" si="6"/>
        <v>22.595691159167444</v>
      </c>
      <c r="L58" s="7">
        <f t="shared" si="6"/>
        <v>1.8655838259348738</v>
      </c>
      <c r="M58" s="7">
        <f t="shared" si="6"/>
        <v>2.874432100550736</v>
      </c>
      <c r="N58" s="7">
        <f t="shared" si="6"/>
        <v>14.783085582335111</v>
      </c>
      <c r="O58" s="7">
        <f t="shared" si="6"/>
        <v>67.7879333452209</v>
      </c>
      <c r="P58" s="7">
        <f t="shared" si="6"/>
        <v>32.29859630561745</v>
      </c>
      <c r="Q58" s="7">
        <f t="shared" si="6"/>
        <v>29.18901417869668</v>
      </c>
      <c r="R58" s="7">
        <f t="shared" si="6"/>
        <v>-100</v>
      </c>
      <c r="S58" s="7">
        <f t="shared" si="6"/>
        <v>100.7254194002906</v>
      </c>
      <c r="T58" s="7">
        <f t="shared" si="6"/>
        <v>100</v>
      </c>
      <c r="U58" s="7">
        <f t="shared" si="6"/>
        <v>357.22198640288923</v>
      </c>
      <c r="V58" s="7">
        <f t="shared" si="6"/>
        <v>13.395875326061427</v>
      </c>
      <c r="W58" s="7">
        <f t="shared" si="6"/>
        <v>41.38549141965678</v>
      </c>
      <c r="X58" s="7">
        <f t="shared" si="6"/>
        <v>0</v>
      </c>
      <c r="Y58" s="7">
        <f t="shared" si="6"/>
        <v>0</v>
      </c>
      <c r="Z58" s="8">
        <f t="shared" si="6"/>
        <v>41.38549141965678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49.18032786885246</v>
      </c>
      <c r="E59" s="10">
        <f t="shared" si="7"/>
        <v>50.000234192037475</v>
      </c>
      <c r="F59" s="10">
        <f t="shared" si="7"/>
        <v>6702.395209580838</v>
      </c>
      <c r="G59" s="10">
        <f t="shared" si="7"/>
        <v>0</v>
      </c>
      <c r="H59" s="10">
        <f t="shared" si="7"/>
        <v>0</v>
      </c>
      <c r="I59" s="10">
        <f t="shared" si="7"/>
        <v>13455.688622754491</v>
      </c>
      <c r="J59" s="10">
        <f t="shared" si="7"/>
        <v>-9.277045005051152</v>
      </c>
      <c r="K59" s="10">
        <f t="shared" si="7"/>
        <v>3.314413340758973</v>
      </c>
      <c r="L59" s="10">
        <f t="shared" si="7"/>
        <v>5.312049087716402</v>
      </c>
      <c r="M59" s="10">
        <f t="shared" si="7"/>
        <v>18.10927728541209</v>
      </c>
      <c r="N59" s="10">
        <f t="shared" si="7"/>
        <v>1.7737014755581246</v>
      </c>
      <c r="O59" s="10">
        <f t="shared" si="7"/>
        <v>100</v>
      </c>
      <c r="P59" s="10">
        <f t="shared" si="7"/>
        <v>4.50973318065599</v>
      </c>
      <c r="Q59" s="10">
        <f t="shared" si="7"/>
        <v>5.955280498999831</v>
      </c>
      <c r="R59" s="10">
        <f t="shared" si="7"/>
        <v>-100</v>
      </c>
      <c r="S59" s="10">
        <f t="shared" si="7"/>
        <v>100</v>
      </c>
      <c r="T59" s="10">
        <f t="shared" si="7"/>
        <v>100</v>
      </c>
      <c r="U59" s="10">
        <f t="shared" si="7"/>
        <v>277073.9130434783</v>
      </c>
      <c r="V59" s="10">
        <f t="shared" si="7"/>
        <v>16.13720297036265</v>
      </c>
      <c r="W59" s="10">
        <f t="shared" si="7"/>
        <v>50.000234192037475</v>
      </c>
      <c r="X59" s="10">
        <f t="shared" si="7"/>
        <v>0</v>
      </c>
      <c r="Y59" s="10">
        <f t="shared" si="7"/>
        <v>0</v>
      </c>
      <c r="Z59" s="11">
        <f t="shared" si="7"/>
        <v>50.000234192037475</v>
      </c>
    </row>
    <row r="60" spans="1:26" ht="13.5">
      <c r="A60" s="38" t="s">
        <v>32</v>
      </c>
      <c r="B60" s="12">
        <f t="shared" si="7"/>
        <v>11.619829958834512</v>
      </c>
      <c r="C60" s="12">
        <f t="shared" si="7"/>
        <v>0</v>
      </c>
      <c r="D60" s="3">
        <f t="shared" si="7"/>
        <v>46.51231381802094</v>
      </c>
      <c r="E60" s="13">
        <f t="shared" si="7"/>
        <v>49.999882023300394</v>
      </c>
      <c r="F60" s="13">
        <f t="shared" si="7"/>
        <v>10848.481619605755</v>
      </c>
      <c r="G60" s="13">
        <f t="shared" si="7"/>
        <v>0</v>
      </c>
      <c r="H60" s="13">
        <f t="shared" si="7"/>
        <v>0</v>
      </c>
      <c r="I60" s="13">
        <f t="shared" si="7"/>
        <v>19593.766648907833</v>
      </c>
      <c r="J60" s="13">
        <f t="shared" si="7"/>
        <v>5.035071483927291</v>
      </c>
      <c r="K60" s="13">
        <f t="shared" si="7"/>
        <v>47.37749788597623</v>
      </c>
      <c r="L60" s="13">
        <f t="shared" si="7"/>
        <v>1.8126420529126595</v>
      </c>
      <c r="M60" s="13">
        <f t="shared" si="7"/>
        <v>2.6743727805096444</v>
      </c>
      <c r="N60" s="13">
        <f t="shared" si="7"/>
        <v>139.47639997827386</v>
      </c>
      <c r="O60" s="13">
        <f t="shared" si="7"/>
        <v>63.30225730774439</v>
      </c>
      <c r="P60" s="13">
        <f t="shared" si="7"/>
        <v>34.885412027539076</v>
      </c>
      <c r="Q60" s="13">
        <f t="shared" si="7"/>
        <v>56.913100272494354</v>
      </c>
      <c r="R60" s="13">
        <f t="shared" si="7"/>
        <v>-100</v>
      </c>
      <c r="S60" s="13">
        <f t="shared" si="7"/>
        <v>100.75869542379444</v>
      </c>
      <c r="T60" s="13">
        <f t="shared" si="7"/>
        <v>100</v>
      </c>
      <c r="U60" s="13">
        <f t="shared" si="7"/>
        <v>335.07625499754687</v>
      </c>
      <c r="V60" s="13">
        <f t="shared" si="7"/>
        <v>13.21426777758874</v>
      </c>
      <c r="W60" s="13">
        <f t="shared" si="7"/>
        <v>49.999882023300394</v>
      </c>
      <c r="X60" s="13">
        <f t="shared" si="7"/>
        <v>0</v>
      </c>
      <c r="Y60" s="13">
        <f t="shared" si="7"/>
        <v>0</v>
      </c>
      <c r="Z60" s="14">
        <f t="shared" si="7"/>
        <v>49.999882023300394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46.35645302897278</v>
      </c>
      <c r="E62" s="13">
        <f t="shared" si="7"/>
        <v>50</v>
      </c>
      <c r="F62" s="13">
        <f t="shared" si="7"/>
        <v>6711.987213638786</v>
      </c>
      <c r="G62" s="13">
        <f t="shared" si="7"/>
        <v>0</v>
      </c>
      <c r="H62" s="13">
        <f t="shared" si="7"/>
        <v>0</v>
      </c>
      <c r="I62" s="13">
        <f t="shared" si="7"/>
        <v>10304.63505594033</v>
      </c>
      <c r="J62" s="13">
        <f t="shared" si="7"/>
        <v>3.6665838457236957</v>
      </c>
      <c r="K62" s="13">
        <f t="shared" si="7"/>
        <v>16.77681843132019</v>
      </c>
      <c r="L62" s="13">
        <f t="shared" si="7"/>
        <v>1.2702785731145185</v>
      </c>
      <c r="M62" s="13">
        <f t="shared" si="7"/>
        <v>1.7233138088354072</v>
      </c>
      <c r="N62" s="13">
        <f t="shared" si="7"/>
        <v>100</v>
      </c>
      <c r="O62" s="13">
        <f t="shared" si="7"/>
        <v>39.42687013162895</v>
      </c>
      <c r="P62" s="13">
        <f t="shared" si="7"/>
        <v>35.64547959711676</v>
      </c>
      <c r="Q62" s="13">
        <f t="shared" si="7"/>
        <v>47.602651323635136</v>
      </c>
      <c r="R62" s="13">
        <f t="shared" si="7"/>
        <v>-100</v>
      </c>
      <c r="S62" s="13">
        <f t="shared" si="7"/>
        <v>100</v>
      </c>
      <c r="T62" s="13">
        <f t="shared" si="7"/>
        <v>100</v>
      </c>
      <c r="U62" s="13">
        <f t="shared" si="7"/>
        <v>389.69908818707745</v>
      </c>
      <c r="V62" s="13">
        <f t="shared" si="7"/>
        <v>7.1050728989716285</v>
      </c>
      <c r="W62" s="13">
        <f t="shared" si="7"/>
        <v>50</v>
      </c>
      <c r="X62" s="13">
        <f t="shared" si="7"/>
        <v>0</v>
      </c>
      <c r="Y62" s="13">
        <f t="shared" si="7"/>
        <v>0</v>
      </c>
      <c r="Z62" s="14">
        <f t="shared" si="7"/>
        <v>50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49.82698961937716</v>
      </c>
      <c r="E63" s="13">
        <f t="shared" si="7"/>
        <v>49.999723183391005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22.52158329755991</v>
      </c>
      <c r="Q63" s="13">
        <f t="shared" si="7"/>
        <v>73.01253091845705</v>
      </c>
      <c r="R63" s="13">
        <f t="shared" si="7"/>
        <v>-100</v>
      </c>
      <c r="S63" s="13">
        <f t="shared" si="7"/>
        <v>100</v>
      </c>
      <c r="T63" s="13">
        <f t="shared" si="7"/>
        <v>100</v>
      </c>
      <c r="U63" s="13">
        <f t="shared" si="7"/>
        <v>298.5817048071241</v>
      </c>
      <c r="V63" s="13">
        <f t="shared" si="7"/>
        <v>234.0796527607696</v>
      </c>
      <c r="W63" s="13">
        <f t="shared" si="7"/>
        <v>49.999723183391005</v>
      </c>
      <c r="X63" s="13">
        <f t="shared" si="7"/>
        <v>0</v>
      </c>
      <c r="Y63" s="13">
        <f t="shared" si="7"/>
        <v>0</v>
      </c>
      <c r="Z63" s="14">
        <f t="shared" si="7"/>
        <v>49.999723183391005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44.29390307451798</v>
      </c>
      <c r="E64" s="13">
        <f t="shared" si="7"/>
        <v>49.999791558103176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14.361350421034208</v>
      </c>
      <c r="Q64" s="13">
        <f t="shared" si="7"/>
        <v>41.378522393574606</v>
      </c>
      <c r="R64" s="13">
        <f t="shared" si="7"/>
        <v>-100</v>
      </c>
      <c r="S64" s="13">
        <f t="shared" si="7"/>
        <v>100</v>
      </c>
      <c r="T64" s="13">
        <f t="shared" si="7"/>
        <v>100</v>
      </c>
      <c r="U64" s="13">
        <f t="shared" si="7"/>
        <v>299.9078278418132</v>
      </c>
      <c r="V64" s="13">
        <f t="shared" si="7"/>
        <v>197.51153416541206</v>
      </c>
      <c r="W64" s="13">
        <f t="shared" si="7"/>
        <v>49.999791558103176</v>
      </c>
      <c r="X64" s="13">
        <f t="shared" si="7"/>
        <v>0</v>
      </c>
      <c r="Y64" s="13">
        <f t="shared" si="7"/>
        <v>0</v>
      </c>
      <c r="Z64" s="14">
        <f t="shared" si="7"/>
        <v>49.999791558103176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50.25466893039049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10583139</v>
      </c>
      <c r="C67" s="24"/>
      <c r="D67" s="25">
        <v>10256000</v>
      </c>
      <c r="E67" s="26">
        <v>10256000</v>
      </c>
      <c r="F67" s="26">
        <v>1595</v>
      </c>
      <c r="G67" s="26"/>
      <c r="H67" s="26"/>
      <c r="I67" s="26">
        <v>1595</v>
      </c>
      <c r="J67" s="26">
        <v>2892541</v>
      </c>
      <c r="K67" s="26">
        <v>616175</v>
      </c>
      <c r="L67" s="26">
        <v>23225330</v>
      </c>
      <c r="M67" s="26">
        <v>26734046</v>
      </c>
      <c r="N67" s="26">
        <v>1559025</v>
      </c>
      <c r="O67" s="26">
        <v>521553</v>
      </c>
      <c r="P67" s="26">
        <v>748596</v>
      </c>
      <c r="Q67" s="26">
        <v>2829174</v>
      </c>
      <c r="R67" s="26">
        <v>-736656</v>
      </c>
      <c r="S67" s="26">
        <v>726752</v>
      </c>
      <c r="T67" s="26">
        <v>584732</v>
      </c>
      <c r="U67" s="26">
        <v>574828</v>
      </c>
      <c r="V67" s="26">
        <v>30139643</v>
      </c>
      <c r="W67" s="26">
        <v>10256000</v>
      </c>
      <c r="X67" s="26"/>
      <c r="Y67" s="25"/>
      <c r="Z67" s="27">
        <v>10256000</v>
      </c>
    </row>
    <row r="68" spans="1:26" ht="13.5" hidden="1">
      <c r="A68" s="37" t="s">
        <v>31</v>
      </c>
      <c r="B68" s="19">
        <v>1512590</v>
      </c>
      <c r="C68" s="19"/>
      <c r="D68" s="20">
        <v>1708000</v>
      </c>
      <c r="E68" s="21">
        <v>1708000</v>
      </c>
      <c r="F68" s="21">
        <v>167</v>
      </c>
      <c r="G68" s="21"/>
      <c r="H68" s="21"/>
      <c r="I68" s="21">
        <v>167</v>
      </c>
      <c r="J68" s="21">
        <v>-351405</v>
      </c>
      <c r="K68" s="21">
        <v>346547</v>
      </c>
      <c r="L68" s="21">
        <v>351371</v>
      </c>
      <c r="M68" s="21">
        <v>346513</v>
      </c>
      <c r="N68" s="21">
        <v>1411737</v>
      </c>
      <c r="O68" s="21">
        <v>63751</v>
      </c>
      <c r="P68" s="21">
        <v>63751</v>
      </c>
      <c r="Q68" s="21">
        <v>1539239</v>
      </c>
      <c r="R68" s="21">
        <v>-63704</v>
      </c>
      <c r="S68" s="21">
        <v>31875</v>
      </c>
      <c r="T68" s="21">
        <v>31875</v>
      </c>
      <c r="U68" s="21">
        <v>46</v>
      </c>
      <c r="V68" s="21">
        <v>1885965</v>
      </c>
      <c r="W68" s="21">
        <v>1708000</v>
      </c>
      <c r="X68" s="21"/>
      <c r="Y68" s="20"/>
      <c r="Z68" s="23">
        <v>1708000</v>
      </c>
    </row>
    <row r="69" spans="1:26" ht="13.5" hidden="1">
      <c r="A69" s="38" t="s">
        <v>32</v>
      </c>
      <c r="B69" s="19">
        <v>7231543</v>
      </c>
      <c r="C69" s="19"/>
      <c r="D69" s="20">
        <v>6781000</v>
      </c>
      <c r="E69" s="21">
        <v>6781000</v>
      </c>
      <c r="F69" s="21">
        <v>1877</v>
      </c>
      <c r="G69" s="21"/>
      <c r="H69" s="21"/>
      <c r="I69" s="21">
        <v>1877</v>
      </c>
      <c r="J69" s="21">
        <v>3243946</v>
      </c>
      <c r="K69" s="21">
        <v>269628</v>
      </c>
      <c r="L69" s="21">
        <v>22873959</v>
      </c>
      <c r="M69" s="21">
        <v>26387533</v>
      </c>
      <c r="N69" s="21">
        <v>147288</v>
      </c>
      <c r="O69" s="21">
        <v>457802</v>
      </c>
      <c r="P69" s="21">
        <v>684845</v>
      </c>
      <c r="Q69" s="21">
        <v>1289935</v>
      </c>
      <c r="R69" s="21">
        <v>-672952</v>
      </c>
      <c r="S69" s="21">
        <v>694877</v>
      </c>
      <c r="T69" s="21">
        <v>552857</v>
      </c>
      <c r="U69" s="21">
        <v>574782</v>
      </c>
      <c r="V69" s="21">
        <v>28254127</v>
      </c>
      <c r="W69" s="21">
        <v>6781000</v>
      </c>
      <c r="X69" s="21"/>
      <c r="Y69" s="20"/>
      <c r="Z69" s="23">
        <v>6781000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3628291</v>
      </c>
      <c r="C71" s="19"/>
      <c r="D71" s="20">
        <v>3417000</v>
      </c>
      <c r="E71" s="21">
        <v>3417000</v>
      </c>
      <c r="F71" s="21">
        <v>1877</v>
      </c>
      <c r="G71" s="21"/>
      <c r="H71" s="21"/>
      <c r="I71" s="21">
        <v>1877</v>
      </c>
      <c r="J71" s="21">
        <v>3243946</v>
      </c>
      <c r="K71" s="21">
        <v>269628</v>
      </c>
      <c r="L71" s="21">
        <v>22873959</v>
      </c>
      <c r="M71" s="21">
        <v>26387533</v>
      </c>
      <c r="N71" s="21">
        <v>147288</v>
      </c>
      <c r="O71" s="21">
        <v>457802</v>
      </c>
      <c r="P71" s="21">
        <v>332404</v>
      </c>
      <c r="Q71" s="21">
        <v>937494</v>
      </c>
      <c r="R71" s="21">
        <v>-320736</v>
      </c>
      <c r="S71" s="21">
        <v>342182</v>
      </c>
      <c r="T71" s="21">
        <v>199981</v>
      </c>
      <c r="U71" s="21">
        <v>221427</v>
      </c>
      <c r="V71" s="21">
        <v>27548331</v>
      </c>
      <c r="W71" s="21">
        <v>3417000</v>
      </c>
      <c r="X71" s="21"/>
      <c r="Y71" s="20"/>
      <c r="Z71" s="23">
        <v>3417000</v>
      </c>
    </row>
    <row r="72" spans="1:26" ht="13.5" hidden="1">
      <c r="A72" s="39" t="s">
        <v>105</v>
      </c>
      <c r="B72" s="19">
        <v>1532601</v>
      </c>
      <c r="C72" s="19"/>
      <c r="D72" s="20">
        <v>1445000</v>
      </c>
      <c r="E72" s="21">
        <v>1445000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>
        <v>146757</v>
      </c>
      <c r="Q72" s="21">
        <v>146757</v>
      </c>
      <c r="R72" s="21">
        <v>-146175</v>
      </c>
      <c r="S72" s="21">
        <v>146654</v>
      </c>
      <c r="T72" s="21">
        <v>146740</v>
      </c>
      <c r="U72" s="21">
        <v>147219</v>
      </c>
      <c r="V72" s="21">
        <v>293976</v>
      </c>
      <c r="W72" s="21">
        <v>1445000</v>
      </c>
      <c r="X72" s="21"/>
      <c r="Y72" s="20"/>
      <c r="Z72" s="23">
        <v>1445000</v>
      </c>
    </row>
    <row r="73" spans="1:26" ht="13.5" hidden="1">
      <c r="A73" s="39" t="s">
        <v>106</v>
      </c>
      <c r="B73" s="19">
        <v>2070651</v>
      </c>
      <c r="C73" s="19"/>
      <c r="D73" s="20">
        <v>1919000</v>
      </c>
      <c r="E73" s="21">
        <v>1919000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>
        <v>205684</v>
      </c>
      <c r="Q73" s="21">
        <v>205684</v>
      </c>
      <c r="R73" s="21">
        <v>-206041</v>
      </c>
      <c r="S73" s="21">
        <v>206041</v>
      </c>
      <c r="T73" s="21">
        <v>206136</v>
      </c>
      <c r="U73" s="21">
        <v>206136</v>
      </c>
      <c r="V73" s="21">
        <v>411820</v>
      </c>
      <c r="W73" s="21">
        <v>1919000</v>
      </c>
      <c r="X73" s="21"/>
      <c r="Y73" s="20"/>
      <c r="Z73" s="23">
        <v>1919000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1839006</v>
      </c>
      <c r="C75" s="28"/>
      <c r="D75" s="29">
        <v>1767000</v>
      </c>
      <c r="E75" s="30">
        <v>1767000</v>
      </c>
      <c r="F75" s="30">
        <v>-449</v>
      </c>
      <c r="G75" s="30"/>
      <c r="H75" s="30"/>
      <c r="I75" s="30">
        <v>-449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-449</v>
      </c>
      <c r="W75" s="30">
        <v>1767000</v>
      </c>
      <c r="X75" s="30"/>
      <c r="Y75" s="29"/>
      <c r="Z75" s="31">
        <v>1767000</v>
      </c>
    </row>
    <row r="76" spans="1:26" ht="13.5" hidden="1">
      <c r="A76" s="42" t="s">
        <v>286</v>
      </c>
      <c r="B76" s="32">
        <v>4191889</v>
      </c>
      <c r="C76" s="32"/>
      <c r="D76" s="33">
        <v>4882000</v>
      </c>
      <c r="E76" s="34">
        <v>4244496</v>
      </c>
      <c r="F76" s="34">
        <v>214370</v>
      </c>
      <c r="G76" s="34">
        <v>49799</v>
      </c>
      <c r="H76" s="34">
        <v>125628</v>
      </c>
      <c r="I76" s="34">
        <v>389797</v>
      </c>
      <c r="J76" s="34">
        <v>195935</v>
      </c>
      <c r="K76" s="34">
        <v>139229</v>
      </c>
      <c r="L76" s="34">
        <v>433288</v>
      </c>
      <c r="M76" s="34">
        <v>768452</v>
      </c>
      <c r="N76" s="34">
        <v>230472</v>
      </c>
      <c r="O76" s="34">
        <v>353550</v>
      </c>
      <c r="P76" s="34">
        <v>241786</v>
      </c>
      <c r="Q76" s="34">
        <v>825808</v>
      </c>
      <c r="R76" s="34">
        <v>736656</v>
      </c>
      <c r="S76" s="34">
        <v>732024</v>
      </c>
      <c r="T76" s="34">
        <v>584732</v>
      </c>
      <c r="U76" s="34">
        <v>2053412</v>
      </c>
      <c r="V76" s="34">
        <v>4037469</v>
      </c>
      <c r="W76" s="34">
        <v>4244496</v>
      </c>
      <c r="X76" s="34"/>
      <c r="Y76" s="33"/>
      <c r="Z76" s="35">
        <v>4244496</v>
      </c>
    </row>
    <row r="77" spans="1:26" ht="13.5" hidden="1">
      <c r="A77" s="37" t="s">
        <v>31</v>
      </c>
      <c r="B77" s="19">
        <v>1512590</v>
      </c>
      <c r="C77" s="19"/>
      <c r="D77" s="20">
        <v>840000</v>
      </c>
      <c r="E77" s="21">
        <v>854004</v>
      </c>
      <c r="F77" s="21">
        <v>11193</v>
      </c>
      <c r="G77" s="21">
        <v>2044</v>
      </c>
      <c r="H77" s="21">
        <v>9234</v>
      </c>
      <c r="I77" s="21">
        <v>22471</v>
      </c>
      <c r="J77" s="21">
        <v>32600</v>
      </c>
      <c r="K77" s="21">
        <v>11486</v>
      </c>
      <c r="L77" s="21">
        <v>18665</v>
      </c>
      <c r="M77" s="21">
        <v>62751</v>
      </c>
      <c r="N77" s="21">
        <v>25040</v>
      </c>
      <c r="O77" s="21">
        <v>63751</v>
      </c>
      <c r="P77" s="21">
        <v>2875</v>
      </c>
      <c r="Q77" s="21">
        <v>91666</v>
      </c>
      <c r="R77" s="21">
        <v>63704</v>
      </c>
      <c r="S77" s="21">
        <v>31875</v>
      </c>
      <c r="T77" s="21">
        <v>31875</v>
      </c>
      <c r="U77" s="21">
        <v>127454</v>
      </c>
      <c r="V77" s="21">
        <v>304342</v>
      </c>
      <c r="W77" s="21">
        <v>854004</v>
      </c>
      <c r="X77" s="21"/>
      <c r="Y77" s="20"/>
      <c r="Z77" s="23">
        <v>854004</v>
      </c>
    </row>
    <row r="78" spans="1:26" ht="13.5" hidden="1">
      <c r="A78" s="38" t="s">
        <v>32</v>
      </c>
      <c r="B78" s="19">
        <v>840293</v>
      </c>
      <c r="C78" s="19"/>
      <c r="D78" s="20">
        <v>3154000</v>
      </c>
      <c r="E78" s="21">
        <v>3390492</v>
      </c>
      <c r="F78" s="21">
        <v>203626</v>
      </c>
      <c r="G78" s="21">
        <v>47755</v>
      </c>
      <c r="H78" s="21">
        <v>116394</v>
      </c>
      <c r="I78" s="21">
        <v>367775</v>
      </c>
      <c r="J78" s="21">
        <v>163335</v>
      </c>
      <c r="K78" s="21">
        <v>127743</v>
      </c>
      <c r="L78" s="21">
        <v>414623</v>
      </c>
      <c r="M78" s="21">
        <v>705701</v>
      </c>
      <c r="N78" s="21">
        <v>205432</v>
      </c>
      <c r="O78" s="21">
        <v>289799</v>
      </c>
      <c r="P78" s="21">
        <v>238911</v>
      </c>
      <c r="Q78" s="21">
        <v>734142</v>
      </c>
      <c r="R78" s="21">
        <v>672952</v>
      </c>
      <c r="S78" s="21">
        <v>700149</v>
      </c>
      <c r="T78" s="21">
        <v>552857</v>
      </c>
      <c r="U78" s="21">
        <v>1925958</v>
      </c>
      <c r="V78" s="21">
        <v>3733576</v>
      </c>
      <c r="W78" s="21">
        <v>3390492</v>
      </c>
      <c r="X78" s="21"/>
      <c r="Y78" s="20"/>
      <c r="Z78" s="23">
        <v>3390492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1584000</v>
      </c>
      <c r="E80" s="21">
        <v>1708500</v>
      </c>
      <c r="F80" s="21">
        <v>125984</v>
      </c>
      <c r="G80" s="21">
        <v>23740</v>
      </c>
      <c r="H80" s="21">
        <v>43694</v>
      </c>
      <c r="I80" s="21">
        <v>193418</v>
      </c>
      <c r="J80" s="21">
        <v>118942</v>
      </c>
      <c r="K80" s="21">
        <v>45235</v>
      </c>
      <c r="L80" s="21">
        <v>290563</v>
      </c>
      <c r="M80" s="21">
        <v>454740</v>
      </c>
      <c r="N80" s="21">
        <v>147288</v>
      </c>
      <c r="O80" s="21">
        <v>180497</v>
      </c>
      <c r="P80" s="21">
        <v>118487</v>
      </c>
      <c r="Q80" s="21">
        <v>446272</v>
      </c>
      <c r="R80" s="21">
        <v>320736</v>
      </c>
      <c r="S80" s="21">
        <v>342182</v>
      </c>
      <c r="T80" s="21">
        <v>199981</v>
      </c>
      <c r="U80" s="21">
        <v>862899</v>
      </c>
      <c r="V80" s="21">
        <v>1957329</v>
      </c>
      <c r="W80" s="21">
        <v>1708500</v>
      </c>
      <c r="X80" s="21"/>
      <c r="Y80" s="20"/>
      <c r="Z80" s="23">
        <v>1708500</v>
      </c>
    </row>
    <row r="81" spans="1:26" ht="13.5" hidden="1">
      <c r="A81" s="39" t="s">
        <v>105</v>
      </c>
      <c r="B81" s="19"/>
      <c r="C81" s="19"/>
      <c r="D81" s="20">
        <v>720000</v>
      </c>
      <c r="E81" s="21">
        <v>722496</v>
      </c>
      <c r="F81" s="21">
        <v>35835</v>
      </c>
      <c r="G81" s="21">
        <v>7624</v>
      </c>
      <c r="H81" s="21">
        <v>28000</v>
      </c>
      <c r="I81" s="21">
        <v>71459</v>
      </c>
      <c r="J81" s="21">
        <v>13573</v>
      </c>
      <c r="K81" s="21">
        <v>12720</v>
      </c>
      <c r="L81" s="21">
        <v>43666</v>
      </c>
      <c r="M81" s="21">
        <v>69959</v>
      </c>
      <c r="N81" s="21">
        <v>25719</v>
      </c>
      <c r="O81" s="21">
        <v>48380</v>
      </c>
      <c r="P81" s="21">
        <v>33052</v>
      </c>
      <c r="Q81" s="21">
        <v>107151</v>
      </c>
      <c r="R81" s="21">
        <v>146175</v>
      </c>
      <c r="S81" s="21">
        <v>146654</v>
      </c>
      <c r="T81" s="21">
        <v>146740</v>
      </c>
      <c r="U81" s="21">
        <v>439569</v>
      </c>
      <c r="V81" s="21">
        <v>688138</v>
      </c>
      <c r="W81" s="21">
        <v>722496</v>
      </c>
      <c r="X81" s="21"/>
      <c r="Y81" s="20"/>
      <c r="Z81" s="23">
        <v>722496</v>
      </c>
    </row>
    <row r="82" spans="1:26" ht="13.5" hidden="1">
      <c r="A82" s="39" t="s">
        <v>106</v>
      </c>
      <c r="B82" s="19"/>
      <c r="C82" s="19"/>
      <c r="D82" s="20">
        <v>850000</v>
      </c>
      <c r="E82" s="21">
        <v>959496</v>
      </c>
      <c r="F82" s="21">
        <v>22943</v>
      </c>
      <c r="G82" s="21">
        <v>4643</v>
      </c>
      <c r="H82" s="21">
        <v>14903</v>
      </c>
      <c r="I82" s="21">
        <v>42489</v>
      </c>
      <c r="J82" s="21">
        <v>28314</v>
      </c>
      <c r="K82" s="21">
        <v>21532</v>
      </c>
      <c r="L82" s="21">
        <v>17730</v>
      </c>
      <c r="M82" s="21">
        <v>67576</v>
      </c>
      <c r="N82" s="21">
        <v>14218</v>
      </c>
      <c r="O82" s="21">
        <v>41352</v>
      </c>
      <c r="P82" s="21">
        <v>29539</v>
      </c>
      <c r="Q82" s="21">
        <v>85109</v>
      </c>
      <c r="R82" s="21">
        <v>206041</v>
      </c>
      <c r="S82" s="21">
        <v>206041</v>
      </c>
      <c r="T82" s="21">
        <v>206136</v>
      </c>
      <c r="U82" s="21">
        <v>618218</v>
      </c>
      <c r="V82" s="21">
        <v>813392</v>
      </c>
      <c r="W82" s="21">
        <v>959496</v>
      </c>
      <c r="X82" s="21"/>
      <c r="Y82" s="20"/>
      <c r="Z82" s="23">
        <v>959496</v>
      </c>
    </row>
    <row r="83" spans="1:26" ht="13.5" hidden="1">
      <c r="A83" s="39" t="s">
        <v>107</v>
      </c>
      <c r="B83" s="19">
        <v>840293</v>
      </c>
      <c r="C83" s="19"/>
      <c r="D83" s="20"/>
      <c r="E83" s="21"/>
      <c r="F83" s="21">
        <v>18864</v>
      </c>
      <c r="G83" s="21">
        <v>11748</v>
      </c>
      <c r="H83" s="21">
        <v>29797</v>
      </c>
      <c r="I83" s="21">
        <v>60409</v>
      </c>
      <c r="J83" s="21">
        <v>2506</v>
      </c>
      <c r="K83" s="21">
        <v>48256</v>
      </c>
      <c r="L83" s="21">
        <v>62664</v>
      </c>
      <c r="M83" s="21">
        <v>113426</v>
      </c>
      <c r="N83" s="21">
        <v>18207</v>
      </c>
      <c r="O83" s="21">
        <v>19570</v>
      </c>
      <c r="P83" s="21">
        <v>57833</v>
      </c>
      <c r="Q83" s="21">
        <v>95610</v>
      </c>
      <c r="R83" s="21"/>
      <c r="S83" s="21">
        <v>5272</v>
      </c>
      <c r="T83" s="21"/>
      <c r="U83" s="21">
        <v>5272</v>
      </c>
      <c r="V83" s="21">
        <v>274717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1839006</v>
      </c>
      <c r="C84" s="28"/>
      <c r="D84" s="29">
        <v>888000</v>
      </c>
      <c r="E84" s="30"/>
      <c r="F84" s="30">
        <v>-449</v>
      </c>
      <c r="G84" s="30"/>
      <c r="H84" s="30"/>
      <c r="I84" s="30">
        <v>-449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-449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250000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582000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582000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1161000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1161000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2343000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24842737</v>
      </c>
      <c r="D5" s="153">
        <f>SUM(D6:D8)</f>
        <v>0</v>
      </c>
      <c r="E5" s="154">
        <f t="shared" si="0"/>
        <v>36186000</v>
      </c>
      <c r="F5" s="100">
        <f t="shared" si="0"/>
        <v>36186000</v>
      </c>
      <c r="G5" s="100">
        <f t="shared" si="0"/>
        <v>2605518</v>
      </c>
      <c r="H5" s="100">
        <f t="shared" si="0"/>
        <v>0</v>
      </c>
      <c r="I5" s="100">
        <f t="shared" si="0"/>
        <v>0</v>
      </c>
      <c r="J5" s="100">
        <f t="shared" si="0"/>
        <v>2605518</v>
      </c>
      <c r="K5" s="100">
        <f t="shared" si="0"/>
        <v>-438882</v>
      </c>
      <c r="L5" s="100">
        <f t="shared" si="0"/>
        <v>414304</v>
      </c>
      <c r="M5" s="100">
        <f t="shared" si="0"/>
        <v>406599</v>
      </c>
      <c r="N5" s="100">
        <f t="shared" si="0"/>
        <v>382021</v>
      </c>
      <c r="O5" s="100">
        <f t="shared" si="0"/>
        <v>1267999</v>
      </c>
      <c r="P5" s="100">
        <f t="shared" si="0"/>
        <v>143390</v>
      </c>
      <c r="Q5" s="100">
        <f t="shared" si="0"/>
        <v>123706</v>
      </c>
      <c r="R5" s="100">
        <f t="shared" si="0"/>
        <v>1535095</v>
      </c>
      <c r="S5" s="100">
        <f t="shared" si="0"/>
        <v>-107095</v>
      </c>
      <c r="T5" s="100">
        <f t="shared" si="0"/>
        <v>126207</v>
      </c>
      <c r="U5" s="100">
        <f t="shared" si="0"/>
        <v>216836</v>
      </c>
      <c r="V5" s="100">
        <f t="shared" si="0"/>
        <v>235948</v>
      </c>
      <c r="W5" s="100">
        <f t="shared" si="0"/>
        <v>4758582</v>
      </c>
      <c r="X5" s="100">
        <f t="shared" si="0"/>
        <v>36186000</v>
      </c>
      <c r="Y5" s="100">
        <f t="shared" si="0"/>
        <v>-31427418</v>
      </c>
      <c r="Z5" s="137">
        <f>+IF(X5&lt;&gt;0,+(Y5/X5)*100,0)</f>
        <v>-86.8496600895374</v>
      </c>
      <c r="AA5" s="153">
        <f>SUM(AA6:AA8)</f>
        <v>36186000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146077</v>
      </c>
      <c r="V6" s="60">
        <v>146077</v>
      </c>
      <c r="W6" s="60">
        <v>146077</v>
      </c>
      <c r="X6" s="60"/>
      <c r="Y6" s="60">
        <v>146077</v>
      </c>
      <c r="Z6" s="140">
        <v>0</v>
      </c>
      <c r="AA6" s="155"/>
    </row>
    <row r="7" spans="1:27" ht="13.5">
      <c r="A7" s="138" t="s">
        <v>76</v>
      </c>
      <c r="B7" s="136"/>
      <c r="C7" s="157">
        <v>24842737</v>
      </c>
      <c r="D7" s="157"/>
      <c r="E7" s="158">
        <v>34478000</v>
      </c>
      <c r="F7" s="159">
        <v>34478000</v>
      </c>
      <c r="G7" s="159">
        <v>2605518</v>
      </c>
      <c r="H7" s="159"/>
      <c r="I7" s="159"/>
      <c r="J7" s="159">
        <v>2605518</v>
      </c>
      <c r="K7" s="159">
        <v>-438882</v>
      </c>
      <c r="L7" s="159">
        <v>414304</v>
      </c>
      <c r="M7" s="159">
        <v>406599</v>
      </c>
      <c r="N7" s="159">
        <v>382021</v>
      </c>
      <c r="O7" s="159">
        <v>1267999</v>
      </c>
      <c r="P7" s="159">
        <v>143390</v>
      </c>
      <c r="Q7" s="159">
        <v>123706</v>
      </c>
      <c r="R7" s="159">
        <v>1535095</v>
      </c>
      <c r="S7" s="159">
        <v>-107095</v>
      </c>
      <c r="T7" s="159">
        <v>126207</v>
      </c>
      <c r="U7" s="159">
        <v>70759</v>
      </c>
      <c r="V7" s="159">
        <v>89871</v>
      </c>
      <c r="W7" s="159">
        <v>4612505</v>
      </c>
      <c r="X7" s="159">
        <v>34478000</v>
      </c>
      <c r="Y7" s="159">
        <v>-29865495</v>
      </c>
      <c r="Z7" s="141">
        <v>-86.62</v>
      </c>
      <c r="AA7" s="157">
        <v>34478000</v>
      </c>
    </row>
    <row r="8" spans="1:27" ht="13.5">
      <c r="A8" s="138" t="s">
        <v>77</v>
      </c>
      <c r="B8" s="136"/>
      <c r="C8" s="155"/>
      <c r="D8" s="155"/>
      <c r="E8" s="156">
        <v>1708000</v>
      </c>
      <c r="F8" s="60">
        <v>1708000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1708000</v>
      </c>
      <c r="Y8" s="60">
        <v>-1708000</v>
      </c>
      <c r="Z8" s="140">
        <v>-100</v>
      </c>
      <c r="AA8" s="155">
        <v>1708000</v>
      </c>
    </row>
    <row r="9" spans="1:27" ht="13.5">
      <c r="A9" s="135" t="s">
        <v>78</v>
      </c>
      <c r="B9" s="136"/>
      <c r="C9" s="153">
        <f aca="true" t="shared" si="1" ref="C9:Y9">SUM(C10:C14)</f>
        <v>34431</v>
      </c>
      <c r="D9" s="153">
        <f>SUM(D10:D14)</f>
        <v>0</v>
      </c>
      <c r="E9" s="154">
        <f t="shared" si="1"/>
        <v>819000</v>
      </c>
      <c r="F9" s="100">
        <f t="shared" si="1"/>
        <v>2056000</v>
      </c>
      <c r="G9" s="100">
        <f t="shared" si="1"/>
        <v>-20675</v>
      </c>
      <c r="H9" s="100">
        <f t="shared" si="1"/>
        <v>0</v>
      </c>
      <c r="I9" s="100">
        <f t="shared" si="1"/>
        <v>0</v>
      </c>
      <c r="J9" s="100">
        <f t="shared" si="1"/>
        <v>-20675</v>
      </c>
      <c r="K9" s="100">
        <f t="shared" si="1"/>
        <v>195454</v>
      </c>
      <c r="L9" s="100">
        <f t="shared" si="1"/>
        <v>-141249</v>
      </c>
      <c r="M9" s="100">
        <f t="shared" si="1"/>
        <v>-141249</v>
      </c>
      <c r="N9" s="100">
        <f t="shared" si="1"/>
        <v>-87044</v>
      </c>
      <c r="O9" s="100">
        <f t="shared" si="1"/>
        <v>141249</v>
      </c>
      <c r="P9" s="100">
        <f t="shared" si="1"/>
        <v>-137525</v>
      </c>
      <c r="Q9" s="100">
        <f t="shared" si="1"/>
        <v>-139759</v>
      </c>
      <c r="R9" s="100">
        <f t="shared" si="1"/>
        <v>-136035</v>
      </c>
      <c r="S9" s="100">
        <f t="shared" si="1"/>
        <v>9683000</v>
      </c>
      <c r="T9" s="100">
        <f t="shared" si="1"/>
        <v>0</v>
      </c>
      <c r="U9" s="100">
        <f t="shared" si="1"/>
        <v>44</v>
      </c>
      <c r="V9" s="100">
        <f t="shared" si="1"/>
        <v>9683044</v>
      </c>
      <c r="W9" s="100">
        <f t="shared" si="1"/>
        <v>9439290</v>
      </c>
      <c r="X9" s="100">
        <f t="shared" si="1"/>
        <v>2056000</v>
      </c>
      <c r="Y9" s="100">
        <f t="shared" si="1"/>
        <v>7383290</v>
      </c>
      <c r="Z9" s="137">
        <f>+IF(X9&lt;&gt;0,+(Y9/X9)*100,0)</f>
        <v>359.10943579766536</v>
      </c>
      <c r="AA9" s="153">
        <f>SUM(AA10:AA14)</f>
        <v>2056000</v>
      </c>
    </row>
    <row r="10" spans="1:27" ht="13.5">
      <c r="A10" s="138" t="s">
        <v>79</v>
      </c>
      <c r="B10" s="136"/>
      <c r="C10" s="155">
        <v>32408</v>
      </c>
      <c r="D10" s="155"/>
      <c r="E10" s="156">
        <v>819000</v>
      </c>
      <c r="F10" s="60">
        <v>2056000</v>
      </c>
      <c r="G10" s="60">
        <v>-20675</v>
      </c>
      <c r="H10" s="60"/>
      <c r="I10" s="60"/>
      <c r="J10" s="60">
        <v>-20675</v>
      </c>
      <c r="K10" s="60">
        <v>195454</v>
      </c>
      <c r="L10" s="60">
        <v>-141249</v>
      </c>
      <c r="M10" s="60">
        <v>-141249</v>
      </c>
      <c r="N10" s="60">
        <v>-87044</v>
      </c>
      <c r="O10" s="60">
        <v>141249</v>
      </c>
      <c r="P10" s="60">
        <v>-137525</v>
      </c>
      <c r="Q10" s="60">
        <v>-139759</v>
      </c>
      <c r="R10" s="60">
        <v>-136035</v>
      </c>
      <c r="S10" s="60">
        <v>9683000</v>
      </c>
      <c r="T10" s="60"/>
      <c r="U10" s="60">
        <v>44</v>
      </c>
      <c r="V10" s="60">
        <v>9683044</v>
      </c>
      <c r="W10" s="60">
        <v>9439290</v>
      </c>
      <c r="X10" s="60">
        <v>2056000</v>
      </c>
      <c r="Y10" s="60">
        <v>7383290</v>
      </c>
      <c r="Z10" s="140">
        <v>359.11</v>
      </c>
      <c r="AA10" s="155">
        <v>2056000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2023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175000</v>
      </c>
      <c r="F15" s="100">
        <f t="shared" si="2"/>
        <v>175000</v>
      </c>
      <c r="G15" s="100">
        <f t="shared" si="2"/>
        <v>327796</v>
      </c>
      <c r="H15" s="100">
        <f t="shared" si="2"/>
        <v>0</v>
      </c>
      <c r="I15" s="100">
        <f t="shared" si="2"/>
        <v>0</v>
      </c>
      <c r="J15" s="100">
        <f t="shared" si="2"/>
        <v>327796</v>
      </c>
      <c r="K15" s="100">
        <f t="shared" si="2"/>
        <v>39669</v>
      </c>
      <c r="L15" s="100">
        <f t="shared" si="2"/>
        <v>5946</v>
      </c>
      <c r="M15" s="100">
        <f t="shared" si="2"/>
        <v>158281</v>
      </c>
      <c r="N15" s="100">
        <f t="shared" si="2"/>
        <v>203896</v>
      </c>
      <c r="O15" s="100">
        <f t="shared" si="2"/>
        <v>-105399</v>
      </c>
      <c r="P15" s="100">
        <f t="shared" si="2"/>
        <v>2161014</v>
      </c>
      <c r="Q15" s="100">
        <f t="shared" si="2"/>
        <v>282890</v>
      </c>
      <c r="R15" s="100">
        <f t="shared" si="2"/>
        <v>2338505</v>
      </c>
      <c r="S15" s="100">
        <f t="shared" si="2"/>
        <v>-317797</v>
      </c>
      <c r="T15" s="100">
        <f t="shared" si="2"/>
        <v>508889</v>
      </c>
      <c r="U15" s="100">
        <f t="shared" si="2"/>
        <v>245683</v>
      </c>
      <c r="V15" s="100">
        <f t="shared" si="2"/>
        <v>436775</v>
      </c>
      <c r="W15" s="100">
        <f t="shared" si="2"/>
        <v>3306972</v>
      </c>
      <c r="X15" s="100">
        <f t="shared" si="2"/>
        <v>175000</v>
      </c>
      <c r="Y15" s="100">
        <f t="shared" si="2"/>
        <v>3131972</v>
      </c>
      <c r="Z15" s="137">
        <f>+IF(X15&lt;&gt;0,+(Y15/X15)*100,0)</f>
        <v>1789.6982857142855</v>
      </c>
      <c r="AA15" s="153">
        <f>SUM(AA16:AA18)</f>
        <v>175000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175000</v>
      </c>
      <c r="F17" s="60">
        <v>175000</v>
      </c>
      <c r="G17" s="60">
        <v>319790</v>
      </c>
      <c r="H17" s="60"/>
      <c r="I17" s="60"/>
      <c r="J17" s="60">
        <v>319790</v>
      </c>
      <c r="K17" s="60">
        <v>44034</v>
      </c>
      <c r="L17" s="60">
        <v>44</v>
      </c>
      <c r="M17" s="60">
        <v>152825</v>
      </c>
      <c r="N17" s="60">
        <v>196903</v>
      </c>
      <c r="O17" s="60">
        <v>-101490</v>
      </c>
      <c r="P17" s="60">
        <v>2158097</v>
      </c>
      <c r="Q17" s="60">
        <v>277132</v>
      </c>
      <c r="R17" s="60">
        <v>2333739</v>
      </c>
      <c r="S17" s="60">
        <v>-317797</v>
      </c>
      <c r="T17" s="60">
        <v>508889</v>
      </c>
      <c r="U17" s="60">
        <v>245683</v>
      </c>
      <c r="V17" s="60">
        <v>436775</v>
      </c>
      <c r="W17" s="60">
        <v>3287207</v>
      </c>
      <c r="X17" s="60">
        <v>175000</v>
      </c>
      <c r="Y17" s="60">
        <v>3112207</v>
      </c>
      <c r="Z17" s="140">
        <v>1778.4</v>
      </c>
      <c r="AA17" s="155">
        <v>175000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8006</v>
      </c>
      <c r="H18" s="60"/>
      <c r="I18" s="60"/>
      <c r="J18" s="60">
        <v>8006</v>
      </c>
      <c r="K18" s="60">
        <v>-4365</v>
      </c>
      <c r="L18" s="60">
        <v>5902</v>
      </c>
      <c r="M18" s="60">
        <v>5456</v>
      </c>
      <c r="N18" s="60">
        <v>6993</v>
      </c>
      <c r="O18" s="60">
        <v>-3909</v>
      </c>
      <c r="P18" s="60">
        <v>2917</v>
      </c>
      <c r="Q18" s="60">
        <v>5758</v>
      </c>
      <c r="R18" s="60">
        <v>4766</v>
      </c>
      <c r="S18" s="60"/>
      <c r="T18" s="60"/>
      <c r="U18" s="60"/>
      <c r="V18" s="60"/>
      <c r="W18" s="60">
        <v>19765</v>
      </c>
      <c r="X18" s="60"/>
      <c r="Y18" s="60">
        <v>19765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7231543</v>
      </c>
      <c r="D19" s="153">
        <f>SUM(D20:D23)</f>
        <v>0</v>
      </c>
      <c r="E19" s="154">
        <f t="shared" si="3"/>
        <v>8392000</v>
      </c>
      <c r="F19" s="100">
        <f t="shared" si="3"/>
        <v>13916000</v>
      </c>
      <c r="G19" s="100">
        <f t="shared" si="3"/>
        <v>1877</v>
      </c>
      <c r="H19" s="100">
        <f t="shared" si="3"/>
        <v>0</v>
      </c>
      <c r="I19" s="100">
        <f t="shared" si="3"/>
        <v>0</v>
      </c>
      <c r="J19" s="100">
        <f t="shared" si="3"/>
        <v>1877</v>
      </c>
      <c r="K19" s="100">
        <f t="shared" si="3"/>
        <v>3243946</v>
      </c>
      <c r="L19" s="100">
        <f t="shared" si="3"/>
        <v>269628</v>
      </c>
      <c r="M19" s="100">
        <f t="shared" si="3"/>
        <v>22873959</v>
      </c>
      <c r="N19" s="100">
        <f t="shared" si="3"/>
        <v>26387533</v>
      </c>
      <c r="O19" s="100">
        <f t="shared" si="3"/>
        <v>147288</v>
      </c>
      <c r="P19" s="100">
        <f t="shared" si="3"/>
        <v>457802</v>
      </c>
      <c r="Q19" s="100">
        <f t="shared" si="3"/>
        <v>690603</v>
      </c>
      <c r="R19" s="100">
        <f t="shared" si="3"/>
        <v>1295693</v>
      </c>
      <c r="S19" s="100">
        <f t="shared" si="3"/>
        <v>-672952</v>
      </c>
      <c r="T19" s="100">
        <f t="shared" si="3"/>
        <v>700149</v>
      </c>
      <c r="U19" s="100">
        <f t="shared" si="3"/>
        <v>562318</v>
      </c>
      <c r="V19" s="100">
        <f t="shared" si="3"/>
        <v>589515</v>
      </c>
      <c r="W19" s="100">
        <f t="shared" si="3"/>
        <v>28274618</v>
      </c>
      <c r="X19" s="100">
        <f t="shared" si="3"/>
        <v>13916000</v>
      </c>
      <c r="Y19" s="100">
        <f t="shared" si="3"/>
        <v>14358618</v>
      </c>
      <c r="Z19" s="137">
        <f>+IF(X19&lt;&gt;0,+(Y19/X19)*100,0)</f>
        <v>103.18064098878988</v>
      </c>
      <c r="AA19" s="153">
        <f>SUM(AA20:AA23)</f>
        <v>13916000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3628291</v>
      </c>
      <c r="D21" s="155"/>
      <c r="E21" s="156">
        <v>4215000</v>
      </c>
      <c r="F21" s="60">
        <v>9739000</v>
      </c>
      <c r="G21" s="60">
        <v>1877</v>
      </c>
      <c r="H21" s="60"/>
      <c r="I21" s="60"/>
      <c r="J21" s="60">
        <v>1877</v>
      </c>
      <c r="K21" s="60">
        <v>3243946</v>
      </c>
      <c r="L21" s="60">
        <v>269628</v>
      </c>
      <c r="M21" s="60">
        <v>22873959</v>
      </c>
      <c r="N21" s="60">
        <v>26387533</v>
      </c>
      <c r="O21" s="60">
        <v>147288</v>
      </c>
      <c r="P21" s="60">
        <v>457802</v>
      </c>
      <c r="Q21" s="60">
        <v>332404</v>
      </c>
      <c r="R21" s="60">
        <v>937494</v>
      </c>
      <c r="S21" s="60">
        <v>-320736</v>
      </c>
      <c r="T21" s="60">
        <v>342182</v>
      </c>
      <c r="U21" s="60">
        <v>199981</v>
      </c>
      <c r="V21" s="60">
        <v>221427</v>
      </c>
      <c r="W21" s="60">
        <v>27548331</v>
      </c>
      <c r="X21" s="60">
        <v>9739000</v>
      </c>
      <c r="Y21" s="60">
        <v>17809331</v>
      </c>
      <c r="Z21" s="140">
        <v>182.87</v>
      </c>
      <c r="AA21" s="155">
        <v>9739000</v>
      </c>
    </row>
    <row r="22" spans="1:27" ht="13.5">
      <c r="A22" s="138" t="s">
        <v>91</v>
      </c>
      <c r="B22" s="136"/>
      <c r="C22" s="157">
        <v>1532601</v>
      </c>
      <c r="D22" s="157"/>
      <c r="E22" s="158">
        <v>2258000</v>
      </c>
      <c r="F22" s="159">
        <v>2258000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>
        <v>152515</v>
      </c>
      <c r="R22" s="159">
        <v>152515</v>
      </c>
      <c r="S22" s="159">
        <v>-146175</v>
      </c>
      <c r="T22" s="159">
        <v>151926</v>
      </c>
      <c r="U22" s="159">
        <v>156103</v>
      </c>
      <c r="V22" s="159">
        <v>161854</v>
      </c>
      <c r="W22" s="159">
        <v>314369</v>
      </c>
      <c r="X22" s="159">
        <v>2258000</v>
      </c>
      <c r="Y22" s="159">
        <v>-1943631</v>
      </c>
      <c r="Z22" s="141">
        <v>-86.08</v>
      </c>
      <c r="AA22" s="157">
        <v>2258000</v>
      </c>
    </row>
    <row r="23" spans="1:27" ht="13.5">
      <c r="A23" s="138" t="s">
        <v>92</v>
      </c>
      <c r="B23" s="136"/>
      <c r="C23" s="155">
        <v>2070651</v>
      </c>
      <c r="D23" s="155"/>
      <c r="E23" s="156">
        <v>1919000</v>
      </c>
      <c r="F23" s="60">
        <v>1919000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205684</v>
      </c>
      <c r="R23" s="60">
        <v>205684</v>
      </c>
      <c r="S23" s="60">
        <v>-206041</v>
      </c>
      <c r="T23" s="60">
        <v>206041</v>
      </c>
      <c r="U23" s="60">
        <v>206234</v>
      </c>
      <c r="V23" s="60">
        <v>206234</v>
      </c>
      <c r="W23" s="60">
        <v>411918</v>
      </c>
      <c r="X23" s="60">
        <v>1919000</v>
      </c>
      <c r="Y23" s="60">
        <v>-1507082</v>
      </c>
      <c r="Z23" s="140">
        <v>-78.53</v>
      </c>
      <c r="AA23" s="155">
        <v>1919000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32108711</v>
      </c>
      <c r="D25" s="168">
        <f>+D5+D9+D15+D19+D24</f>
        <v>0</v>
      </c>
      <c r="E25" s="169">
        <f t="shared" si="4"/>
        <v>45572000</v>
      </c>
      <c r="F25" s="73">
        <f t="shared" si="4"/>
        <v>52333000</v>
      </c>
      <c r="G25" s="73">
        <f t="shared" si="4"/>
        <v>2914516</v>
      </c>
      <c r="H25" s="73">
        <f t="shared" si="4"/>
        <v>0</v>
      </c>
      <c r="I25" s="73">
        <f t="shared" si="4"/>
        <v>0</v>
      </c>
      <c r="J25" s="73">
        <f t="shared" si="4"/>
        <v>2914516</v>
      </c>
      <c r="K25" s="73">
        <f t="shared" si="4"/>
        <v>3040187</v>
      </c>
      <c r="L25" s="73">
        <f t="shared" si="4"/>
        <v>548629</v>
      </c>
      <c r="M25" s="73">
        <f t="shared" si="4"/>
        <v>23297590</v>
      </c>
      <c r="N25" s="73">
        <f t="shared" si="4"/>
        <v>26886406</v>
      </c>
      <c r="O25" s="73">
        <f t="shared" si="4"/>
        <v>1451137</v>
      </c>
      <c r="P25" s="73">
        <f t="shared" si="4"/>
        <v>2624681</v>
      </c>
      <c r="Q25" s="73">
        <f t="shared" si="4"/>
        <v>957440</v>
      </c>
      <c r="R25" s="73">
        <f t="shared" si="4"/>
        <v>5033258</v>
      </c>
      <c r="S25" s="73">
        <f t="shared" si="4"/>
        <v>8585156</v>
      </c>
      <c r="T25" s="73">
        <f t="shared" si="4"/>
        <v>1335245</v>
      </c>
      <c r="U25" s="73">
        <f t="shared" si="4"/>
        <v>1024881</v>
      </c>
      <c r="V25" s="73">
        <f t="shared" si="4"/>
        <v>10945282</v>
      </c>
      <c r="W25" s="73">
        <f t="shared" si="4"/>
        <v>45779462</v>
      </c>
      <c r="X25" s="73">
        <f t="shared" si="4"/>
        <v>52333000</v>
      </c>
      <c r="Y25" s="73">
        <f t="shared" si="4"/>
        <v>-6553538</v>
      </c>
      <c r="Z25" s="170">
        <f>+IF(X25&lt;&gt;0,+(Y25/X25)*100,0)</f>
        <v>-12.522763839260124</v>
      </c>
      <c r="AA25" s="168">
        <f>+AA5+AA9+AA15+AA19+AA24</f>
        <v>52333000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24040325</v>
      </c>
      <c r="D28" s="153">
        <f>SUM(D29:D31)</f>
        <v>0</v>
      </c>
      <c r="E28" s="154">
        <f t="shared" si="5"/>
        <v>31149413</v>
      </c>
      <c r="F28" s="100">
        <f t="shared" si="5"/>
        <v>34999000</v>
      </c>
      <c r="G28" s="100">
        <f t="shared" si="5"/>
        <v>9274756</v>
      </c>
      <c r="H28" s="100">
        <f t="shared" si="5"/>
        <v>0</v>
      </c>
      <c r="I28" s="100">
        <f t="shared" si="5"/>
        <v>0</v>
      </c>
      <c r="J28" s="100">
        <f t="shared" si="5"/>
        <v>9274756</v>
      </c>
      <c r="K28" s="100">
        <f t="shared" si="5"/>
        <v>1003462</v>
      </c>
      <c r="L28" s="100">
        <f t="shared" si="5"/>
        <v>1369226</v>
      </c>
      <c r="M28" s="100">
        <f t="shared" si="5"/>
        <v>1821722</v>
      </c>
      <c r="N28" s="100">
        <f t="shared" si="5"/>
        <v>4194410</v>
      </c>
      <c r="O28" s="100">
        <f t="shared" si="5"/>
        <v>1495802</v>
      </c>
      <c r="P28" s="100">
        <f t="shared" si="5"/>
        <v>6262569</v>
      </c>
      <c r="Q28" s="100">
        <f t="shared" si="5"/>
        <v>8181971</v>
      </c>
      <c r="R28" s="100">
        <f t="shared" si="5"/>
        <v>15940342</v>
      </c>
      <c r="S28" s="100">
        <f t="shared" si="5"/>
        <v>1421598</v>
      </c>
      <c r="T28" s="100">
        <f t="shared" si="5"/>
        <v>2080749</v>
      </c>
      <c r="U28" s="100">
        <f t="shared" si="5"/>
        <v>1484330</v>
      </c>
      <c r="V28" s="100">
        <f t="shared" si="5"/>
        <v>4986677</v>
      </c>
      <c r="W28" s="100">
        <f t="shared" si="5"/>
        <v>34396185</v>
      </c>
      <c r="X28" s="100">
        <f t="shared" si="5"/>
        <v>34999000</v>
      </c>
      <c r="Y28" s="100">
        <f t="shared" si="5"/>
        <v>-602815</v>
      </c>
      <c r="Z28" s="137">
        <f>+IF(X28&lt;&gt;0,+(Y28/X28)*100,0)</f>
        <v>-1.7223777822223494</v>
      </c>
      <c r="AA28" s="153">
        <f>SUM(AA29:AA31)</f>
        <v>34999000</v>
      </c>
    </row>
    <row r="29" spans="1:27" ht="13.5">
      <c r="A29" s="138" t="s">
        <v>75</v>
      </c>
      <c r="B29" s="136"/>
      <c r="C29" s="155">
        <v>4616412</v>
      </c>
      <c r="D29" s="155"/>
      <c r="E29" s="156">
        <v>7149000</v>
      </c>
      <c r="F29" s="60">
        <v>7443000</v>
      </c>
      <c r="G29" s="60">
        <v>-179895</v>
      </c>
      <c r="H29" s="60"/>
      <c r="I29" s="60"/>
      <c r="J29" s="60">
        <v>-179895</v>
      </c>
      <c r="K29" s="60">
        <v>135561</v>
      </c>
      <c r="L29" s="60">
        <v>173032</v>
      </c>
      <c r="M29" s="60">
        <v>120062</v>
      </c>
      <c r="N29" s="60">
        <v>428655</v>
      </c>
      <c r="O29" s="60">
        <v>340087</v>
      </c>
      <c r="P29" s="60">
        <v>-321813</v>
      </c>
      <c r="Q29" s="60">
        <v>-119447</v>
      </c>
      <c r="R29" s="60">
        <v>-101173</v>
      </c>
      <c r="S29" s="60">
        <v>316273</v>
      </c>
      <c r="T29" s="60">
        <v>162009</v>
      </c>
      <c r="U29" s="60">
        <v>225183</v>
      </c>
      <c r="V29" s="60">
        <v>703465</v>
      </c>
      <c r="W29" s="60">
        <v>851052</v>
      </c>
      <c r="X29" s="60">
        <v>7443000</v>
      </c>
      <c r="Y29" s="60">
        <v>-6591948</v>
      </c>
      <c r="Z29" s="140">
        <v>-88.57</v>
      </c>
      <c r="AA29" s="155">
        <v>7443000</v>
      </c>
    </row>
    <row r="30" spans="1:27" ht="13.5">
      <c r="A30" s="138" t="s">
        <v>76</v>
      </c>
      <c r="B30" s="136"/>
      <c r="C30" s="157">
        <v>19423913</v>
      </c>
      <c r="D30" s="157"/>
      <c r="E30" s="158">
        <v>24000413</v>
      </c>
      <c r="F30" s="159">
        <v>27556000</v>
      </c>
      <c r="G30" s="159">
        <v>9454651</v>
      </c>
      <c r="H30" s="159"/>
      <c r="I30" s="159"/>
      <c r="J30" s="159">
        <v>9454651</v>
      </c>
      <c r="K30" s="159">
        <v>867901</v>
      </c>
      <c r="L30" s="159">
        <v>1196194</v>
      </c>
      <c r="M30" s="159">
        <v>1701660</v>
      </c>
      <c r="N30" s="159">
        <v>3765755</v>
      </c>
      <c r="O30" s="159">
        <v>1155715</v>
      </c>
      <c r="P30" s="159">
        <v>6584382</v>
      </c>
      <c r="Q30" s="159">
        <v>8301418</v>
      </c>
      <c r="R30" s="159">
        <v>16041515</v>
      </c>
      <c r="S30" s="159">
        <v>1105325</v>
      </c>
      <c r="T30" s="159">
        <v>1918740</v>
      </c>
      <c r="U30" s="159">
        <v>1259147</v>
      </c>
      <c r="V30" s="159">
        <v>4283212</v>
      </c>
      <c r="W30" s="159">
        <v>33545133</v>
      </c>
      <c r="X30" s="159">
        <v>27556000</v>
      </c>
      <c r="Y30" s="159">
        <v>5989133</v>
      </c>
      <c r="Z30" s="141">
        <v>21.73</v>
      </c>
      <c r="AA30" s="157">
        <v>27556000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4289000</v>
      </c>
      <c r="F32" s="100">
        <f t="shared" si="6"/>
        <v>3548000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61719</v>
      </c>
      <c r="V32" s="100">
        <f t="shared" si="6"/>
        <v>61719</v>
      </c>
      <c r="W32" s="100">
        <f t="shared" si="6"/>
        <v>61719</v>
      </c>
      <c r="X32" s="100">
        <f t="shared" si="6"/>
        <v>3548000</v>
      </c>
      <c r="Y32" s="100">
        <f t="shared" si="6"/>
        <v>-3486281</v>
      </c>
      <c r="Z32" s="137">
        <f>+IF(X32&lt;&gt;0,+(Y32/X32)*100,0)</f>
        <v>-98.26045659526493</v>
      </c>
      <c r="AA32" s="153">
        <f>SUM(AA33:AA37)</f>
        <v>3548000</v>
      </c>
    </row>
    <row r="33" spans="1:27" ht="13.5">
      <c r="A33" s="138" t="s">
        <v>79</v>
      </c>
      <c r="B33" s="136"/>
      <c r="C33" s="155"/>
      <c r="D33" s="155"/>
      <c r="E33" s="156">
        <v>4289000</v>
      </c>
      <c r="F33" s="60">
        <v>3548000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61719</v>
      </c>
      <c r="V33" s="60">
        <v>61719</v>
      </c>
      <c r="W33" s="60">
        <v>61719</v>
      </c>
      <c r="X33" s="60">
        <v>3548000</v>
      </c>
      <c r="Y33" s="60">
        <v>-3486281</v>
      </c>
      <c r="Z33" s="140">
        <v>-98.26</v>
      </c>
      <c r="AA33" s="155">
        <v>3548000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-285039</v>
      </c>
      <c r="H38" s="100">
        <f t="shared" si="7"/>
        <v>0</v>
      </c>
      <c r="I38" s="100">
        <f t="shared" si="7"/>
        <v>0</v>
      </c>
      <c r="J38" s="100">
        <f t="shared" si="7"/>
        <v>-285039</v>
      </c>
      <c r="K38" s="100">
        <f t="shared" si="7"/>
        <v>194333</v>
      </c>
      <c r="L38" s="100">
        <f t="shared" si="7"/>
        <v>152513</v>
      </c>
      <c r="M38" s="100">
        <f t="shared" si="7"/>
        <v>283560</v>
      </c>
      <c r="N38" s="100">
        <f t="shared" si="7"/>
        <v>630406</v>
      </c>
      <c r="O38" s="100">
        <f t="shared" si="7"/>
        <v>219971</v>
      </c>
      <c r="P38" s="100">
        <f t="shared" si="7"/>
        <v>-320505</v>
      </c>
      <c r="Q38" s="100">
        <f t="shared" si="7"/>
        <v>-192514</v>
      </c>
      <c r="R38" s="100">
        <f t="shared" si="7"/>
        <v>-293048</v>
      </c>
      <c r="S38" s="100">
        <f t="shared" si="7"/>
        <v>133463</v>
      </c>
      <c r="T38" s="100">
        <f t="shared" si="7"/>
        <v>599714</v>
      </c>
      <c r="U38" s="100">
        <f t="shared" si="7"/>
        <v>0</v>
      </c>
      <c r="V38" s="100">
        <f t="shared" si="7"/>
        <v>733177</v>
      </c>
      <c r="W38" s="100">
        <f t="shared" si="7"/>
        <v>785496</v>
      </c>
      <c r="X38" s="100">
        <f t="shared" si="7"/>
        <v>0</v>
      </c>
      <c r="Y38" s="100">
        <f t="shared" si="7"/>
        <v>785496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-141406</v>
      </c>
      <c r="H40" s="60"/>
      <c r="I40" s="60"/>
      <c r="J40" s="60">
        <v>-141406</v>
      </c>
      <c r="K40" s="60">
        <v>97450</v>
      </c>
      <c r="L40" s="60">
        <v>84885</v>
      </c>
      <c r="M40" s="60">
        <v>221679</v>
      </c>
      <c r="N40" s="60">
        <v>404014</v>
      </c>
      <c r="O40" s="60">
        <v>119093</v>
      </c>
      <c r="P40" s="60">
        <v>-198668</v>
      </c>
      <c r="Q40" s="60">
        <v>-64741</v>
      </c>
      <c r="R40" s="60">
        <v>-144316</v>
      </c>
      <c r="S40" s="60">
        <v>73632</v>
      </c>
      <c r="T40" s="60">
        <v>542190</v>
      </c>
      <c r="U40" s="60"/>
      <c r="V40" s="60">
        <v>615822</v>
      </c>
      <c r="W40" s="60">
        <v>734114</v>
      </c>
      <c r="X40" s="60"/>
      <c r="Y40" s="60">
        <v>734114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-143633</v>
      </c>
      <c r="H41" s="60"/>
      <c r="I41" s="60"/>
      <c r="J41" s="60">
        <v>-143633</v>
      </c>
      <c r="K41" s="60">
        <v>96883</v>
      </c>
      <c r="L41" s="60">
        <v>67628</v>
      </c>
      <c r="M41" s="60">
        <v>61881</v>
      </c>
      <c r="N41" s="60">
        <v>226392</v>
      </c>
      <c r="O41" s="60">
        <v>100878</v>
      </c>
      <c r="P41" s="60">
        <v>-121837</v>
      </c>
      <c r="Q41" s="60">
        <v>-127773</v>
      </c>
      <c r="R41" s="60">
        <v>-148732</v>
      </c>
      <c r="S41" s="60">
        <v>59831</v>
      </c>
      <c r="T41" s="60">
        <v>57524</v>
      </c>
      <c r="U41" s="60"/>
      <c r="V41" s="60">
        <v>117355</v>
      </c>
      <c r="W41" s="60">
        <v>51382</v>
      </c>
      <c r="X41" s="60"/>
      <c r="Y41" s="60">
        <v>51382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16428770</v>
      </c>
      <c r="D42" s="153">
        <f>SUM(D43:D46)</f>
        <v>0</v>
      </c>
      <c r="E42" s="154">
        <f t="shared" si="8"/>
        <v>10131056</v>
      </c>
      <c r="F42" s="100">
        <f t="shared" si="8"/>
        <v>8263000</v>
      </c>
      <c r="G42" s="100">
        <f t="shared" si="8"/>
        <v>-337416</v>
      </c>
      <c r="H42" s="100">
        <f t="shared" si="8"/>
        <v>0</v>
      </c>
      <c r="I42" s="100">
        <f t="shared" si="8"/>
        <v>0</v>
      </c>
      <c r="J42" s="100">
        <f t="shared" si="8"/>
        <v>-337416</v>
      </c>
      <c r="K42" s="100">
        <f t="shared" si="8"/>
        <v>343057</v>
      </c>
      <c r="L42" s="100">
        <f t="shared" si="8"/>
        <v>265318</v>
      </c>
      <c r="M42" s="100">
        <f t="shared" si="8"/>
        <v>371878</v>
      </c>
      <c r="N42" s="100">
        <f t="shared" si="8"/>
        <v>980253</v>
      </c>
      <c r="O42" s="100">
        <f t="shared" si="8"/>
        <v>470222</v>
      </c>
      <c r="P42" s="100">
        <f t="shared" si="8"/>
        <v>-399810</v>
      </c>
      <c r="Q42" s="100">
        <f t="shared" si="8"/>
        <v>-309075</v>
      </c>
      <c r="R42" s="100">
        <f t="shared" si="8"/>
        <v>-238663</v>
      </c>
      <c r="S42" s="100">
        <f t="shared" si="8"/>
        <v>358602</v>
      </c>
      <c r="T42" s="100">
        <f t="shared" si="8"/>
        <v>265322</v>
      </c>
      <c r="U42" s="100">
        <f t="shared" si="8"/>
        <v>-94253</v>
      </c>
      <c r="V42" s="100">
        <f t="shared" si="8"/>
        <v>529671</v>
      </c>
      <c r="W42" s="100">
        <f t="shared" si="8"/>
        <v>933845</v>
      </c>
      <c r="X42" s="100">
        <f t="shared" si="8"/>
        <v>8263000</v>
      </c>
      <c r="Y42" s="100">
        <f t="shared" si="8"/>
        <v>-7329155</v>
      </c>
      <c r="Z42" s="137">
        <f>+IF(X42&lt;&gt;0,+(Y42/X42)*100,0)</f>
        <v>-88.69847513009803</v>
      </c>
      <c r="AA42" s="153">
        <f>SUM(AA43:AA46)</f>
        <v>8263000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2969054</v>
      </c>
      <c r="D44" s="155"/>
      <c r="E44" s="156">
        <v>5923000</v>
      </c>
      <c r="F44" s="60">
        <v>4360000</v>
      </c>
      <c r="G44" s="60">
        <v>-337416</v>
      </c>
      <c r="H44" s="60"/>
      <c r="I44" s="60"/>
      <c r="J44" s="60">
        <v>-337416</v>
      </c>
      <c r="K44" s="60">
        <v>343057</v>
      </c>
      <c r="L44" s="60">
        <v>265318</v>
      </c>
      <c r="M44" s="60">
        <v>371878</v>
      </c>
      <c r="N44" s="60">
        <v>980253</v>
      </c>
      <c r="O44" s="60">
        <v>470222</v>
      </c>
      <c r="P44" s="60">
        <v>-399810</v>
      </c>
      <c r="Q44" s="60">
        <v>-309075</v>
      </c>
      <c r="R44" s="60">
        <v>-238663</v>
      </c>
      <c r="S44" s="60">
        <v>358602</v>
      </c>
      <c r="T44" s="60">
        <v>265322</v>
      </c>
      <c r="U44" s="60">
        <v>-37606</v>
      </c>
      <c r="V44" s="60">
        <v>586318</v>
      </c>
      <c r="W44" s="60">
        <v>990492</v>
      </c>
      <c r="X44" s="60">
        <v>4360000</v>
      </c>
      <c r="Y44" s="60">
        <v>-3369508</v>
      </c>
      <c r="Z44" s="140">
        <v>-77.28</v>
      </c>
      <c r="AA44" s="155">
        <v>4360000</v>
      </c>
    </row>
    <row r="45" spans="1:27" ht="13.5">
      <c r="A45" s="138" t="s">
        <v>91</v>
      </c>
      <c r="B45" s="136"/>
      <c r="C45" s="157">
        <v>11965760</v>
      </c>
      <c r="D45" s="157"/>
      <c r="E45" s="158">
        <v>4208056</v>
      </c>
      <c r="F45" s="159">
        <v>3903000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>
        <v>-56647</v>
      </c>
      <c r="V45" s="159">
        <v>-56647</v>
      </c>
      <c r="W45" s="159">
        <v>-56647</v>
      </c>
      <c r="X45" s="159">
        <v>3903000</v>
      </c>
      <c r="Y45" s="159">
        <v>-3959647</v>
      </c>
      <c r="Z45" s="141">
        <v>-101.45</v>
      </c>
      <c r="AA45" s="157">
        <v>3903000</v>
      </c>
    </row>
    <row r="46" spans="1:27" ht="13.5">
      <c r="A46" s="138" t="s">
        <v>92</v>
      </c>
      <c r="B46" s="136"/>
      <c r="C46" s="155">
        <v>1493956</v>
      </c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40469095</v>
      </c>
      <c r="D48" s="168">
        <f>+D28+D32+D38+D42+D47</f>
        <v>0</v>
      </c>
      <c r="E48" s="169">
        <f t="shared" si="9"/>
        <v>45569469</v>
      </c>
      <c r="F48" s="73">
        <f t="shared" si="9"/>
        <v>46810000</v>
      </c>
      <c r="G48" s="73">
        <f t="shared" si="9"/>
        <v>8652301</v>
      </c>
      <c r="H48" s="73">
        <f t="shared" si="9"/>
        <v>0</v>
      </c>
      <c r="I48" s="73">
        <f t="shared" si="9"/>
        <v>0</v>
      </c>
      <c r="J48" s="73">
        <f t="shared" si="9"/>
        <v>8652301</v>
      </c>
      <c r="K48" s="73">
        <f t="shared" si="9"/>
        <v>1540852</v>
      </c>
      <c r="L48" s="73">
        <f t="shared" si="9"/>
        <v>1787057</v>
      </c>
      <c r="M48" s="73">
        <f t="shared" si="9"/>
        <v>2477160</v>
      </c>
      <c r="N48" s="73">
        <f t="shared" si="9"/>
        <v>5805069</v>
      </c>
      <c r="O48" s="73">
        <f t="shared" si="9"/>
        <v>2185995</v>
      </c>
      <c r="P48" s="73">
        <f t="shared" si="9"/>
        <v>5542254</v>
      </c>
      <c r="Q48" s="73">
        <f t="shared" si="9"/>
        <v>7680382</v>
      </c>
      <c r="R48" s="73">
        <f t="shared" si="9"/>
        <v>15408631</v>
      </c>
      <c r="S48" s="73">
        <f t="shared" si="9"/>
        <v>1913663</v>
      </c>
      <c r="T48" s="73">
        <f t="shared" si="9"/>
        <v>2945785</v>
      </c>
      <c r="U48" s="73">
        <f t="shared" si="9"/>
        <v>1451796</v>
      </c>
      <c r="V48" s="73">
        <f t="shared" si="9"/>
        <v>6311244</v>
      </c>
      <c r="W48" s="73">
        <f t="shared" si="9"/>
        <v>36177245</v>
      </c>
      <c r="X48" s="73">
        <f t="shared" si="9"/>
        <v>46810000</v>
      </c>
      <c r="Y48" s="73">
        <f t="shared" si="9"/>
        <v>-10632755</v>
      </c>
      <c r="Z48" s="170">
        <f>+IF(X48&lt;&gt;0,+(Y48/X48)*100,0)</f>
        <v>-22.714708395641956</v>
      </c>
      <c r="AA48" s="168">
        <f>+AA28+AA32+AA38+AA42+AA47</f>
        <v>46810000</v>
      </c>
    </row>
    <row r="49" spans="1:27" ht="13.5">
      <c r="A49" s="148" t="s">
        <v>49</v>
      </c>
      <c r="B49" s="149"/>
      <c r="C49" s="171">
        <f aca="true" t="shared" si="10" ref="C49:Y49">+C25-C48</f>
        <v>-8360384</v>
      </c>
      <c r="D49" s="171">
        <f>+D25-D48</f>
        <v>0</v>
      </c>
      <c r="E49" s="172">
        <f t="shared" si="10"/>
        <v>2531</v>
      </c>
      <c r="F49" s="173">
        <f t="shared" si="10"/>
        <v>5523000</v>
      </c>
      <c r="G49" s="173">
        <f t="shared" si="10"/>
        <v>-5737785</v>
      </c>
      <c r="H49" s="173">
        <f t="shared" si="10"/>
        <v>0</v>
      </c>
      <c r="I49" s="173">
        <f t="shared" si="10"/>
        <v>0</v>
      </c>
      <c r="J49" s="173">
        <f t="shared" si="10"/>
        <v>-5737785</v>
      </c>
      <c r="K49" s="173">
        <f t="shared" si="10"/>
        <v>1499335</v>
      </c>
      <c r="L49" s="173">
        <f t="shared" si="10"/>
        <v>-1238428</v>
      </c>
      <c r="M49" s="173">
        <f t="shared" si="10"/>
        <v>20820430</v>
      </c>
      <c r="N49" s="173">
        <f t="shared" si="10"/>
        <v>21081337</v>
      </c>
      <c r="O49" s="173">
        <f t="shared" si="10"/>
        <v>-734858</v>
      </c>
      <c r="P49" s="173">
        <f t="shared" si="10"/>
        <v>-2917573</v>
      </c>
      <c r="Q49" s="173">
        <f t="shared" si="10"/>
        <v>-6722942</v>
      </c>
      <c r="R49" s="173">
        <f t="shared" si="10"/>
        <v>-10375373</v>
      </c>
      <c r="S49" s="173">
        <f t="shared" si="10"/>
        <v>6671493</v>
      </c>
      <c r="T49" s="173">
        <f t="shared" si="10"/>
        <v>-1610540</v>
      </c>
      <c r="U49" s="173">
        <f t="shared" si="10"/>
        <v>-426915</v>
      </c>
      <c r="V49" s="173">
        <f t="shared" si="10"/>
        <v>4634038</v>
      </c>
      <c r="W49" s="173">
        <f t="shared" si="10"/>
        <v>9602217</v>
      </c>
      <c r="X49" s="173">
        <f>IF(F25=F48,0,X25-X48)</f>
        <v>5523000</v>
      </c>
      <c r="Y49" s="173">
        <f t="shared" si="10"/>
        <v>4079217</v>
      </c>
      <c r="Z49" s="174">
        <f>+IF(X49&lt;&gt;0,+(Y49/X49)*100,0)</f>
        <v>73.85871808799565</v>
      </c>
      <c r="AA49" s="171">
        <f>+AA25-AA48</f>
        <v>5523000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1512590</v>
      </c>
      <c r="D5" s="155">
        <v>0</v>
      </c>
      <c r="E5" s="156">
        <v>1708000</v>
      </c>
      <c r="F5" s="60">
        <v>1708000</v>
      </c>
      <c r="G5" s="60">
        <v>167</v>
      </c>
      <c r="H5" s="60">
        <v>0</v>
      </c>
      <c r="I5" s="60">
        <v>0</v>
      </c>
      <c r="J5" s="60">
        <v>167</v>
      </c>
      <c r="K5" s="60">
        <v>-351405</v>
      </c>
      <c r="L5" s="60">
        <v>346547</v>
      </c>
      <c r="M5" s="60">
        <v>351371</v>
      </c>
      <c r="N5" s="60">
        <v>346513</v>
      </c>
      <c r="O5" s="60">
        <v>1411737</v>
      </c>
      <c r="P5" s="60">
        <v>63751</v>
      </c>
      <c r="Q5" s="60">
        <v>63751</v>
      </c>
      <c r="R5" s="60">
        <v>1539239</v>
      </c>
      <c r="S5" s="60">
        <v>-63704</v>
      </c>
      <c r="T5" s="60">
        <v>31875</v>
      </c>
      <c r="U5" s="60">
        <v>31875</v>
      </c>
      <c r="V5" s="60">
        <v>46</v>
      </c>
      <c r="W5" s="60">
        <v>1885965</v>
      </c>
      <c r="X5" s="60">
        <v>1708000</v>
      </c>
      <c r="Y5" s="60">
        <v>177965</v>
      </c>
      <c r="Z5" s="140">
        <v>10.42</v>
      </c>
      <c r="AA5" s="155">
        <v>1708000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3628291</v>
      </c>
      <c r="D8" s="155">
        <v>0</v>
      </c>
      <c r="E8" s="156">
        <v>3417000</v>
      </c>
      <c r="F8" s="60">
        <v>3417000</v>
      </c>
      <c r="G8" s="60">
        <v>1877</v>
      </c>
      <c r="H8" s="60">
        <v>0</v>
      </c>
      <c r="I8" s="60">
        <v>0</v>
      </c>
      <c r="J8" s="60">
        <v>1877</v>
      </c>
      <c r="K8" s="60">
        <v>3243946</v>
      </c>
      <c r="L8" s="60">
        <v>269628</v>
      </c>
      <c r="M8" s="60">
        <v>22873959</v>
      </c>
      <c r="N8" s="60">
        <v>26387533</v>
      </c>
      <c r="O8" s="60">
        <v>147288</v>
      </c>
      <c r="P8" s="60">
        <v>457802</v>
      </c>
      <c r="Q8" s="60">
        <v>332404</v>
      </c>
      <c r="R8" s="60">
        <v>937494</v>
      </c>
      <c r="S8" s="60">
        <v>-320736</v>
      </c>
      <c r="T8" s="60">
        <v>342182</v>
      </c>
      <c r="U8" s="60">
        <v>199981</v>
      </c>
      <c r="V8" s="60">
        <v>221427</v>
      </c>
      <c r="W8" s="60">
        <v>27548331</v>
      </c>
      <c r="X8" s="60">
        <v>3417000</v>
      </c>
      <c r="Y8" s="60">
        <v>24131331</v>
      </c>
      <c r="Z8" s="140">
        <v>706.21</v>
      </c>
      <c r="AA8" s="155">
        <v>3417000</v>
      </c>
    </row>
    <row r="9" spans="1:27" ht="13.5">
      <c r="A9" s="183" t="s">
        <v>105</v>
      </c>
      <c r="B9" s="182"/>
      <c r="C9" s="155">
        <v>1532601</v>
      </c>
      <c r="D9" s="155">
        <v>0</v>
      </c>
      <c r="E9" s="156">
        <v>1445000</v>
      </c>
      <c r="F9" s="60">
        <v>1445000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146757</v>
      </c>
      <c r="R9" s="60">
        <v>146757</v>
      </c>
      <c r="S9" s="60">
        <v>-146175</v>
      </c>
      <c r="T9" s="60">
        <v>146654</v>
      </c>
      <c r="U9" s="60">
        <v>146740</v>
      </c>
      <c r="V9" s="60">
        <v>147219</v>
      </c>
      <c r="W9" s="60">
        <v>293976</v>
      </c>
      <c r="X9" s="60">
        <v>1445000</v>
      </c>
      <c r="Y9" s="60">
        <v>-1151024</v>
      </c>
      <c r="Z9" s="140">
        <v>-79.66</v>
      </c>
      <c r="AA9" s="155">
        <v>1445000</v>
      </c>
    </row>
    <row r="10" spans="1:27" ht="13.5">
      <c r="A10" s="183" t="s">
        <v>106</v>
      </c>
      <c r="B10" s="182"/>
      <c r="C10" s="155">
        <v>2070651</v>
      </c>
      <c r="D10" s="155">
        <v>0</v>
      </c>
      <c r="E10" s="156">
        <v>1919000</v>
      </c>
      <c r="F10" s="54">
        <v>1919000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205684</v>
      </c>
      <c r="R10" s="54">
        <v>205684</v>
      </c>
      <c r="S10" s="54">
        <v>-206041</v>
      </c>
      <c r="T10" s="54">
        <v>206041</v>
      </c>
      <c r="U10" s="54">
        <v>206136</v>
      </c>
      <c r="V10" s="54">
        <v>206136</v>
      </c>
      <c r="W10" s="54">
        <v>411820</v>
      </c>
      <c r="X10" s="54">
        <v>1919000</v>
      </c>
      <c r="Y10" s="54">
        <v>-1507180</v>
      </c>
      <c r="Z10" s="184">
        <v>-78.54</v>
      </c>
      <c r="AA10" s="130">
        <v>1919000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718588</v>
      </c>
      <c r="D12" s="155">
        <v>0</v>
      </c>
      <c r="E12" s="156">
        <v>485000</v>
      </c>
      <c r="F12" s="60">
        <v>484000</v>
      </c>
      <c r="G12" s="60">
        <v>503</v>
      </c>
      <c r="H12" s="60">
        <v>0</v>
      </c>
      <c r="I12" s="60">
        <v>0</v>
      </c>
      <c r="J12" s="60">
        <v>503</v>
      </c>
      <c r="K12" s="60">
        <v>-44337</v>
      </c>
      <c r="L12" s="60">
        <v>43403</v>
      </c>
      <c r="M12" s="60">
        <v>43161</v>
      </c>
      <c r="N12" s="60">
        <v>42227</v>
      </c>
      <c r="O12" s="60">
        <v>-41300</v>
      </c>
      <c r="P12" s="60">
        <v>43168</v>
      </c>
      <c r="Q12" s="60">
        <v>45441</v>
      </c>
      <c r="R12" s="60">
        <v>47309</v>
      </c>
      <c r="S12" s="60">
        <v>-1198</v>
      </c>
      <c r="T12" s="60">
        <v>42102</v>
      </c>
      <c r="U12" s="60">
        <v>52720</v>
      </c>
      <c r="V12" s="60">
        <v>93624</v>
      </c>
      <c r="W12" s="60">
        <v>183663</v>
      </c>
      <c r="X12" s="60">
        <v>484000</v>
      </c>
      <c r="Y12" s="60">
        <v>-300337</v>
      </c>
      <c r="Z12" s="140">
        <v>-62.05</v>
      </c>
      <c r="AA12" s="155">
        <v>484000</v>
      </c>
    </row>
    <row r="13" spans="1:27" ht="13.5">
      <c r="A13" s="181" t="s">
        <v>109</v>
      </c>
      <c r="B13" s="185"/>
      <c r="C13" s="155">
        <v>216011</v>
      </c>
      <c r="D13" s="155">
        <v>0</v>
      </c>
      <c r="E13" s="156">
        <v>310000</v>
      </c>
      <c r="F13" s="60">
        <v>310000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-14877</v>
      </c>
      <c r="T13" s="60">
        <v>0</v>
      </c>
      <c r="U13" s="60">
        <v>0</v>
      </c>
      <c r="V13" s="60">
        <v>-14877</v>
      </c>
      <c r="W13" s="60">
        <v>-14877</v>
      </c>
      <c r="X13" s="60">
        <v>310000</v>
      </c>
      <c r="Y13" s="60">
        <v>-324877</v>
      </c>
      <c r="Z13" s="140">
        <v>-104.8</v>
      </c>
      <c r="AA13" s="155">
        <v>310000</v>
      </c>
    </row>
    <row r="14" spans="1:27" ht="13.5">
      <c r="A14" s="181" t="s">
        <v>110</v>
      </c>
      <c r="B14" s="185"/>
      <c r="C14" s="155">
        <v>1839006</v>
      </c>
      <c r="D14" s="155">
        <v>0</v>
      </c>
      <c r="E14" s="156">
        <v>1767000</v>
      </c>
      <c r="F14" s="60">
        <v>1767000</v>
      </c>
      <c r="G14" s="60">
        <v>-449</v>
      </c>
      <c r="H14" s="60">
        <v>0</v>
      </c>
      <c r="I14" s="60">
        <v>0</v>
      </c>
      <c r="J14" s="60">
        <v>-449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-449</v>
      </c>
      <c r="X14" s="60">
        <v>1767000</v>
      </c>
      <c r="Y14" s="60">
        <v>-1767449</v>
      </c>
      <c r="Z14" s="140">
        <v>-100.03</v>
      </c>
      <c r="AA14" s="155">
        <v>1767000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4000</v>
      </c>
      <c r="F16" s="60">
        <v>4000</v>
      </c>
      <c r="G16" s="60">
        <v>794</v>
      </c>
      <c r="H16" s="60">
        <v>0</v>
      </c>
      <c r="I16" s="60">
        <v>0</v>
      </c>
      <c r="J16" s="60">
        <v>794</v>
      </c>
      <c r="K16" s="60">
        <v>-2800</v>
      </c>
      <c r="L16" s="60">
        <v>0</v>
      </c>
      <c r="M16" s="60">
        <v>0</v>
      </c>
      <c r="N16" s="60">
        <v>-2800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111786</v>
      </c>
      <c r="V16" s="60">
        <v>111786</v>
      </c>
      <c r="W16" s="60">
        <v>109780</v>
      </c>
      <c r="X16" s="60">
        <v>4000</v>
      </c>
      <c r="Y16" s="60">
        <v>105780</v>
      </c>
      <c r="Z16" s="140">
        <v>2644.5</v>
      </c>
      <c r="AA16" s="155">
        <v>4000</v>
      </c>
    </row>
    <row r="17" spans="1:27" ht="13.5">
      <c r="A17" s="181" t="s">
        <v>113</v>
      </c>
      <c r="B17" s="185"/>
      <c r="C17" s="155">
        <v>2023</v>
      </c>
      <c r="D17" s="155">
        <v>0</v>
      </c>
      <c r="E17" s="156">
        <v>3000</v>
      </c>
      <c r="F17" s="60">
        <v>3000</v>
      </c>
      <c r="G17" s="60">
        <v>-80978</v>
      </c>
      <c r="H17" s="60">
        <v>0</v>
      </c>
      <c r="I17" s="60">
        <v>0</v>
      </c>
      <c r="J17" s="60">
        <v>-80978</v>
      </c>
      <c r="K17" s="60">
        <v>46970</v>
      </c>
      <c r="L17" s="60">
        <v>0</v>
      </c>
      <c r="M17" s="60">
        <v>152886</v>
      </c>
      <c r="N17" s="60">
        <v>199856</v>
      </c>
      <c r="O17" s="60">
        <v>-101446</v>
      </c>
      <c r="P17" s="60">
        <v>671</v>
      </c>
      <c r="Q17" s="60">
        <v>-22968</v>
      </c>
      <c r="R17" s="60">
        <v>-123743</v>
      </c>
      <c r="S17" s="60">
        <v>-324274</v>
      </c>
      <c r="T17" s="60">
        <v>0</v>
      </c>
      <c r="U17" s="60">
        <v>1010</v>
      </c>
      <c r="V17" s="60">
        <v>-323264</v>
      </c>
      <c r="W17" s="60">
        <v>-328129</v>
      </c>
      <c r="X17" s="60">
        <v>3000</v>
      </c>
      <c r="Y17" s="60">
        <v>-331129</v>
      </c>
      <c r="Z17" s="140">
        <v>-11037.63</v>
      </c>
      <c r="AA17" s="155">
        <v>3000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171000</v>
      </c>
      <c r="F18" s="60">
        <v>171000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508845</v>
      </c>
      <c r="U18" s="60">
        <v>189790</v>
      </c>
      <c r="V18" s="60">
        <v>698635</v>
      </c>
      <c r="W18" s="60">
        <v>698635</v>
      </c>
      <c r="X18" s="60">
        <v>171000</v>
      </c>
      <c r="Y18" s="60">
        <v>527635</v>
      </c>
      <c r="Z18" s="140">
        <v>308.56</v>
      </c>
      <c r="AA18" s="155">
        <v>171000</v>
      </c>
    </row>
    <row r="19" spans="1:27" ht="13.5">
      <c r="A19" s="181" t="s">
        <v>34</v>
      </c>
      <c r="B19" s="185"/>
      <c r="C19" s="155">
        <v>18186404</v>
      </c>
      <c r="D19" s="155">
        <v>0</v>
      </c>
      <c r="E19" s="156">
        <v>19771000</v>
      </c>
      <c r="F19" s="60">
        <v>22327000</v>
      </c>
      <c r="G19" s="60">
        <v>-20675</v>
      </c>
      <c r="H19" s="60">
        <v>0</v>
      </c>
      <c r="I19" s="60">
        <v>0</v>
      </c>
      <c r="J19" s="60">
        <v>-20675</v>
      </c>
      <c r="K19" s="60">
        <v>195454</v>
      </c>
      <c r="L19" s="60">
        <v>-141249</v>
      </c>
      <c r="M19" s="60">
        <v>-141249</v>
      </c>
      <c r="N19" s="60">
        <v>-87044</v>
      </c>
      <c r="O19" s="60">
        <v>141249</v>
      </c>
      <c r="P19" s="60">
        <v>-137525</v>
      </c>
      <c r="Q19" s="60">
        <v>-139759</v>
      </c>
      <c r="R19" s="60">
        <v>-136035</v>
      </c>
      <c r="S19" s="60">
        <v>4225000</v>
      </c>
      <c r="T19" s="60">
        <v>0</v>
      </c>
      <c r="U19" s="60">
        <v>0</v>
      </c>
      <c r="V19" s="60">
        <v>4225000</v>
      </c>
      <c r="W19" s="60">
        <v>3981246</v>
      </c>
      <c r="X19" s="60">
        <v>22327000</v>
      </c>
      <c r="Y19" s="60">
        <v>-18345754</v>
      </c>
      <c r="Z19" s="140">
        <v>-82.17</v>
      </c>
      <c r="AA19" s="155">
        <v>22327000</v>
      </c>
    </row>
    <row r="20" spans="1:27" ht="13.5">
      <c r="A20" s="181" t="s">
        <v>35</v>
      </c>
      <c r="B20" s="185"/>
      <c r="C20" s="155">
        <v>2346605</v>
      </c>
      <c r="D20" s="155">
        <v>0</v>
      </c>
      <c r="E20" s="156">
        <v>22000</v>
      </c>
      <c r="F20" s="54">
        <v>-500000</v>
      </c>
      <c r="G20" s="54">
        <v>2613277</v>
      </c>
      <c r="H20" s="54">
        <v>0</v>
      </c>
      <c r="I20" s="54">
        <v>0</v>
      </c>
      <c r="J20" s="54">
        <v>2613277</v>
      </c>
      <c r="K20" s="54">
        <v>-47641</v>
      </c>
      <c r="L20" s="54">
        <v>30300</v>
      </c>
      <c r="M20" s="54">
        <v>17462</v>
      </c>
      <c r="N20" s="54">
        <v>121</v>
      </c>
      <c r="O20" s="54">
        <v>-106391</v>
      </c>
      <c r="P20" s="54">
        <v>-228559</v>
      </c>
      <c r="Q20" s="54">
        <v>26130</v>
      </c>
      <c r="R20" s="54">
        <v>-308820</v>
      </c>
      <c r="S20" s="54">
        <v>-20839</v>
      </c>
      <c r="T20" s="54">
        <v>57546</v>
      </c>
      <c r="U20" s="54">
        <v>84843</v>
      </c>
      <c r="V20" s="54">
        <v>121550</v>
      </c>
      <c r="W20" s="54">
        <v>2426128</v>
      </c>
      <c r="X20" s="54">
        <v>-500000</v>
      </c>
      <c r="Y20" s="54">
        <v>2926128</v>
      </c>
      <c r="Z20" s="184">
        <v>-585.23</v>
      </c>
      <c r="AA20" s="130">
        <v>-500000</v>
      </c>
    </row>
    <row r="21" spans="1:27" ht="13.5">
      <c r="A21" s="181" t="s">
        <v>115</v>
      </c>
      <c r="B21" s="185"/>
      <c r="C21" s="155">
        <v>55941</v>
      </c>
      <c r="D21" s="155">
        <v>0</v>
      </c>
      <c r="E21" s="156">
        <v>382000</v>
      </c>
      <c r="F21" s="60">
        <v>382000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382000</v>
      </c>
      <c r="Y21" s="60">
        <v>-382000</v>
      </c>
      <c r="Z21" s="140">
        <v>-100</v>
      </c>
      <c r="AA21" s="155">
        <v>382000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32108711</v>
      </c>
      <c r="D22" s="188">
        <f>SUM(D5:D21)</f>
        <v>0</v>
      </c>
      <c r="E22" s="189">
        <f t="shared" si="0"/>
        <v>31404000</v>
      </c>
      <c r="F22" s="190">
        <f t="shared" si="0"/>
        <v>33437000</v>
      </c>
      <c r="G22" s="190">
        <f t="shared" si="0"/>
        <v>2514516</v>
      </c>
      <c r="H22" s="190">
        <f t="shared" si="0"/>
        <v>0</v>
      </c>
      <c r="I22" s="190">
        <f t="shared" si="0"/>
        <v>0</v>
      </c>
      <c r="J22" s="190">
        <f t="shared" si="0"/>
        <v>2514516</v>
      </c>
      <c r="K22" s="190">
        <f t="shared" si="0"/>
        <v>3040187</v>
      </c>
      <c r="L22" s="190">
        <f t="shared" si="0"/>
        <v>548629</v>
      </c>
      <c r="M22" s="190">
        <f t="shared" si="0"/>
        <v>23297590</v>
      </c>
      <c r="N22" s="190">
        <f t="shared" si="0"/>
        <v>26886406</v>
      </c>
      <c r="O22" s="190">
        <f t="shared" si="0"/>
        <v>1451137</v>
      </c>
      <c r="P22" s="190">
        <f t="shared" si="0"/>
        <v>199308</v>
      </c>
      <c r="Q22" s="190">
        <f t="shared" si="0"/>
        <v>657440</v>
      </c>
      <c r="R22" s="190">
        <f t="shared" si="0"/>
        <v>2307885</v>
      </c>
      <c r="S22" s="190">
        <f t="shared" si="0"/>
        <v>3127156</v>
      </c>
      <c r="T22" s="190">
        <f t="shared" si="0"/>
        <v>1335245</v>
      </c>
      <c r="U22" s="190">
        <f t="shared" si="0"/>
        <v>1024881</v>
      </c>
      <c r="V22" s="190">
        <f t="shared" si="0"/>
        <v>5487282</v>
      </c>
      <c r="W22" s="190">
        <f t="shared" si="0"/>
        <v>37196089</v>
      </c>
      <c r="X22" s="190">
        <f t="shared" si="0"/>
        <v>33437000</v>
      </c>
      <c r="Y22" s="190">
        <f t="shared" si="0"/>
        <v>3759089</v>
      </c>
      <c r="Z22" s="191">
        <f>+IF(X22&lt;&gt;0,+(Y22/X22)*100,0)</f>
        <v>11.242303436313067</v>
      </c>
      <c r="AA22" s="188">
        <f>SUM(AA5:AA21)</f>
        <v>33437000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10155104</v>
      </c>
      <c r="D25" s="155">
        <v>0</v>
      </c>
      <c r="E25" s="156">
        <v>14072969</v>
      </c>
      <c r="F25" s="60">
        <v>14073000</v>
      </c>
      <c r="G25" s="60">
        <v>-963164</v>
      </c>
      <c r="H25" s="60">
        <v>0</v>
      </c>
      <c r="I25" s="60">
        <v>0</v>
      </c>
      <c r="J25" s="60">
        <v>-963164</v>
      </c>
      <c r="K25" s="60">
        <v>819072</v>
      </c>
      <c r="L25" s="60">
        <v>1144283</v>
      </c>
      <c r="M25" s="60">
        <v>806955</v>
      </c>
      <c r="N25" s="60">
        <v>2770310</v>
      </c>
      <c r="O25" s="60">
        <v>794803</v>
      </c>
      <c r="P25" s="60">
        <v>-867531</v>
      </c>
      <c r="Q25" s="60">
        <v>-883333</v>
      </c>
      <c r="R25" s="60">
        <v>-956061</v>
      </c>
      <c r="S25" s="60">
        <v>862809</v>
      </c>
      <c r="T25" s="60">
        <v>981566</v>
      </c>
      <c r="U25" s="60">
        <v>853190</v>
      </c>
      <c r="V25" s="60">
        <v>2697565</v>
      </c>
      <c r="W25" s="60">
        <v>3548650</v>
      </c>
      <c r="X25" s="60">
        <v>14073000</v>
      </c>
      <c r="Y25" s="60">
        <v>-10524350</v>
      </c>
      <c r="Z25" s="140">
        <v>-74.78</v>
      </c>
      <c r="AA25" s="155">
        <v>14073000</v>
      </c>
    </row>
    <row r="26" spans="1:27" ht="13.5">
      <c r="A26" s="183" t="s">
        <v>38</v>
      </c>
      <c r="B26" s="182"/>
      <c r="C26" s="155">
        <v>1713716</v>
      </c>
      <c r="D26" s="155">
        <v>0</v>
      </c>
      <c r="E26" s="156">
        <v>1760000</v>
      </c>
      <c r="F26" s="60">
        <v>1760000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85679</v>
      </c>
      <c r="N26" s="60">
        <v>85679</v>
      </c>
      <c r="O26" s="60">
        <v>134866</v>
      </c>
      <c r="P26" s="60">
        <v>-91391</v>
      </c>
      <c r="Q26" s="60">
        <v>-91391</v>
      </c>
      <c r="R26" s="60">
        <v>-47916</v>
      </c>
      <c r="S26" s="60">
        <v>-80725</v>
      </c>
      <c r="T26" s="60">
        <v>162009</v>
      </c>
      <c r="U26" s="60">
        <v>346939</v>
      </c>
      <c r="V26" s="60">
        <v>428223</v>
      </c>
      <c r="W26" s="60">
        <v>465986</v>
      </c>
      <c r="X26" s="60">
        <v>1760000</v>
      </c>
      <c r="Y26" s="60">
        <v>-1294014</v>
      </c>
      <c r="Z26" s="140">
        <v>-73.52</v>
      </c>
      <c r="AA26" s="155">
        <v>1760000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5340000</v>
      </c>
      <c r="F27" s="60">
        <v>5340000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5340000</v>
      </c>
      <c r="Y27" s="60">
        <v>-5340000</v>
      </c>
      <c r="Z27" s="140">
        <v>-100</v>
      </c>
      <c r="AA27" s="155">
        <v>5340000</v>
      </c>
    </row>
    <row r="28" spans="1:27" ht="13.5">
      <c r="A28" s="183" t="s">
        <v>39</v>
      </c>
      <c r="B28" s="182"/>
      <c r="C28" s="155">
        <v>18717652</v>
      </c>
      <c r="D28" s="155">
        <v>0</v>
      </c>
      <c r="E28" s="156">
        <v>10191000</v>
      </c>
      <c r="F28" s="60">
        <v>10484000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10484000</v>
      </c>
      <c r="Y28" s="60">
        <v>-10484000</v>
      </c>
      <c r="Z28" s="140">
        <v>-100</v>
      </c>
      <c r="AA28" s="155">
        <v>10484000</v>
      </c>
    </row>
    <row r="29" spans="1:27" ht="13.5">
      <c r="A29" s="183" t="s">
        <v>40</v>
      </c>
      <c r="B29" s="182"/>
      <c r="C29" s="155">
        <v>102479</v>
      </c>
      <c r="D29" s="155">
        <v>0</v>
      </c>
      <c r="E29" s="156">
        <v>204000</v>
      </c>
      <c r="F29" s="60">
        <v>204000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-183575</v>
      </c>
      <c r="Q29" s="60">
        <v>0</v>
      </c>
      <c r="R29" s="60">
        <v>-183575</v>
      </c>
      <c r="S29" s="60">
        <v>183285</v>
      </c>
      <c r="T29" s="60">
        <v>0</v>
      </c>
      <c r="U29" s="60">
        <v>24292</v>
      </c>
      <c r="V29" s="60">
        <v>207577</v>
      </c>
      <c r="W29" s="60">
        <v>24002</v>
      </c>
      <c r="X29" s="60">
        <v>204000</v>
      </c>
      <c r="Y29" s="60">
        <v>-179998</v>
      </c>
      <c r="Z29" s="140">
        <v>-88.23</v>
      </c>
      <c r="AA29" s="155">
        <v>204000</v>
      </c>
    </row>
    <row r="30" spans="1:27" ht="13.5">
      <c r="A30" s="183" t="s">
        <v>119</v>
      </c>
      <c r="B30" s="182"/>
      <c r="C30" s="155">
        <v>582404</v>
      </c>
      <c r="D30" s="155">
        <v>0</v>
      </c>
      <c r="E30" s="156">
        <v>899000</v>
      </c>
      <c r="F30" s="60">
        <v>899000</v>
      </c>
      <c r="G30" s="60">
        <v>-67076</v>
      </c>
      <c r="H30" s="60">
        <v>0</v>
      </c>
      <c r="I30" s="60">
        <v>0</v>
      </c>
      <c r="J30" s="60">
        <v>-67076</v>
      </c>
      <c r="K30" s="60">
        <v>138458</v>
      </c>
      <c r="L30" s="60">
        <v>69229</v>
      </c>
      <c r="M30" s="60">
        <v>69229</v>
      </c>
      <c r="N30" s="60">
        <v>276916</v>
      </c>
      <c r="O30" s="60">
        <v>69229</v>
      </c>
      <c r="P30" s="60">
        <v>-69229</v>
      </c>
      <c r="Q30" s="60">
        <v>-69229</v>
      </c>
      <c r="R30" s="60">
        <v>-69229</v>
      </c>
      <c r="S30" s="60">
        <v>260679</v>
      </c>
      <c r="T30" s="60">
        <v>162407</v>
      </c>
      <c r="U30" s="60">
        <v>-368563</v>
      </c>
      <c r="V30" s="60">
        <v>54523</v>
      </c>
      <c r="W30" s="60">
        <v>195134</v>
      </c>
      <c r="X30" s="60">
        <v>899000</v>
      </c>
      <c r="Y30" s="60">
        <v>-703866</v>
      </c>
      <c r="Z30" s="140">
        <v>-78.29</v>
      </c>
      <c r="AA30" s="155">
        <v>899000</v>
      </c>
    </row>
    <row r="31" spans="1:27" ht="13.5">
      <c r="A31" s="183" t="s">
        <v>120</v>
      </c>
      <c r="B31" s="182"/>
      <c r="C31" s="155">
        <v>604082</v>
      </c>
      <c r="D31" s="155">
        <v>0</v>
      </c>
      <c r="E31" s="156">
        <v>843000</v>
      </c>
      <c r="F31" s="60">
        <v>1115000</v>
      </c>
      <c r="G31" s="60">
        <v>-55683</v>
      </c>
      <c r="H31" s="60">
        <v>0</v>
      </c>
      <c r="I31" s="60">
        <v>0</v>
      </c>
      <c r="J31" s="60">
        <v>-55683</v>
      </c>
      <c r="K31" s="60">
        <v>86148</v>
      </c>
      <c r="L31" s="60">
        <v>68319</v>
      </c>
      <c r="M31" s="60">
        <v>14931</v>
      </c>
      <c r="N31" s="60">
        <v>169398</v>
      </c>
      <c r="O31" s="60">
        <v>36351</v>
      </c>
      <c r="P31" s="60">
        <v>-29673</v>
      </c>
      <c r="Q31" s="60">
        <v>-18955</v>
      </c>
      <c r="R31" s="60">
        <v>-12277</v>
      </c>
      <c r="S31" s="60">
        <v>18590</v>
      </c>
      <c r="T31" s="60">
        <v>42201</v>
      </c>
      <c r="U31" s="60">
        <v>-22451</v>
      </c>
      <c r="V31" s="60">
        <v>38340</v>
      </c>
      <c r="W31" s="60">
        <v>139778</v>
      </c>
      <c r="X31" s="60">
        <v>1115000</v>
      </c>
      <c r="Y31" s="60">
        <v>-975222</v>
      </c>
      <c r="Z31" s="140">
        <v>-87.46</v>
      </c>
      <c r="AA31" s="155">
        <v>1115000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1886748</v>
      </c>
      <c r="D33" s="155">
        <v>0</v>
      </c>
      <c r="E33" s="156">
        <v>1890000</v>
      </c>
      <c r="F33" s="60">
        <v>1890000</v>
      </c>
      <c r="G33" s="60">
        <v>10405379</v>
      </c>
      <c r="H33" s="60">
        <v>0</v>
      </c>
      <c r="I33" s="60">
        <v>0</v>
      </c>
      <c r="J33" s="60">
        <v>10405379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7500115</v>
      </c>
      <c r="Q33" s="60">
        <v>9383000</v>
      </c>
      <c r="R33" s="60">
        <v>16883115</v>
      </c>
      <c r="S33" s="60">
        <v>-269830</v>
      </c>
      <c r="T33" s="60">
        <v>191890</v>
      </c>
      <c r="U33" s="60">
        <v>39365</v>
      </c>
      <c r="V33" s="60">
        <v>-38575</v>
      </c>
      <c r="W33" s="60">
        <v>27249919</v>
      </c>
      <c r="X33" s="60">
        <v>1890000</v>
      </c>
      <c r="Y33" s="60">
        <v>25359919</v>
      </c>
      <c r="Z33" s="140">
        <v>1341.79</v>
      </c>
      <c r="AA33" s="155">
        <v>1890000</v>
      </c>
    </row>
    <row r="34" spans="1:27" ht="13.5">
      <c r="A34" s="183" t="s">
        <v>43</v>
      </c>
      <c r="B34" s="182"/>
      <c r="C34" s="155">
        <v>6706910</v>
      </c>
      <c r="D34" s="155">
        <v>0</v>
      </c>
      <c r="E34" s="156">
        <v>10369500</v>
      </c>
      <c r="F34" s="60">
        <v>11045000</v>
      </c>
      <c r="G34" s="60">
        <v>-667155</v>
      </c>
      <c r="H34" s="60">
        <v>0</v>
      </c>
      <c r="I34" s="60">
        <v>0</v>
      </c>
      <c r="J34" s="60">
        <v>-667155</v>
      </c>
      <c r="K34" s="60">
        <v>497174</v>
      </c>
      <c r="L34" s="60">
        <v>505226</v>
      </c>
      <c r="M34" s="60">
        <v>1500366</v>
      </c>
      <c r="N34" s="60">
        <v>2502766</v>
      </c>
      <c r="O34" s="60">
        <v>1150746</v>
      </c>
      <c r="P34" s="60">
        <v>-716462</v>
      </c>
      <c r="Q34" s="60">
        <v>-639710</v>
      </c>
      <c r="R34" s="60">
        <v>-205426</v>
      </c>
      <c r="S34" s="60">
        <v>938855</v>
      </c>
      <c r="T34" s="60">
        <v>1405712</v>
      </c>
      <c r="U34" s="60">
        <v>579024</v>
      </c>
      <c r="V34" s="60">
        <v>2923591</v>
      </c>
      <c r="W34" s="60">
        <v>4553776</v>
      </c>
      <c r="X34" s="60">
        <v>11045000</v>
      </c>
      <c r="Y34" s="60">
        <v>-6491224</v>
      </c>
      <c r="Z34" s="140">
        <v>-58.77</v>
      </c>
      <c r="AA34" s="155">
        <v>11045000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40469095</v>
      </c>
      <c r="D36" s="188">
        <f>SUM(D25:D35)</f>
        <v>0</v>
      </c>
      <c r="E36" s="189">
        <f t="shared" si="1"/>
        <v>45569469</v>
      </c>
      <c r="F36" s="190">
        <f t="shared" si="1"/>
        <v>46810000</v>
      </c>
      <c r="G36" s="190">
        <f t="shared" si="1"/>
        <v>8652301</v>
      </c>
      <c r="H36" s="190">
        <f t="shared" si="1"/>
        <v>0</v>
      </c>
      <c r="I36" s="190">
        <f t="shared" si="1"/>
        <v>0</v>
      </c>
      <c r="J36" s="190">
        <f t="shared" si="1"/>
        <v>8652301</v>
      </c>
      <c r="K36" s="190">
        <f t="shared" si="1"/>
        <v>1540852</v>
      </c>
      <c r="L36" s="190">
        <f t="shared" si="1"/>
        <v>1787057</v>
      </c>
      <c r="M36" s="190">
        <f t="shared" si="1"/>
        <v>2477160</v>
      </c>
      <c r="N36" s="190">
        <f t="shared" si="1"/>
        <v>5805069</v>
      </c>
      <c r="O36" s="190">
        <f t="shared" si="1"/>
        <v>2185995</v>
      </c>
      <c r="P36" s="190">
        <f t="shared" si="1"/>
        <v>5542254</v>
      </c>
      <c r="Q36" s="190">
        <f t="shared" si="1"/>
        <v>7680382</v>
      </c>
      <c r="R36" s="190">
        <f t="shared" si="1"/>
        <v>15408631</v>
      </c>
      <c r="S36" s="190">
        <f t="shared" si="1"/>
        <v>1913663</v>
      </c>
      <c r="T36" s="190">
        <f t="shared" si="1"/>
        <v>2945785</v>
      </c>
      <c r="U36" s="190">
        <f t="shared" si="1"/>
        <v>1451796</v>
      </c>
      <c r="V36" s="190">
        <f t="shared" si="1"/>
        <v>6311244</v>
      </c>
      <c r="W36" s="190">
        <f t="shared" si="1"/>
        <v>36177245</v>
      </c>
      <c r="X36" s="190">
        <f t="shared" si="1"/>
        <v>46810000</v>
      </c>
      <c r="Y36" s="190">
        <f t="shared" si="1"/>
        <v>-10632755</v>
      </c>
      <c r="Z36" s="191">
        <f>+IF(X36&lt;&gt;0,+(Y36/X36)*100,0)</f>
        <v>-22.714708395641956</v>
      </c>
      <c r="AA36" s="188">
        <f>SUM(AA25:AA35)</f>
        <v>46810000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-8360384</v>
      </c>
      <c r="D38" s="199">
        <f>+D22-D36</f>
        <v>0</v>
      </c>
      <c r="E38" s="200">
        <f t="shared" si="2"/>
        <v>-14165469</v>
      </c>
      <c r="F38" s="106">
        <f t="shared" si="2"/>
        <v>-13373000</v>
      </c>
      <c r="G38" s="106">
        <f t="shared" si="2"/>
        <v>-6137785</v>
      </c>
      <c r="H38" s="106">
        <f t="shared" si="2"/>
        <v>0</v>
      </c>
      <c r="I38" s="106">
        <f t="shared" si="2"/>
        <v>0</v>
      </c>
      <c r="J38" s="106">
        <f t="shared" si="2"/>
        <v>-6137785</v>
      </c>
      <c r="K38" s="106">
        <f t="shared" si="2"/>
        <v>1499335</v>
      </c>
      <c r="L38" s="106">
        <f t="shared" si="2"/>
        <v>-1238428</v>
      </c>
      <c r="M38" s="106">
        <f t="shared" si="2"/>
        <v>20820430</v>
      </c>
      <c r="N38" s="106">
        <f t="shared" si="2"/>
        <v>21081337</v>
      </c>
      <c r="O38" s="106">
        <f t="shared" si="2"/>
        <v>-734858</v>
      </c>
      <c r="P38" s="106">
        <f t="shared" si="2"/>
        <v>-5342946</v>
      </c>
      <c r="Q38" s="106">
        <f t="shared" si="2"/>
        <v>-7022942</v>
      </c>
      <c r="R38" s="106">
        <f t="shared" si="2"/>
        <v>-13100746</v>
      </c>
      <c r="S38" s="106">
        <f t="shared" si="2"/>
        <v>1213493</v>
      </c>
      <c r="T38" s="106">
        <f t="shared" si="2"/>
        <v>-1610540</v>
      </c>
      <c r="U38" s="106">
        <f t="shared" si="2"/>
        <v>-426915</v>
      </c>
      <c r="V38" s="106">
        <f t="shared" si="2"/>
        <v>-823962</v>
      </c>
      <c r="W38" s="106">
        <f t="shared" si="2"/>
        <v>1018844</v>
      </c>
      <c r="X38" s="106">
        <f>IF(F22=F36,0,X22-X36)</f>
        <v>-13373000</v>
      </c>
      <c r="Y38" s="106">
        <f t="shared" si="2"/>
        <v>14391844</v>
      </c>
      <c r="Z38" s="201">
        <f>+IF(X38&lt;&gt;0,+(Y38/X38)*100,0)</f>
        <v>-107.61866447319225</v>
      </c>
      <c r="AA38" s="199">
        <f>+AA22-AA36</f>
        <v>-13373000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14168000</v>
      </c>
      <c r="F39" s="60">
        <v>18896000</v>
      </c>
      <c r="G39" s="60">
        <v>400000</v>
      </c>
      <c r="H39" s="60">
        <v>0</v>
      </c>
      <c r="I39" s="60">
        <v>0</v>
      </c>
      <c r="J39" s="60">
        <v>400000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2425373</v>
      </c>
      <c r="Q39" s="60">
        <v>300000</v>
      </c>
      <c r="R39" s="60">
        <v>2725373</v>
      </c>
      <c r="S39" s="60">
        <v>5458000</v>
      </c>
      <c r="T39" s="60">
        <v>0</v>
      </c>
      <c r="U39" s="60">
        <v>0</v>
      </c>
      <c r="V39" s="60">
        <v>5458000</v>
      </c>
      <c r="W39" s="60">
        <v>8583373</v>
      </c>
      <c r="X39" s="60">
        <v>18896000</v>
      </c>
      <c r="Y39" s="60">
        <v>-10312627</v>
      </c>
      <c r="Z39" s="140">
        <v>-54.58</v>
      </c>
      <c r="AA39" s="155">
        <v>18896000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-8360384</v>
      </c>
      <c r="D42" s="206">
        <f>SUM(D38:D41)</f>
        <v>0</v>
      </c>
      <c r="E42" s="207">
        <f t="shared" si="3"/>
        <v>2531</v>
      </c>
      <c r="F42" s="88">
        <f t="shared" si="3"/>
        <v>5523000</v>
      </c>
      <c r="G42" s="88">
        <f t="shared" si="3"/>
        <v>-5737785</v>
      </c>
      <c r="H42" s="88">
        <f t="shared" si="3"/>
        <v>0</v>
      </c>
      <c r="I42" s="88">
        <f t="shared" si="3"/>
        <v>0</v>
      </c>
      <c r="J42" s="88">
        <f t="shared" si="3"/>
        <v>-5737785</v>
      </c>
      <c r="K42" s="88">
        <f t="shared" si="3"/>
        <v>1499335</v>
      </c>
      <c r="L42" s="88">
        <f t="shared" si="3"/>
        <v>-1238428</v>
      </c>
      <c r="M42" s="88">
        <f t="shared" si="3"/>
        <v>20820430</v>
      </c>
      <c r="N42" s="88">
        <f t="shared" si="3"/>
        <v>21081337</v>
      </c>
      <c r="O42" s="88">
        <f t="shared" si="3"/>
        <v>-734858</v>
      </c>
      <c r="P42" s="88">
        <f t="shared" si="3"/>
        <v>-2917573</v>
      </c>
      <c r="Q42" s="88">
        <f t="shared" si="3"/>
        <v>-6722942</v>
      </c>
      <c r="R42" s="88">
        <f t="shared" si="3"/>
        <v>-10375373</v>
      </c>
      <c r="S42" s="88">
        <f t="shared" si="3"/>
        <v>6671493</v>
      </c>
      <c r="T42" s="88">
        <f t="shared" si="3"/>
        <v>-1610540</v>
      </c>
      <c r="U42" s="88">
        <f t="shared" si="3"/>
        <v>-426915</v>
      </c>
      <c r="V42" s="88">
        <f t="shared" si="3"/>
        <v>4634038</v>
      </c>
      <c r="W42" s="88">
        <f t="shared" si="3"/>
        <v>9602217</v>
      </c>
      <c r="X42" s="88">
        <f t="shared" si="3"/>
        <v>5523000</v>
      </c>
      <c r="Y42" s="88">
        <f t="shared" si="3"/>
        <v>4079217</v>
      </c>
      <c r="Z42" s="208">
        <f>+IF(X42&lt;&gt;0,+(Y42/X42)*100,0)</f>
        <v>73.85871808799565</v>
      </c>
      <c r="AA42" s="206">
        <f>SUM(AA38:AA41)</f>
        <v>5523000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-8360384</v>
      </c>
      <c r="D44" s="210">
        <f>+D42-D43</f>
        <v>0</v>
      </c>
      <c r="E44" s="211">
        <f t="shared" si="4"/>
        <v>2531</v>
      </c>
      <c r="F44" s="77">
        <f t="shared" si="4"/>
        <v>5523000</v>
      </c>
      <c r="G44" s="77">
        <f t="shared" si="4"/>
        <v>-5737785</v>
      </c>
      <c r="H44" s="77">
        <f t="shared" si="4"/>
        <v>0</v>
      </c>
      <c r="I44" s="77">
        <f t="shared" si="4"/>
        <v>0</v>
      </c>
      <c r="J44" s="77">
        <f t="shared" si="4"/>
        <v>-5737785</v>
      </c>
      <c r="K44" s="77">
        <f t="shared" si="4"/>
        <v>1499335</v>
      </c>
      <c r="L44" s="77">
        <f t="shared" si="4"/>
        <v>-1238428</v>
      </c>
      <c r="M44" s="77">
        <f t="shared" si="4"/>
        <v>20820430</v>
      </c>
      <c r="N44" s="77">
        <f t="shared" si="4"/>
        <v>21081337</v>
      </c>
      <c r="O44" s="77">
        <f t="shared" si="4"/>
        <v>-734858</v>
      </c>
      <c r="P44" s="77">
        <f t="shared" si="4"/>
        <v>-2917573</v>
      </c>
      <c r="Q44" s="77">
        <f t="shared" si="4"/>
        <v>-6722942</v>
      </c>
      <c r="R44" s="77">
        <f t="shared" si="4"/>
        <v>-10375373</v>
      </c>
      <c r="S44" s="77">
        <f t="shared" si="4"/>
        <v>6671493</v>
      </c>
      <c r="T44" s="77">
        <f t="shared" si="4"/>
        <v>-1610540</v>
      </c>
      <c r="U44" s="77">
        <f t="shared" si="4"/>
        <v>-426915</v>
      </c>
      <c r="V44" s="77">
        <f t="shared" si="4"/>
        <v>4634038</v>
      </c>
      <c r="W44" s="77">
        <f t="shared" si="4"/>
        <v>9602217</v>
      </c>
      <c r="X44" s="77">
        <f t="shared" si="4"/>
        <v>5523000</v>
      </c>
      <c r="Y44" s="77">
        <f t="shared" si="4"/>
        <v>4079217</v>
      </c>
      <c r="Z44" s="212">
        <f>+IF(X44&lt;&gt;0,+(Y44/X44)*100,0)</f>
        <v>73.85871808799565</v>
      </c>
      <c r="AA44" s="210">
        <f>+AA42-AA43</f>
        <v>5523000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-8360384</v>
      </c>
      <c r="D46" s="206">
        <f>SUM(D44:D45)</f>
        <v>0</v>
      </c>
      <c r="E46" s="207">
        <f t="shared" si="5"/>
        <v>2531</v>
      </c>
      <c r="F46" s="88">
        <f t="shared" si="5"/>
        <v>5523000</v>
      </c>
      <c r="G46" s="88">
        <f t="shared" si="5"/>
        <v>-5737785</v>
      </c>
      <c r="H46" s="88">
        <f t="shared" si="5"/>
        <v>0</v>
      </c>
      <c r="I46" s="88">
        <f t="shared" si="5"/>
        <v>0</v>
      </c>
      <c r="J46" s="88">
        <f t="shared" si="5"/>
        <v>-5737785</v>
      </c>
      <c r="K46" s="88">
        <f t="shared" si="5"/>
        <v>1499335</v>
      </c>
      <c r="L46" s="88">
        <f t="shared" si="5"/>
        <v>-1238428</v>
      </c>
      <c r="M46" s="88">
        <f t="shared" si="5"/>
        <v>20820430</v>
      </c>
      <c r="N46" s="88">
        <f t="shared" si="5"/>
        <v>21081337</v>
      </c>
      <c r="O46" s="88">
        <f t="shared" si="5"/>
        <v>-734858</v>
      </c>
      <c r="P46" s="88">
        <f t="shared" si="5"/>
        <v>-2917573</v>
      </c>
      <c r="Q46" s="88">
        <f t="shared" si="5"/>
        <v>-6722942</v>
      </c>
      <c r="R46" s="88">
        <f t="shared" si="5"/>
        <v>-10375373</v>
      </c>
      <c r="S46" s="88">
        <f t="shared" si="5"/>
        <v>6671493</v>
      </c>
      <c r="T46" s="88">
        <f t="shared" si="5"/>
        <v>-1610540</v>
      </c>
      <c r="U46" s="88">
        <f t="shared" si="5"/>
        <v>-426915</v>
      </c>
      <c r="V46" s="88">
        <f t="shared" si="5"/>
        <v>4634038</v>
      </c>
      <c r="W46" s="88">
        <f t="shared" si="5"/>
        <v>9602217</v>
      </c>
      <c r="X46" s="88">
        <f t="shared" si="5"/>
        <v>5523000</v>
      </c>
      <c r="Y46" s="88">
        <f t="shared" si="5"/>
        <v>4079217</v>
      </c>
      <c r="Z46" s="208">
        <f>+IF(X46&lt;&gt;0,+(Y46/X46)*100,0)</f>
        <v>73.85871808799565</v>
      </c>
      <c r="AA46" s="206">
        <f>SUM(AA44:AA45)</f>
        <v>5523000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-8360384</v>
      </c>
      <c r="D48" s="217">
        <f>SUM(D46:D47)</f>
        <v>0</v>
      </c>
      <c r="E48" s="218">
        <f t="shared" si="6"/>
        <v>2531</v>
      </c>
      <c r="F48" s="219">
        <f t="shared" si="6"/>
        <v>5523000</v>
      </c>
      <c r="G48" s="219">
        <f t="shared" si="6"/>
        <v>-5737785</v>
      </c>
      <c r="H48" s="220">
        <f t="shared" si="6"/>
        <v>0</v>
      </c>
      <c r="I48" s="220">
        <f t="shared" si="6"/>
        <v>0</v>
      </c>
      <c r="J48" s="220">
        <f t="shared" si="6"/>
        <v>-5737785</v>
      </c>
      <c r="K48" s="220">
        <f t="shared" si="6"/>
        <v>1499335</v>
      </c>
      <c r="L48" s="220">
        <f t="shared" si="6"/>
        <v>-1238428</v>
      </c>
      <c r="M48" s="219">
        <f t="shared" si="6"/>
        <v>20820430</v>
      </c>
      <c r="N48" s="219">
        <f t="shared" si="6"/>
        <v>21081337</v>
      </c>
      <c r="O48" s="220">
        <f t="shared" si="6"/>
        <v>-734858</v>
      </c>
      <c r="P48" s="220">
        <f t="shared" si="6"/>
        <v>-2917573</v>
      </c>
      <c r="Q48" s="220">
        <f t="shared" si="6"/>
        <v>-6722942</v>
      </c>
      <c r="R48" s="220">
        <f t="shared" si="6"/>
        <v>-10375373</v>
      </c>
      <c r="S48" s="220">
        <f t="shared" si="6"/>
        <v>6671493</v>
      </c>
      <c r="T48" s="219">
        <f t="shared" si="6"/>
        <v>-1610540</v>
      </c>
      <c r="U48" s="219">
        <f t="shared" si="6"/>
        <v>-426915</v>
      </c>
      <c r="V48" s="220">
        <f t="shared" si="6"/>
        <v>4634038</v>
      </c>
      <c r="W48" s="220">
        <f t="shared" si="6"/>
        <v>9602217</v>
      </c>
      <c r="X48" s="220">
        <f t="shared" si="6"/>
        <v>5523000</v>
      </c>
      <c r="Y48" s="220">
        <f t="shared" si="6"/>
        <v>4079217</v>
      </c>
      <c r="Z48" s="221">
        <f>+IF(X48&lt;&gt;0,+(Y48/X48)*100,0)</f>
        <v>73.85871808799565</v>
      </c>
      <c r="AA48" s="222">
        <f>SUM(AA46:AA47)</f>
        <v>5523000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12463273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2799446</v>
      </c>
      <c r="H5" s="100">
        <f t="shared" si="0"/>
        <v>3857099</v>
      </c>
      <c r="I5" s="100">
        <f t="shared" si="0"/>
        <v>1139357</v>
      </c>
      <c r="J5" s="100">
        <f t="shared" si="0"/>
        <v>7795902</v>
      </c>
      <c r="K5" s="100">
        <f t="shared" si="0"/>
        <v>1507314</v>
      </c>
      <c r="L5" s="100">
        <f t="shared" si="0"/>
        <v>3476982</v>
      </c>
      <c r="M5" s="100">
        <f t="shared" si="0"/>
        <v>12178</v>
      </c>
      <c r="N5" s="100">
        <f t="shared" si="0"/>
        <v>4996474</v>
      </c>
      <c r="O5" s="100">
        <f t="shared" si="0"/>
        <v>0</v>
      </c>
      <c r="P5" s="100">
        <f t="shared" si="0"/>
        <v>745500</v>
      </c>
      <c r="Q5" s="100">
        <f t="shared" si="0"/>
        <v>2117880</v>
      </c>
      <c r="R5" s="100">
        <f t="shared" si="0"/>
        <v>2863380</v>
      </c>
      <c r="S5" s="100">
        <f t="shared" si="0"/>
        <v>372750</v>
      </c>
      <c r="T5" s="100">
        <f t="shared" si="0"/>
        <v>940050</v>
      </c>
      <c r="U5" s="100">
        <f t="shared" si="0"/>
        <v>0</v>
      </c>
      <c r="V5" s="100">
        <f t="shared" si="0"/>
        <v>1312800</v>
      </c>
      <c r="W5" s="100">
        <f t="shared" si="0"/>
        <v>16968556</v>
      </c>
      <c r="X5" s="100">
        <f t="shared" si="0"/>
        <v>0</v>
      </c>
      <c r="Y5" s="100">
        <f t="shared" si="0"/>
        <v>16968556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12463273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>
        <v>2799446</v>
      </c>
      <c r="H8" s="60">
        <v>3857099</v>
      </c>
      <c r="I8" s="60">
        <v>1139357</v>
      </c>
      <c r="J8" s="60">
        <v>7795902</v>
      </c>
      <c r="K8" s="60">
        <v>1507314</v>
      </c>
      <c r="L8" s="60">
        <v>3476982</v>
      </c>
      <c r="M8" s="60">
        <v>12178</v>
      </c>
      <c r="N8" s="60">
        <v>4996474</v>
      </c>
      <c r="O8" s="60"/>
      <c r="P8" s="60">
        <v>745500</v>
      </c>
      <c r="Q8" s="60">
        <v>2117880</v>
      </c>
      <c r="R8" s="60">
        <v>2863380</v>
      </c>
      <c r="S8" s="60">
        <v>372750</v>
      </c>
      <c r="T8" s="60">
        <v>940050</v>
      </c>
      <c r="U8" s="60"/>
      <c r="V8" s="60">
        <v>1312800</v>
      </c>
      <c r="W8" s="60">
        <v>16968556</v>
      </c>
      <c r="X8" s="60"/>
      <c r="Y8" s="60">
        <v>16968556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7189000</v>
      </c>
      <c r="F9" s="100">
        <f t="shared" si="1"/>
        <v>13949000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13949000</v>
      </c>
      <c r="Y9" s="100">
        <f t="shared" si="1"/>
        <v>-13949000</v>
      </c>
      <c r="Z9" s="137">
        <f>+IF(X9&lt;&gt;0,+(Y9/X9)*100,0)</f>
        <v>-100</v>
      </c>
      <c r="AA9" s="102">
        <f>SUM(AA10:AA14)</f>
        <v>13949000</v>
      </c>
    </row>
    <row r="10" spans="1:27" ht="13.5">
      <c r="A10" s="138" t="s">
        <v>79</v>
      </c>
      <c r="B10" s="136"/>
      <c r="C10" s="155"/>
      <c r="D10" s="155"/>
      <c r="E10" s="156">
        <v>6824000</v>
      </c>
      <c r="F10" s="60">
        <v>13584000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13584000</v>
      </c>
      <c r="Y10" s="60">
        <v>-13584000</v>
      </c>
      <c r="Z10" s="140">
        <v>-100</v>
      </c>
      <c r="AA10" s="62">
        <v>13584000</v>
      </c>
    </row>
    <row r="11" spans="1:27" ht="13.5">
      <c r="A11" s="138" t="s">
        <v>80</v>
      </c>
      <c r="B11" s="136"/>
      <c r="C11" s="155"/>
      <c r="D11" s="155"/>
      <c r="E11" s="156">
        <v>365000</v>
      </c>
      <c r="F11" s="60">
        <v>365000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365000</v>
      </c>
      <c r="Y11" s="60">
        <v>-365000</v>
      </c>
      <c r="Z11" s="140">
        <v>-100</v>
      </c>
      <c r="AA11" s="62">
        <v>365000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7344000</v>
      </c>
      <c r="F19" s="100">
        <f t="shared" si="3"/>
        <v>7502000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7502000</v>
      </c>
      <c r="Y19" s="100">
        <f t="shared" si="3"/>
        <v>-7502000</v>
      </c>
      <c r="Z19" s="137">
        <f>+IF(X19&lt;&gt;0,+(Y19/X19)*100,0)</f>
        <v>-100</v>
      </c>
      <c r="AA19" s="102">
        <f>SUM(AA20:AA23)</f>
        <v>7502000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>
        <v>5158000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5158000</v>
      </c>
      <c r="Y21" s="60">
        <v>-5158000</v>
      </c>
      <c r="Z21" s="140">
        <v>-100</v>
      </c>
      <c r="AA21" s="62">
        <v>5158000</v>
      </c>
    </row>
    <row r="22" spans="1:27" ht="13.5">
      <c r="A22" s="138" t="s">
        <v>91</v>
      </c>
      <c r="B22" s="136"/>
      <c r="C22" s="157"/>
      <c r="D22" s="157"/>
      <c r="E22" s="158">
        <v>7344000</v>
      </c>
      <c r="F22" s="159">
        <v>2344000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2344000</v>
      </c>
      <c r="Y22" s="159">
        <v>-2344000</v>
      </c>
      <c r="Z22" s="141">
        <v>-100</v>
      </c>
      <c r="AA22" s="225">
        <v>2344000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12463273</v>
      </c>
      <c r="D25" s="217">
        <f>+D5+D9+D15+D19+D24</f>
        <v>0</v>
      </c>
      <c r="E25" s="230">
        <f t="shared" si="4"/>
        <v>14533000</v>
      </c>
      <c r="F25" s="219">
        <f t="shared" si="4"/>
        <v>21451000</v>
      </c>
      <c r="G25" s="219">
        <f t="shared" si="4"/>
        <v>2799446</v>
      </c>
      <c r="H25" s="219">
        <f t="shared" si="4"/>
        <v>3857099</v>
      </c>
      <c r="I25" s="219">
        <f t="shared" si="4"/>
        <v>1139357</v>
      </c>
      <c r="J25" s="219">
        <f t="shared" si="4"/>
        <v>7795902</v>
      </c>
      <c r="K25" s="219">
        <f t="shared" si="4"/>
        <v>1507314</v>
      </c>
      <c r="L25" s="219">
        <f t="shared" si="4"/>
        <v>3476982</v>
      </c>
      <c r="M25" s="219">
        <f t="shared" si="4"/>
        <v>12178</v>
      </c>
      <c r="N25" s="219">
        <f t="shared" si="4"/>
        <v>4996474</v>
      </c>
      <c r="O25" s="219">
        <f t="shared" si="4"/>
        <v>0</v>
      </c>
      <c r="P25" s="219">
        <f t="shared" si="4"/>
        <v>745500</v>
      </c>
      <c r="Q25" s="219">
        <f t="shared" si="4"/>
        <v>2117880</v>
      </c>
      <c r="R25" s="219">
        <f t="shared" si="4"/>
        <v>2863380</v>
      </c>
      <c r="S25" s="219">
        <f t="shared" si="4"/>
        <v>372750</v>
      </c>
      <c r="T25" s="219">
        <f t="shared" si="4"/>
        <v>940050</v>
      </c>
      <c r="U25" s="219">
        <f t="shared" si="4"/>
        <v>0</v>
      </c>
      <c r="V25" s="219">
        <f t="shared" si="4"/>
        <v>1312800</v>
      </c>
      <c r="W25" s="219">
        <f t="shared" si="4"/>
        <v>16968556</v>
      </c>
      <c r="X25" s="219">
        <f t="shared" si="4"/>
        <v>21451000</v>
      </c>
      <c r="Y25" s="219">
        <f t="shared" si="4"/>
        <v>-4482444</v>
      </c>
      <c r="Z25" s="231">
        <f>+IF(X25&lt;&gt;0,+(Y25/X25)*100,0)</f>
        <v>-20.89620064332665</v>
      </c>
      <c r="AA25" s="232">
        <f>+AA5+AA9+AA15+AA19+AA24</f>
        <v>21451000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10453713</v>
      </c>
      <c r="D28" s="155"/>
      <c r="E28" s="156">
        <v>14168000</v>
      </c>
      <c r="F28" s="60">
        <v>19326000</v>
      </c>
      <c r="G28" s="60">
        <v>2799446</v>
      </c>
      <c r="H28" s="60">
        <v>3857099</v>
      </c>
      <c r="I28" s="60">
        <v>1139357</v>
      </c>
      <c r="J28" s="60">
        <v>7795902</v>
      </c>
      <c r="K28" s="60">
        <v>1507314</v>
      </c>
      <c r="L28" s="60">
        <v>3476982</v>
      </c>
      <c r="M28" s="60">
        <v>12178</v>
      </c>
      <c r="N28" s="60">
        <v>4996474</v>
      </c>
      <c r="O28" s="60"/>
      <c r="P28" s="60">
        <v>745500</v>
      </c>
      <c r="Q28" s="60">
        <v>2117880</v>
      </c>
      <c r="R28" s="60">
        <v>2863380</v>
      </c>
      <c r="S28" s="60">
        <v>372750</v>
      </c>
      <c r="T28" s="60">
        <v>940050</v>
      </c>
      <c r="U28" s="60"/>
      <c r="V28" s="60">
        <v>1312800</v>
      </c>
      <c r="W28" s="60">
        <v>16968556</v>
      </c>
      <c r="X28" s="60">
        <v>19326000</v>
      </c>
      <c r="Y28" s="60">
        <v>-2357444</v>
      </c>
      <c r="Z28" s="140">
        <v>-12.2</v>
      </c>
      <c r="AA28" s="155">
        <v>19326000</v>
      </c>
    </row>
    <row r="29" spans="1:27" ht="13.5">
      <c r="A29" s="234" t="s">
        <v>134</v>
      </c>
      <c r="B29" s="136"/>
      <c r="C29" s="155">
        <v>800060</v>
      </c>
      <c r="D29" s="155"/>
      <c r="E29" s="156">
        <v>365000</v>
      </c>
      <c r="F29" s="60">
        <v>2125000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2125000</v>
      </c>
      <c r="Y29" s="60">
        <v>-2125000</v>
      </c>
      <c r="Z29" s="140">
        <v>-100</v>
      </c>
      <c r="AA29" s="62">
        <v>2125000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1209500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12463273</v>
      </c>
      <c r="D32" s="210">
        <f>SUM(D28:D31)</f>
        <v>0</v>
      </c>
      <c r="E32" s="211">
        <f t="shared" si="5"/>
        <v>14533000</v>
      </c>
      <c r="F32" s="77">
        <f t="shared" si="5"/>
        <v>21451000</v>
      </c>
      <c r="G32" s="77">
        <f t="shared" si="5"/>
        <v>2799446</v>
      </c>
      <c r="H32" s="77">
        <f t="shared" si="5"/>
        <v>3857099</v>
      </c>
      <c r="I32" s="77">
        <f t="shared" si="5"/>
        <v>1139357</v>
      </c>
      <c r="J32" s="77">
        <f t="shared" si="5"/>
        <v>7795902</v>
      </c>
      <c r="K32" s="77">
        <f t="shared" si="5"/>
        <v>1507314</v>
      </c>
      <c r="L32" s="77">
        <f t="shared" si="5"/>
        <v>3476982</v>
      </c>
      <c r="M32" s="77">
        <f t="shared" si="5"/>
        <v>12178</v>
      </c>
      <c r="N32" s="77">
        <f t="shared" si="5"/>
        <v>4996474</v>
      </c>
      <c r="O32" s="77">
        <f t="shared" si="5"/>
        <v>0</v>
      </c>
      <c r="P32" s="77">
        <f t="shared" si="5"/>
        <v>745500</v>
      </c>
      <c r="Q32" s="77">
        <f t="shared" si="5"/>
        <v>2117880</v>
      </c>
      <c r="R32" s="77">
        <f t="shared" si="5"/>
        <v>2863380</v>
      </c>
      <c r="S32" s="77">
        <f t="shared" si="5"/>
        <v>372750</v>
      </c>
      <c r="T32" s="77">
        <f t="shared" si="5"/>
        <v>940050</v>
      </c>
      <c r="U32" s="77">
        <f t="shared" si="5"/>
        <v>0</v>
      </c>
      <c r="V32" s="77">
        <f t="shared" si="5"/>
        <v>1312800</v>
      </c>
      <c r="W32" s="77">
        <f t="shared" si="5"/>
        <v>16968556</v>
      </c>
      <c r="X32" s="77">
        <f t="shared" si="5"/>
        <v>21451000</v>
      </c>
      <c r="Y32" s="77">
        <f t="shared" si="5"/>
        <v>-4482444</v>
      </c>
      <c r="Z32" s="212">
        <f>+IF(X32&lt;&gt;0,+(Y32/X32)*100,0)</f>
        <v>-20.89620064332665</v>
      </c>
      <c r="AA32" s="79">
        <f>SUM(AA28:AA31)</f>
        <v>21451000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12463273</v>
      </c>
      <c r="D36" s="222">
        <f>SUM(D32:D35)</f>
        <v>0</v>
      </c>
      <c r="E36" s="218">
        <f t="shared" si="6"/>
        <v>14533000</v>
      </c>
      <c r="F36" s="220">
        <f t="shared" si="6"/>
        <v>21451000</v>
      </c>
      <c r="G36" s="220">
        <f t="shared" si="6"/>
        <v>2799446</v>
      </c>
      <c r="H36" s="220">
        <f t="shared" si="6"/>
        <v>3857099</v>
      </c>
      <c r="I36" s="220">
        <f t="shared" si="6"/>
        <v>1139357</v>
      </c>
      <c r="J36" s="220">
        <f t="shared" si="6"/>
        <v>7795902</v>
      </c>
      <c r="K36" s="220">
        <f t="shared" si="6"/>
        <v>1507314</v>
      </c>
      <c r="L36" s="220">
        <f t="shared" si="6"/>
        <v>3476982</v>
      </c>
      <c r="M36" s="220">
        <f t="shared" si="6"/>
        <v>12178</v>
      </c>
      <c r="N36" s="220">
        <f t="shared" si="6"/>
        <v>4996474</v>
      </c>
      <c r="O36" s="220">
        <f t="shared" si="6"/>
        <v>0</v>
      </c>
      <c r="P36" s="220">
        <f t="shared" si="6"/>
        <v>745500</v>
      </c>
      <c r="Q36" s="220">
        <f t="shared" si="6"/>
        <v>2117880</v>
      </c>
      <c r="R36" s="220">
        <f t="shared" si="6"/>
        <v>2863380</v>
      </c>
      <c r="S36" s="220">
        <f t="shared" si="6"/>
        <v>372750</v>
      </c>
      <c r="T36" s="220">
        <f t="shared" si="6"/>
        <v>940050</v>
      </c>
      <c r="U36" s="220">
        <f t="shared" si="6"/>
        <v>0</v>
      </c>
      <c r="V36" s="220">
        <f t="shared" si="6"/>
        <v>1312800</v>
      </c>
      <c r="W36" s="220">
        <f t="shared" si="6"/>
        <v>16968556</v>
      </c>
      <c r="X36" s="220">
        <f t="shared" si="6"/>
        <v>21451000</v>
      </c>
      <c r="Y36" s="220">
        <f t="shared" si="6"/>
        <v>-4482444</v>
      </c>
      <c r="Z36" s="221">
        <f>+IF(X36&lt;&gt;0,+(Y36/X36)*100,0)</f>
        <v>-20.89620064332665</v>
      </c>
      <c r="AA36" s="239">
        <f>SUM(AA32:AA35)</f>
        <v>21451000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1658186</v>
      </c>
      <c r="D6" s="155"/>
      <c r="E6" s="59">
        <v>2946000</v>
      </c>
      <c r="F6" s="60">
        <v>2946000</v>
      </c>
      <c r="G6" s="60">
        <v>8603581</v>
      </c>
      <c r="H6" s="60">
        <v>809389</v>
      </c>
      <c r="I6" s="60"/>
      <c r="J6" s="60"/>
      <c r="K6" s="60"/>
      <c r="L6" s="60"/>
      <c r="M6" s="60"/>
      <c r="N6" s="60"/>
      <c r="O6" s="60"/>
      <c r="P6" s="60"/>
      <c r="Q6" s="60">
        <v>3080337</v>
      </c>
      <c r="R6" s="60">
        <v>3080337</v>
      </c>
      <c r="S6" s="60">
        <v>11204322</v>
      </c>
      <c r="T6" s="60"/>
      <c r="U6" s="60"/>
      <c r="V6" s="60"/>
      <c r="W6" s="60"/>
      <c r="X6" s="60">
        <v>2946000</v>
      </c>
      <c r="Y6" s="60">
        <v>-2946000</v>
      </c>
      <c r="Z6" s="140">
        <v>-100</v>
      </c>
      <c r="AA6" s="62">
        <v>2946000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13419217</v>
      </c>
      <c r="D8" s="155"/>
      <c r="E8" s="59">
        <v>22434000</v>
      </c>
      <c r="F8" s="60">
        <v>16747000</v>
      </c>
      <c r="G8" s="60">
        <v>-186395</v>
      </c>
      <c r="H8" s="60">
        <v>-160998</v>
      </c>
      <c r="I8" s="60">
        <v>8713317</v>
      </c>
      <c r="J8" s="60">
        <v>8713317</v>
      </c>
      <c r="K8" s="60">
        <v>-2603530</v>
      </c>
      <c r="L8" s="60">
        <v>709570</v>
      </c>
      <c r="M8" s="60">
        <v>22897649</v>
      </c>
      <c r="N8" s="60">
        <v>22897649</v>
      </c>
      <c r="O8" s="60">
        <v>29369613</v>
      </c>
      <c r="P8" s="60">
        <v>7302190</v>
      </c>
      <c r="Q8" s="60">
        <v>6407492</v>
      </c>
      <c r="R8" s="60">
        <v>6407492</v>
      </c>
      <c r="S8" s="60">
        <v>7200267</v>
      </c>
      <c r="T8" s="60">
        <v>7662175</v>
      </c>
      <c r="U8" s="60"/>
      <c r="V8" s="60">
        <v>7662175</v>
      </c>
      <c r="W8" s="60">
        <v>7662175</v>
      </c>
      <c r="X8" s="60">
        <v>16747000</v>
      </c>
      <c r="Y8" s="60">
        <v>-9084825</v>
      </c>
      <c r="Z8" s="140">
        <v>-54.25</v>
      </c>
      <c r="AA8" s="62">
        <v>16747000</v>
      </c>
    </row>
    <row r="9" spans="1:27" ht="13.5">
      <c r="A9" s="249" t="s">
        <v>146</v>
      </c>
      <c r="B9" s="182"/>
      <c r="C9" s="155">
        <v>2061884</v>
      </c>
      <c r="D9" s="155"/>
      <c r="E9" s="59"/>
      <c r="F9" s="60"/>
      <c r="G9" s="60">
        <v>-44398</v>
      </c>
      <c r="H9" s="60">
        <v>-300095</v>
      </c>
      <c r="I9" s="60">
        <v>718839</v>
      </c>
      <c r="J9" s="60">
        <v>718839</v>
      </c>
      <c r="K9" s="60">
        <v>-446219</v>
      </c>
      <c r="L9" s="60">
        <v>-223851</v>
      </c>
      <c r="M9" s="60">
        <v>3012135</v>
      </c>
      <c r="N9" s="60">
        <v>3012135</v>
      </c>
      <c r="O9" s="60">
        <v>2716412</v>
      </c>
      <c r="P9" s="60">
        <v>-2065264</v>
      </c>
      <c r="Q9" s="60">
        <v>-690779</v>
      </c>
      <c r="R9" s="60">
        <v>-690779</v>
      </c>
      <c r="S9" s="60">
        <v>-828041</v>
      </c>
      <c r="T9" s="60">
        <v>-934244</v>
      </c>
      <c r="U9" s="60"/>
      <c r="V9" s="60">
        <v>-934244</v>
      </c>
      <c r="W9" s="60">
        <v>-934244</v>
      </c>
      <c r="X9" s="60"/>
      <c r="Y9" s="60">
        <v>-934244</v>
      </c>
      <c r="Z9" s="140"/>
      <c r="AA9" s="62"/>
    </row>
    <row r="10" spans="1:27" ht="13.5">
      <c r="A10" s="249" t="s">
        <v>147</v>
      </c>
      <c r="B10" s="182"/>
      <c r="C10" s="155">
        <v>76852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58700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17274839</v>
      </c>
      <c r="D12" s="168">
        <f>SUM(D6:D11)</f>
        <v>0</v>
      </c>
      <c r="E12" s="72">
        <f t="shared" si="0"/>
        <v>25380000</v>
      </c>
      <c r="F12" s="73">
        <f t="shared" si="0"/>
        <v>19693000</v>
      </c>
      <c r="G12" s="73">
        <f t="shared" si="0"/>
        <v>8372788</v>
      </c>
      <c r="H12" s="73">
        <f t="shared" si="0"/>
        <v>348296</v>
      </c>
      <c r="I12" s="73">
        <f t="shared" si="0"/>
        <v>9432156</v>
      </c>
      <c r="J12" s="73">
        <f t="shared" si="0"/>
        <v>9432156</v>
      </c>
      <c r="K12" s="73">
        <f t="shared" si="0"/>
        <v>-3049749</v>
      </c>
      <c r="L12" s="73">
        <f t="shared" si="0"/>
        <v>485719</v>
      </c>
      <c r="M12" s="73">
        <f t="shared" si="0"/>
        <v>25909784</v>
      </c>
      <c r="N12" s="73">
        <f t="shared" si="0"/>
        <v>25909784</v>
      </c>
      <c r="O12" s="73">
        <f t="shared" si="0"/>
        <v>32086025</v>
      </c>
      <c r="P12" s="73">
        <f t="shared" si="0"/>
        <v>5236926</v>
      </c>
      <c r="Q12" s="73">
        <f t="shared" si="0"/>
        <v>8797050</v>
      </c>
      <c r="R12" s="73">
        <f t="shared" si="0"/>
        <v>8797050</v>
      </c>
      <c r="S12" s="73">
        <f t="shared" si="0"/>
        <v>17576548</v>
      </c>
      <c r="T12" s="73">
        <f t="shared" si="0"/>
        <v>6727931</v>
      </c>
      <c r="U12" s="73">
        <f t="shared" si="0"/>
        <v>0</v>
      </c>
      <c r="V12" s="73">
        <f t="shared" si="0"/>
        <v>6727931</v>
      </c>
      <c r="W12" s="73">
        <f t="shared" si="0"/>
        <v>6727931</v>
      </c>
      <c r="X12" s="73">
        <f t="shared" si="0"/>
        <v>19693000</v>
      </c>
      <c r="Y12" s="73">
        <f t="shared" si="0"/>
        <v>-12965069</v>
      </c>
      <c r="Z12" s="170">
        <f>+IF(X12&lt;&gt;0,+(Y12/X12)*100,0)</f>
        <v>-65.835926471335</v>
      </c>
      <c r="AA12" s="74">
        <f>SUM(AA6:AA11)</f>
        <v>19693000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>
        <v>673000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673000</v>
      </c>
      <c r="Y16" s="159">
        <v>-673000</v>
      </c>
      <c r="Z16" s="141">
        <v>-100</v>
      </c>
      <c r="AA16" s="225">
        <v>673000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>
        <v>673000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139265909</v>
      </c>
      <c r="D19" s="155"/>
      <c r="E19" s="59">
        <v>75605000</v>
      </c>
      <c r="F19" s="60">
        <v>75605000</v>
      </c>
      <c r="G19" s="60">
        <v>2799446</v>
      </c>
      <c r="H19" s="60">
        <v>3857100</v>
      </c>
      <c r="I19" s="60">
        <v>1139358</v>
      </c>
      <c r="J19" s="60">
        <v>1139358</v>
      </c>
      <c r="K19" s="60">
        <v>1507316</v>
      </c>
      <c r="L19" s="60">
        <v>3484983</v>
      </c>
      <c r="M19" s="60">
        <v>-12179</v>
      </c>
      <c r="N19" s="60">
        <v>-12179</v>
      </c>
      <c r="O19" s="60">
        <v>12776022</v>
      </c>
      <c r="P19" s="60">
        <v>12778022</v>
      </c>
      <c r="Q19" s="60">
        <v>10538468</v>
      </c>
      <c r="R19" s="60">
        <v>10538468</v>
      </c>
      <c r="S19" s="60">
        <v>4548431</v>
      </c>
      <c r="T19" s="60">
        <v>18017693</v>
      </c>
      <c r="U19" s="60"/>
      <c r="V19" s="60">
        <v>18017693</v>
      </c>
      <c r="W19" s="60">
        <v>18017693</v>
      </c>
      <c r="X19" s="60">
        <v>75605000</v>
      </c>
      <c r="Y19" s="60">
        <v>-57587307</v>
      </c>
      <c r="Z19" s="140">
        <v>-76.17</v>
      </c>
      <c r="AA19" s="62">
        <v>75605000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67040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139332949</v>
      </c>
      <c r="D24" s="168">
        <f>SUM(D15:D23)</f>
        <v>0</v>
      </c>
      <c r="E24" s="76">
        <f t="shared" si="1"/>
        <v>76278000</v>
      </c>
      <c r="F24" s="77">
        <f t="shared" si="1"/>
        <v>76278000</v>
      </c>
      <c r="G24" s="77">
        <f t="shared" si="1"/>
        <v>2799446</v>
      </c>
      <c r="H24" s="77">
        <f t="shared" si="1"/>
        <v>3857100</v>
      </c>
      <c r="I24" s="77">
        <f t="shared" si="1"/>
        <v>1139358</v>
      </c>
      <c r="J24" s="77">
        <f t="shared" si="1"/>
        <v>1139358</v>
      </c>
      <c r="K24" s="77">
        <f t="shared" si="1"/>
        <v>1507316</v>
      </c>
      <c r="L24" s="77">
        <f t="shared" si="1"/>
        <v>3484983</v>
      </c>
      <c r="M24" s="77">
        <f t="shared" si="1"/>
        <v>-12179</v>
      </c>
      <c r="N24" s="77">
        <f t="shared" si="1"/>
        <v>-12179</v>
      </c>
      <c r="O24" s="77">
        <f t="shared" si="1"/>
        <v>12776022</v>
      </c>
      <c r="P24" s="77">
        <f t="shared" si="1"/>
        <v>12778022</v>
      </c>
      <c r="Q24" s="77">
        <f t="shared" si="1"/>
        <v>10538468</v>
      </c>
      <c r="R24" s="77">
        <f t="shared" si="1"/>
        <v>10538468</v>
      </c>
      <c r="S24" s="77">
        <f t="shared" si="1"/>
        <v>4548431</v>
      </c>
      <c r="T24" s="77">
        <f t="shared" si="1"/>
        <v>18017693</v>
      </c>
      <c r="U24" s="77">
        <f t="shared" si="1"/>
        <v>0</v>
      </c>
      <c r="V24" s="77">
        <f t="shared" si="1"/>
        <v>18017693</v>
      </c>
      <c r="W24" s="77">
        <f t="shared" si="1"/>
        <v>18017693</v>
      </c>
      <c r="X24" s="77">
        <f t="shared" si="1"/>
        <v>76278000</v>
      </c>
      <c r="Y24" s="77">
        <f t="shared" si="1"/>
        <v>-58260307</v>
      </c>
      <c r="Z24" s="212">
        <f>+IF(X24&lt;&gt;0,+(Y24/X24)*100,0)</f>
        <v>-76.37891266158002</v>
      </c>
      <c r="AA24" s="79">
        <f>SUM(AA15:AA23)</f>
        <v>76278000</v>
      </c>
    </row>
    <row r="25" spans="1:27" ht="13.5">
      <c r="A25" s="250" t="s">
        <v>159</v>
      </c>
      <c r="B25" s="251"/>
      <c r="C25" s="168">
        <f aca="true" t="shared" si="2" ref="C25:Y25">+C12+C24</f>
        <v>156607788</v>
      </c>
      <c r="D25" s="168">
        <f>+D12+D24</f>
        <v>0</v>
      </c>
      <c r="E25" s="72">
        <f t="shared" si="2"/>
        <v>101658000</v>
      </c>
      <c r="F25" s="73">
        <f t="shared" si="2"/>
        <v>95971000</v>
      </c>
      <c r="G25" s="73">
        <f t="shared" si="2"/>
        <v>11172234</v>
      </c>
      <c r="H25" s="73">
        <f t="shared" si="2"/>
        <v>4205396</v>
      </c>
      <c r="I25" s="73">
        <f t="shared" si="2"/>
        <v>10571514</v>
      </c>
      <c r="J25" s="73">
        <f t="shared" si="2"/>
        <v>10571514</v>
      </c>
      <c r="K25" s="73">
        <f t="shared" si="2"/>
        <v>-1542433</v>
      </c>
      <c r="L25" s="73">
        <f t="shared" si="2"/>
        <v>3970702</v>
      </c>
      <c r="M25" s="73">
        <f t="shared" si="2"/>
        <v>25897605</v>
      </c>
      <c r="N25" s="73">
        <f t="shared" si="2"/>
        <v>25897605</v>
      </c>
      <c r="O25" s="73">
        <f t="shared" si="2"/>
        <v>44862047</v>
      </c>
      <c r="P25" s="73">
        <f t="shared" si="2"/>
        <v>18014948</v>
      </c>
      <c r="Q25" s="73">
        <f t="shared" si="2"/>
        <v>19335518</v>
      </c>
      <c r="R25" s="73">
        <f t="shared" si="2"/>
        <v>19335518</v>
      </c>
      <c r="S25" s="73">
        <f t="shared" si="2"/>
        <v>22124979</v>
      </c>
      <c r="T25" s="73">
        <f t="shared" si="2"/>
        <v>24745624</v>
      </c>
      <c r="U25" s="73">
        <f t="shared" si="2"/>
        <v>0</v>
      </c>
      <c r="V25" s="73">
        <f t="shared" si="2"/>
        <v>24745624</v>
      </c>
      <c r="W25" s="73">
        <f t="shared" si="2"/>
        <v>24745624</v>
      </c>
      <c r="X25" s="73">
        <f t="shared" si="2"/>
        <v>95971000</v>
      </c>
      <c r="Y25" s="73">
        <f t="shared" si="2"/>
        <v>-71225376</v>
      </c>
      <c r="Z25" s="170">
        <f>+IF(X25&lt;&gt;0,+(Y25/X25)*100,0)</f>
        <v>-74.21551927144658</v>
      </c>
      <c r="AA25" s="74">
        <f>+AA12+AA24</f>
        <v>95971000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1072363</v>
      </c>
      <c r="J29" s="60">
        <v>1072363</v>
      </c>
      <c r="K29" s="60">
        <v>5332233</v>
      </c>
      <c r="L29" s="60">
        <v>2129115</v>
      </c>
      <c r="M29" s="60">
        <v>7176609</v>
      </c>
      <c r="N29" s="60">
        <v>7176609</v>
      </c>
      <c r="O29" s="60">
        <v>6297349</v>
      </c>
      <c r="P29" s="60">
        <v>7427274</v>
      </c>
      <c r="Q29" s="60"/>
      <c r="R29" s="60"/>
      <c r="S29" s="60"/>
      <c r="T29" s="60">
        <v>4352018</v>
      </c>
      <c r="U29" s="60"/>
      <c r="V29" s="60">
        <v>4352018</v>
      </c>
      <c r="W29" s="60">
        <v>4352018</v>
      </c>
      <c r="X29" s="60"/>
      <c r="Y29" s="60">
        <v>4352018</v>
      </c>
      <c r="Z29" s="140"/>
      <c r="AA29" s="62"/>
    </row>
    <row r="30" spans="1:27" ht="13.5">
      <c r="A30" s="249" t="s">
        <v>52</v>
      </c>
      <c r="B30" s="182"/>
      <c r="C30" s="155">
        <v>727609</v>
      </c>
      <c r="D30" s="155"/>
      <c r="E30" s="59">
        <v>315000</v>
      </c>
      <c r="F30" s="60">
        <v>315000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315000</v>
      </c>
      <c r="Y30" s="60">
        <v>-315000</v>
      </c>
      <c r="Z30" s="140">
        <v>-100</v>
      </c>
      <c r="AA30" s="62">
        <v>315000</v>
      </c>
    </row>
    <row r="31" spans="1:27" ht="13.5">
      <c r="A31" s="249" t="s">
        <v>163</v>
      </c>
      <c r="B31" s="182"/>
      <c r="C31" s="155">
        <v>65439</v>
      </c>
      <c r="D31" s="155"/>
      <c r="E31" s="59">
        <v>10000</v>
      </c>
      <c r="F31" s="60">
        <v>10000</v>
      </c>
      <c r="G31" s="60">
        <v>441</v>
      </c>
      <c r="H31" s="60"/>
      <c r="I31" s="60"/>
      <c r="J31" s="60"/>
      <c r="K31" s="60">
        <v>882</v>
      </c>
      <c r="L31" s="60">
        <v>2041</v>
      </c>
      <c r="M31" s="60"/>
      <c r="N31" s="60"/>
      <c r="O31" s="60">
        <v>3364</v>
      </c>
      <c r="P31" s="60">
        <v>3364</v>
      </c>
      <c r="Q31" s="60">
        <v>3364</v>
      </c>
      <c r="R31" s="60">
        <v>3364</v>
      </c>
      <c r="S31" s="60">
        <v>3364</v>
      </c>
      <c r="T31" s="60">
        <v>3364</v>
      </c>
      <c r="U31" s="60"/>
      <c r="V31" s="60">
        <v>3364</v>
      </c>
      <c r="W31" s="60">
        <v>3364</v>
      </c>
      <c r="X31" s="60">
        <v>10000</v>
      </c>
      <c r="Y31" s="60">
        <v>-6636</v>
      </c>
      <c r="Z31" s="140">
        <v>-66.36</v>
      </c>
      <c r="AA31" s="62">
        <v>10000</v>
      </c>
    </row>
    <row r="32" spans="1:27" ht="13.5">
      <c r="A32" s="249" t="s">
        <v>164</v>
      </c>
      <c r="B32" s="182"/>
      <c r="C32" s="155">
        <v>5832679</v>
      </c>
      <c r="D32" s="155"/>
      <c r="E32" s="59">
        <v>6723000</v>
      </c>
      <c r="F32" s="60">
        <v>6723000</v>
      </c>
      <c r="G32" s="60">
        <v>126418</v>
      </c>
      <c r="H32" s="60">
        <v>397078</v>
      </c>
      <c r="I32" s="60">
        <v>1299090</v>
      </c>
      <c r="J32" s="60">
        <v>1299090</v>
      </c>
      <c r="K32" s="60">
        <v>-2399618</v>
      </c>
      <c r="L32" s="60">
        <v>1020830</v>
      </c>
      <c r="M32" s="60">
        <v>-2842944</v>
      </c>
      <c r="N32" s="60">
        <v>-2842944</v>
      </c>
      <c r="O32" s="60">
        <v>-2399144</v>
      </c>
      <c r="P32" s="60">
        <v>-1698053</v>
      </c>
      <c r="Q32" s="60">
        <v>-1335363</v>
      </c>
      <c r="R32" s="60">
        <v>-1335363</v>
      </c>
      <c r="S32" s="60">
        <v>-1719419</v>
      </c>
      <c r="T32" s="60">
        <v>-1830823</v>
      </c>
      <c r="U32" s="60"/>
      <c r="V32" s="60">
        <v>-1830823</v>
      </c>
      <c r="W32" s="60">
        <v>-1830823</v>
      </c>
      <c r="X32" s="60">
        <v>6723000</v>
      </c>
      <c r="Y32" s="60">
        <v>-8553823</v>
      </c>
      <c r="Z32" s="140">
        <v>-127.23</v>
      </c>
      <c r="AA32" s="62">
        <v>6723000</v>
      </c>
    </row>
    <row r="33" spans="1:27" ht="13.5">
      <c r="A33" s="249" t="s">
        <v>165</v>
      </c>
      <c r="B33" s="182"/>
      <c r="C33" s="155">
        <v>1102968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7728695</v>
      </c>
      <c r="D34" s="168">
        <f>SUM(D29:D33)</f>
        <v>0</v>
      </c>
      <c r="E34" s="72">
        <f t="shared" si="3"/>
        <v>7048000</v>
      </c>
      <c r="F34" s="73">
        <f t="shared" si="3"/>
        <v>7048000</v>
      </c>
      <c r="G34" s="73">
        <f t="shared" si="3"/>
        <v>126859</v>
      </c>
      <c r="H34" s="73">
        <f t="shared" si="3"/>
        <v>397078</v>
      </c>
      <c r="I34" s="73">
        <f t="shared" si="3"/>
        <v>2371453</v>
      </c>
      <c r="J34" s="73">
        <f t="shared" si="3"/>
        <v>2371453</v>
      </c>
      <c r="K34" s="73">
        <f t="shared" si="3"/>
        <v>2933497</v>
      </c>
      <c r="L34" s="73">
        <f t="shared" si="3"/>
        <v>3151986</v>
      </c>
      <c r="M34" s="73">
        <f t="shared" si="3"/>
        <v>4333665</v>
      </c>
      <c r="N34" s="73">
        <f t="shared" si="3"/>
        <v>4333665</v>
      </c>
      <c r="O34" s="73">
        <f t="shared" si="3"/>
        <v>3901569</v>
      </c>
      <c r="P34" s="73">
        <f t="shared" si="3"/>
        <v>5732585</v>
      </c>
      <c r="Q34" s="73">
        <f t="shared" si="3"/>
        <v>-1331999</v>
      </c>
      <c r="R34" s="73">
        <f t="shared" si="3"/>
        <v>-1331999</v>
      </c>
      <c r="S34" s="73">
        <f t="shared" si="3"/>
        <v>-1716055</v>
      </c>
      <c r="T34" s="73">
        <f t="shared" si="3"/>
        <v>2524559</v>
      </c>
      <c r="U34" s="73">
        <f t="shared" si="3"/>
        <v>0</v>
      </c>
      <c r="V34" s="73">
        <f t="shared" si="3"/>
        <v>2524559</v>
      </c>
      <c r="W34" s="73">
        <f t="shared" si="3"/>
        <v>2524559</v>
      </c>
      <c r="X34" s="73">
        <f t="shared" si="3"/>
        <v>7048000</v>
      </c>
      <c r="Y34" s="73">
        <f t="shared" si="3"/>
        <v>-4523441</v>
      </c>
      <c r="Z34" s="170">
        <f>+IF(X34&lt;&gt;0,+(Y34/X34)*100,0)</f>
        <v>-64.18049091940976</v>
      </c>
      <c r="AA34" s="74">
        <f>SUM(AA29:AA33)</f>
        <v>7048000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2157944</v>
      </c>
      <c r="D37" s="155"/>
      <c r="E37" s="59">
        <v>3059000</v>
      </c>
      <c r="F37" s="60">
        <v>3059000</v>
      </c>
      <c r="G37" s="60">
        <v>-514302</v>
      </c>
      <c r="H37" s="60">
        <v>-823096</v>
      </c>
      <c r="I37" s="60">
        <v>616606</v>
      </c>
      <c r="J37" s="60">
        <v>616606</v>
      </c>
      <c r="K37" s="60">
        <v>105108</v>
      </c>
      <c r="L37" s="60">
        <v>2057144</v>
      </c>
      <c r="M37" s="60">
        <v>743512</v>
      </c>
      <c r="N37" s="60">
        <v>743512</v>
      </c>
      <c r="O37" s="60">
        <v>2184973</v>
      </c>
      <c r="P37" s="60">
        <v>-952757</v>
      </c>
      <c r="Q37" s="60">
        <v>-1021882</v>
      </c>
      <c r="R37" s="60">
        <v>-1021882</v>
      </c>
      <c r="S37" s="60">
        <v>-4792988</v>
      </c>
      <c r="T37" s="60">
        <v>-4911727</v>
      </c>
      <c r="U37" s="60"/>
      <c r="V37" s="60">
        <v>-4911727</v>
      </c>
      <c r="W37" s="60">
        <v>-4911727</v>
      </c>
      <c r="X37" s="60">
        <v>3059000</v>
      </c>
      <c r="Y37" s="60">
        <v>-7970727</v>
      </c>
      <c r="Z37" s="140">
        <v>-260.57</v>
      </c>
      <c r="AA37" s="62">
        <v>3059000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2157944</v>
      </c>
      <c r="D39" s="168">
        <f>SUM(D37:D38)</f>
        <v>0</v>
      </c>
      <c r="E39" s="76">
        <f t="shared" si="4"/>
        <v>3059000</v>
      </c>
      <c r="F39" s="77">
        <f t="shared" si="4"/>
        <v>3059000</v>
      </c>
      <c r="G39" s="77">
        <f t="shared" si="4"/>
        <v>-514302</v>
      </c>
      <c r="H39" s="77">
        <f t="shared" si="4"/>
        <v>-823096</v>
      </c>
      <c r="I39" s="77">
        <f t="shared" si="4"/>
        <v>616606</v>
      </c>
      <c r="J39" s="77">
        <f t="shared" si="4"/>
        <v>616606</v>
      </c>
      <c r="K39" s="77">
        <f t="shared" si="4"/>
        <v>105108</v>
      </c>
      <c r="L39" s="77">
        <f t="shared" si="4"/>
        <v>2057144</v>
      </c>
      <c r="M39" s="77">
        <f t="shared" si="4"/>
        <v>743512</v>
      </c>
      <c r="N39" s="77">
        <f t="shared" si="4"/>
        <v>743512</v>
      </c>
      <c r="O39" s="77">
        <f t="shared" si="4"/>
        <v>2184973</v>
      </c>
      <c r="P39" s="77">
        <f t="shared" si="4"/>
        <v>-952757</v>
      </c>
      <c r="Q39" s="77">
        <f t="shared" si="4"/>
        <v>-1021882</v>
      </c>
      <c r="R39" s="77">
        <f t="shared" si="4"/>
        <v>-1021882</v>
      </c>
      <c r="S39" s="77">
        <f t="shared" si="4"/>
        <v>-4792988</v>
      </c>
      <c r="T39" s="77">
        <f t="shared" si="4"/>
        <v>-4911727</v>
      </c>
      <c r="U39" s="77">
        <f t="shared" si="4"/>
        <v>0</v>
      </c>
      <c r="V39" s="77">
        <f t="shared" si="4"/>
        <v>-4911727</v>
      </c>
      <c r="W39" s="77">
        <f t="shared" si="4"/>
        <v>-4911727</v>
      </c>
      <c r="X39" s="77">
        <f t="shared" si="4"/>
        <v>3059000</v>
      </c>
      <c r="Y39" s="77">
        <f t="shared" si="4"/>
        <v>-7970727</v>
      </c>
      <c r="Z39" s="212">
        <f>+IF(X39&lt;&gt;0,+(Y39/X39)*100,0)</f>
        <v>-260.5664269369075</v>
      </c>
      <c r="AA39" s="79">
        <f>SUM(AA37:AA38)</f>
        <v>3059000</v>
      </c>
    </row>
    <row r="40" spans="1:27" ht="13.5">
      <c r="A40" s="250" t="s">
        <v>167</v>
      </c>
      <c r="B40" s="251"/>
      <c r="C40" s="168">
        <f aca="true" t="shared" si="5" ref="C40:Y40">+C34+C39</f>
        <v>9886639</v>
      </c>
      <c r="D40" s="168">
        <f>+D34+D39</f>
        <v>0</v>
      </c>
      <c r="E40" s="72">
        <f t="shared" si="5"/>
        <v>10107000</v>
      </c>
      <c r="F40" s="73">
        <f t="shared" si="5"/>
        <v>10107000</v>
      </c>
      <c r="G40" s="73">
        <f t="shared" si="5"/>
        <v>-387443</v>
      </c>
      <c r="H40" s="73">
        <f t="shared" si="5"/>
        <v>-426018</v>
      </c>
      <c r="I40" s="73">
        <f t="shared" si="5"/>
        <v>2988059</v>
      </c>
      <c r="J40" s="73">
        <f t="shared" si="5"/>
        <v>2988059</v>
      </c>
      <c r="K40" s="73">
        <f t="shared" si="5"/>
        <v>3038605</v>
      </c>
      <c r="L40" s="73">
        <f t="shared" si="5"/>
        <v>5209130</v>
      </c>
      <c r="M40" s="73">
        <f t="shared" si="5"/>
        <v>5077177</v>
      </c>
      <c r="N40" s="73">
        <f t="shared" si="5"/>
        <v>5077177</v>
      </c>
      <c r="O40" s="73">
        <f t="shared" si="5"/>
        <v>6086542</v>
      </c>
      <c r="P40" s="73">
        <f t="shared" si="5"/>
        <v>4779828</v>
      </c>
      <c r="Q40" s="73">
        <f t="shared" si="5"/>
        <v>-2353881</v>
      </c>
      <c r="R40" s="73">
        <f t="shared" si="5"/>
        <v>-2353881</v>
      </c>
      <c r="S40" s="73">
        <f t="shared" si="5"/>
        <v>-6509043</v>
      </c>
      <c r="T40" s="73">
        <f t="shared" si="5"/>
        <v>-2387168</v>
      </c>
      <c r="U40" s="73">
        <f t="shared" si="5"/>
        <v>0</v>
      </c>
      <c r="V40" s="73">
        <f t="shared" si="5"/>
        <v>-2387168</v>
      </c>
      <c r="W40" s="73">
        <f t="shared" si="5"/>
        <v>-2387168</v>
      </c>
      <c r="X40" s="73">
        <f t="shared" si="5"/>
        <v>10107000</v>
      </c>
      <c r="Y40" s="73">
        <f t="shared" si="5"/>
        <v>-12494168</v>
      </c>
      <c r="Z40" s="170">
        <f>+IF(X40&lt;&gt;0,+(Y40/X40)*100,0)</f>
        <v>-123.61895715840507</v>
      </c>
      <c r="AA40" s="74">
        <f>+AA34+AA39</f>
        <v>10107000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146721149</v>
      </c>
      <c r="D42" s="257">
        <f>+D25-D40</f>
        <v>0</v>
      </c>
      <c r="E42" s="258">
        <f t="shared" si="6"/>
        <v>91551000</v>
      </c>
      <c r="F42" s="259">
        <f t="shared" si="6"/>
        <v>85864000</v>
      </c>
      <c r="G42" s="259">
        <f t="shared" si="6"/>
        <v>11559677</v>
      </c>
      <c r="H42" s="259">
        <f t="shared" si="6"/>
        <v>4631414</v>
      </c>
      <c r="I42" s="259">
        <f t="shared" si="6"/>
        <v>7583455</v>
      </c>
      <c r="J42" s="259">
        <f t="shared" si="6"/>
        <v>7583455</v>
      </c>
      <c r="K42" s="259">
        <f t="shared" si="6"/>
        <v>-4581038</v>
      </c>
      <c r="L42" s="259">
        <f t="shared" si="6"/>
        <v>-1238428</v>
      </c>
      <c r="M42" s="259">
        <f t="shared" si="6"/>
        <v>20820428</v>
      </c>
      <c r="N42" s="259">
        <f t="shared" si="6"/>
        <v>20820428</v>
      </c>
      <c r="O42" s="259">
        <f t="shared" si="6"/>
        <v>38775505</v>
      </c>
      <c r="P42" s="259">
        <f t="shared" si="6"/>
        <v>13235120</v>
      </c>
      <c r="Q42" s="259">
        <f t="shared" si="6"/>
        <v>21689399</v>
      </c>
      <c r="R42" s="259">
        <f t="shared" si="6"/>
        <v>21689399</v>
      </c>
      <c r="S42" s="259">
        <f t="shared" si="6"/>
        <v>28634022</v>
      </c>
      <c r="T42" s="259">
        <f t="shared" si="6"/>
        <v>27132792</v>
      </c>
      <c r="U42" s="259">
        <f t="shared" si="6"/>
        <v>0</v>
      </c>
      <c r="V42" s="259">
        <f t="shared" si="6"/>
        <v>27132792</v>
      </c>
      <c r="W42" s="259">
        <f t="shared" si="6"/>
        <v>27132792</v>
      </c>
      <c r="X42" s="259">
        <f t="shared" si="6"/>
        <v>85864000</v>
      </c>
      <c r="Y42" s="259">
        <f t="shared" si="6"/>
        <v>-58731208</v>
      </c>
      <c r="Z42" s="260">
        <f>+IF(X42&lt;&gt;0,+(Y42/X42)*100,0)</f>
        <v>-68.40027019472655</v>
      </c>
      <c r="AA42" s="261">
        <f>+AA25-AA40</f>
        <v>85864000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146721149</v>
      </c>
      <c r="D45" s="155"/>
      <c r="E45" s="59">
        <v>91551000</v>
      </c>
      <c r="F45" s="60">
        <v>85864000</v>
      </c>
      <c r="G45" s="60">
        <v>11566816</v>
      </c>
      <c r="H45" s="60">
        <v>4631414</v>
      </c>
      <c r="I45" s="60">
        <v>7588503</v>
      </c>
      <c r="J45" s="60">
        <v>7588503</v>
      </c>
      <c r="K45" s="60">
        <v>-4581039</v>
      </c>
      <c r="L45" s="60">
        <v>-1238428</v>
      </c>
      <c r="M45" s="60">
        <v>20820428</v>
      </c>
      <c r="N45" s="60">
        <v>20820428</v>
      </c>
      <c r="O45" s="60">
        <v>38787694</v>
      </c>
      <c r="P45" s="60">
        <v>13247309</v>
      </c>
      <c r="Q45" s="60">
        <v>21701589</v>
      </c>
      <c r="R45" s="60">
        <v>21701589</v>
      </c>
      <c r="S45" s="60">
        <v>28646211</v>
      </c>
      <c r="T45" s="60">
        <v>27144981</v>
      </c>
      <c r="U45" s="60"/>
      <c r="V45" s="60">
        <v>27144981</v>
      </c>
      <c r="W45" s="60">
        <v>27144981</v>
      </c>
      <c r="X45" s="60">
        <v>85864000</v>
      </c>
      <c r="Y45" s="60">
        <v>-58719019</v>
      </c>
      <c r="Z45" s="139">
        <v>-68.39</v>
      </c>
      <c r="AA45" s="62">
        <v>85864000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-7140</v>
      </c>
      <c r="H46" s="60"/>
      <c r="I46" s="60">
        <v>-5049</v>
      </c>
      <c r="J46" s="60">
        <v>-5049</v>
      </c>
      <c r="K46" s="60"/>
      <c r="L46" s="60"/>
      <c r="M46" s="60"/>
      <c r="N46" s="60"/>
      <c r="O46" s="60">
        <v>-12189</v>
      </c>
      <c r="P46" s="60">
        <v>-12189</v>
      </c>
      <c r="Q46" s="60">
        <v>-12189</v>
      </c>
      <c r="R46" s="60">
        <v>-12189</v>
      </c>
      <c r="S46" s="60">
        <v>-12189</v>
      </c>
      <c r="T46" s="60">
        <v>-12189</v>
      </c>
      <c r="U46" s="60"/>
      <c r="V46" s="60">
        <v>-12189</v>
      </c>
      <c r="W46" s="60">
        <v>-12189</v>
      </c>
      <c r="X46" s="60"/>
      <c r="Y46" s="60">
        <v>-12189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146721149</v>
      </c>
      <c r="D48" s="217">
        <f>SUM(D45:D47)</f>
        <v>0</v>
      </c>
      <c r="E48" s="264">
        <f t="shared" si="7"/>
        <v>91551000</v>
      </c>
      <c r="F48" s="219">
        <f t="shared" si="7"/>
        <v>85864000</v>
      </c>
      <c r="G48" s="219">
        <f t="shared" si="7"/>
        <v>11559676</v>
      </c>
      <c r="H48" s="219">
        <f t="shared" si="7"/>
        <v>4631414</v>
      </c>
      <c r="I48" s="219">
        <f t="shared" si="7"/>
        <v>7583454</v>
      </c>
      <c r="J48" s="219">
        <f t="shared" si="7"/>
        <v>7583454</v>
      </c>
      <c r="K48" s="219">
        <f t="shared" si="7"/>
        <v>-4581039</v>
      </c>
      <c r="L48" s="219">
        <f t="shared" si="7"/>
        <v>-1238428</v>
      </c>
      <c r="M48" s="219">
        <f t="shared" si="7"/>
        <v>20820428</v>
      </c>
      <c r="N48" s="219">
        <f t="shared" si="7"/>
        <v>20820428</v>
      </c>
      <c r="O48" s="219">
        <f t="shared" si="7"/>
        <v>38775505</v>
      </c>
      <c r="P48" s="219">
        <f t="shared" si="7"/>
        <v>13235120</v>
      </c>
      <c r="Q48" s="219">
        <f t="shared" si="7"/>
        <v>21689400</v>
      </c>
      <c r="R48" s="219">
        <f t="shared" si="7"/>
        <v>21689400</v>
      </c>
      <c r="S48" s="219">
        <f t="shared" si="7"/>
        <v>28634022</v>
      </c>
      <c r="T48" s="219">
        <f t="shared" si="7"/>
        <v>27132792</v>
      </c>
      <c r="U48" s="219">
        <f t="shared" si="7"/>
        <v>0</v>
      </c>
      <c r="V48" s="219">
        <f t="shared" si="7"/>
        <v>27132792</v>
      </c>
      <c r="W48" s="219">
        <f t="shared" si="7"/>
        <v>27132792</v>
      </c>
      <c r="X48" s="219">
        <f t="shared" si="7"/>
        <v>85864000</v>
      </c>
      <c r="Y48" s="219">
        <f t="shared" si="7"/>
        <v>-58731208</v>
      </c>
      <c r="Z48" s="265">
        <f>+IF(X48&lt;&gt;0,+(Y48/X48)*100,0)</f>
        <v>-68.40027019472655</v>
      </c>
      <c r="AA48" s="232">
        <f>SUM(AA45:AA47)</f>
        <v>85864000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2663855</v>
      </c>
      <c r="D6" s="155"/>
      <c r="E6" s="59">
        <v>4657000</v>
      </c>
      <c r="F6" s="60">
        <v>4656996</v>
      </c>
      <c r="G6" s="60">
        <v>250678</v>
      </c>
      <c r="H6" s="60">
        <v>68941</v>
      </c>
      <c r="I6" s="60">
        <v>206449</v>
      </c>
      <c r="J6" s="60">
        <v>526068</v>
      </c>
      <c r="K6" s="60">
        <v>78808</v>
      </c>
      <c r="L6" s="60">
        <v>174507</v>
      </c>
      <c r="M6" s="60">
        <v>609440</v>
      </c>
      <c r="N6" s="60">
        <v>862755</v>
      </c>
      <c r="O6" s="60">
        <v>455943</v>
      </c>
      <c r="P6" s="60">
        <v>457858</v>
      </c>
      <c r="Q6" s="60">
        <v>292329</v>
      </c>
      <c r="R6" s="60">
        <v>1206130</v>
      </c>
      <c r="S6" s="60">
        <v>1082967</v>
      </c>
      <c r="T6" s="60">
        <v>1335245</v>
      </c>
      <c r="U6" s="60">
        <v>932491</v>
      </c>
      <c r="V6" s="60">
        <v>3350703</v>
      </c>
      <c r="W6" s="60">
        <v>5945656</v>
      </c>
      <c r="X6" s="60">
        <v>4656996</v>
      </c>
      <c r="Y6" s="60">
        <v>1288660</v>
      </c>
      <c r="Z6" s="140">
        <v>27.67</v>
      </c>
      <c r="AA6" s="62">
        <v>4656996</v>
      </c>
    </row>
    <row r="7" spans="1:27" ht="13.5">
      <c r="A7" s="249" t="s">
        <v>178</v>
      </c>
      <c r="B7" s="182"/>
      <c r="C7" s="155">
        <v>18186404</v>
      </c>
      <c r="D7" s="155"/>
      <c r="E7" s="59">
        <v>19771000</v>
      </c>
      <c r="F7" s="60">
        <v>21895998</v>
      </c>
      <c r="G7" s="60">
        <v>8899100</v>
      </c>
      <c r="H7" s="60"/>
      <c r="I7" s="60"/>
      <c r="J7" s="60">
        <v>8899100</v>
      </c>
      <c r="K7" s="60"/>
      <c r="L7" s="60"/>
      <c r="M7" s="60"/>
      <c r="N7" s="60"/>
      <c r="O7" s="60"/>
      <c r="P7" s="60">
        <v>5633000</v>
      </c>
      <c r="Q7" s="60">
        <v>4225000</v>
      </c>
      <c r="R7" s="60">
        <v>9858000</v>
      </c>
      <c r="S7" s="60">
        <v>4225000</v>
      </c>
      <c r="T7" s="60"/>
      <c r="U7" s="60"/>
      <c r="V7" s="60">
        <v>4225000</v>
      </c>
      <c r="W7" s="60">
        <v>22982100</v>
      </c>
      <c r="X7" s="60">
        <v>21895998</v>
      </c>
      <c r="Y7" s="60">
        <v>1086102</v>
      </c>
      <c r="Z7" s="140">
        <v>4.96</v>
      </c>
      <c r="AA7" s="62">
        <v>21895998</v>
      </c>
    </row>
    <row r="8" spans="1:27" ht="13.5">
      <c r="A8" s="249" t="s">
        <v>179</v>
      </c>
      <c r="B8" s="182"/>
      <c r="C8" s="155">
        <v>15063325</v>
      </c>
      <c r="D8" s="155"/>
      <c r="E8" s="59">
        <v>14168000</v>
      </c>
      <c r="F8" s="60">
        <v>14168000</v>
      </c>
      <c r="G8" s="60">
        <v>4446379</v>
      </c>
      <c r="H8" s="60">
        <v>6260089</v>
      </c>
      <c r="I8" s="60">
        <v>994418</v>
      </c>
      <c r="J8" s="60">
        <v>11700886</v>
      </c>
      <c r="K8" s="60"/>
      <c r="L8" s="60"/>
      <c r="M8" s="60"/>
      <c r="N8" s="60"/>
      <c r="O8" s="60"/>
      <c r="P8" s="60">
        <v>4292488</v>
      </c>
      <c r="Q8" s="60">
        <v>5458000</v>
      </c>
      <c r="R8" s="60">
        <v>9750488</v>
      </c>
      <c r="S8" s="60">
        <v>5458000</v>
      </c>
      <c r="T8" s="60"/>
      <c r="U8" s="60"/>
      <c r="V8" s="60">
        <v>5458000</v>
      </c>
      <c r="W8" s="60">
        <v>26909374</v>
      </c>
      <c r="X8" s="60">
        <v>14168000</v>
      </c>
      <c r="Y8" s="60">
        <v>12741374</v>
      </c>
      <c r="Z8" s="140">
        <v>89.93</v>
      </c>
      <c r="AA8" s="62">
        <v>14168000</v>
      </c>
    </row>
    <row r="9" spans="1:27" ht="13.5">
      <c r="A9" s="249" t="s">
        <v>180</v>
      </c>
      <c r="B9" s="182"/>
      <c r="C9" s="155">
        <v>2055017</v>
      </c>
      <c r="D9" s="155"/>
      <c r="E9" s="59">
        <v>1194000</v>
      </c>
      <c r="F9" s="60">
        <v>1194000</v>
      </c>
      <c r="G9" s="60">
        <v>-449</v>
      </c>
      <c r="H9" s="60"/>
      <c r="I9" s="60"/>
      <c r="J9" s="60">
        <v>-449</v>
      </c>
      <c r="K9" s="60"/>
      <c r="L9" s="60"/>
      <c r="M9" s="60"/>
      <c r="N9" s="60"/>
      <c r="O9" s="60"/>
      <c r="P9" s="60"/>
      <c r="Q9" s="60"/>
      <c r="R9" s="60"/>
      <c r="S9" s="60">
        <v>14877</v>
      </c>
      <c r="T9" s="60"/>
      <c r="U9" s="60"/>
      <c r="V9" s="60">
        <v>14877</v>
      </c>
      <c r="W9" s="60">
        <v>14428</v>
      </c>
      <c r="X9" s="60">
        <v>1194000</v>
      </c>
      <c r="Y9" s="60">
        <v>-1179572</v>
      </c>
      <c r="Z9" s="140">
        <v>-98.79</v>
      </c>
      <c r="AA9" s="62">
        <v>1194000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-24454062</v>
      </c>
      <c r="D12" s="155"/>
      <c r="E12" s="59">
        <v>-26801000</v>
      </c>
      <c r="F12" s="60">
        <v>-26801004</v>
      </c>
      <c r="G12" s="60">
        <v>-2193121</v>
      </c>
      <c r="H12" s="60">
        <v>-2787526</v>
      </c>
      <c r="I12" s="60">
        <v>116337</v>
      </c>
      <c r="J12" s="60">
        <v>-4864310</v>
      </c>
      <c r="K12" s="60">
        <v>-3262391</v>
      </c>
      <c r="L12" s="60">
        <v>4653706</v>
      </c>
      <c r="M12" s="60">
        <v>-6335975</v>
      </c>
      <c r="N12" s="60">
        <v>-4944660</v>
      </c>
      <c r="O12" s="60">
        <v>-1544829</v>
      </c>
      <c r="P12" s="60">
        <v>-4027311</v>
      </c>
      <c r="Q12" s="60">
        <v>-5497330</v>
      </c>
      <c r="R12" s="60">
        <v>-11069470</v>
      </c>
      <c r="S12" s="60">
        <v>-8732704</v>
      </c>
      <c r="T12" s="60">
        <v>-20640633</v>
      </c>
      <c r="U12" s="60">
        <v>3008551</v>
      </c>
      <c r="V12" s="60">
        <v>-26364786</v>
      </c>
      <c r="W12" s="60">
        <v>-47243226</v>
      </c>
      <c r="X12" s="60">
        <v>-26801004</v>
      </c>
      <c r="Y12" s="60">
        <v>-20442222</v>
      </c>
      <c r="Z12" s="140">
        <v>76.27</v>
      </c>
      <c r="AA12" s="62">
        <v>-26801004</v>
      </c>
    </row>
    <row r="13" spans="1:27" ht="13.5">
      <c r="A13" s="249" t="s">
        <v>40</v>
      </c>
      <c r="B13" s="182"/>
      <c r="C13" s="155">
        <v>-102479</v>
      </c>
      <c r="D13" s="155"/>
      <c r="E13" s="59">
        <v>-204000</v>
      </c>
      <c r="F13" s="60">
        <v>-204000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-204000</v>
      </c>
      <c r="Y13" s="60">
        <v>204000</v>
      </c>
      <c r="Z13" s="140">
        <v>-100</v>
      </c>
      <c r="AA13" s="62">
        <v>-204000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>
        <v>-269830</v>
      </c>
      <c r="T14" s="60">
        <v>-191890</v>
      </c>
      <c r="U14" s="60">
        <v>-39365</v>
      </c>
      <c r="V14" s="60">
        <v>-501085</v>
      </c>
      <c r="W14" s="60">
        <v>-501085</v>
      </c>
      <c r="X14" s="60"/>
      <c r="Y14" s="60">
        <v>-501085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13412060</v>
      </c>
      <c r="D15" s="168">
        <f>SUM(D6:D14)</f>
        <v>0</v>
      </c>
      <c r="E15" s="72">
        <f t="shared" si="0"/>
        <v>12785000</v>
      </c>
      <c r="F15" s="73">
        <f t="shared" si="0"/>
        <v>14909990</v>
      </c>
      <c r="G15" s="73">
        <f t="shared" si="0"/>
        <v>11402587</v>
      </c>
      <c r="H15" s="73">
        <f t="shared" si="0"/>
        <v>3541504</v>
      </c>
      <c r="I15" s="73">
        <f t="shared" si="0"/>
        <v>1317204</v>
      </c>
      <c r="J15" s="73">
        <f t="shared" si="0"/>
        <v>16261295</v>
      </c>
      <c r="K15" s="73">
        <f t="shared" si="0"/>
        <v>-3183583</v>
      </c>
      <c r="L15" s="73">
        <f t="shared" si="0"/>
        <v>4828213</v>
      </c>
      <c r="M15" s="73">
        <f t="shared" si="0"/>
        <v>-5726535</v>
      </c>
      <c r="N15" s="73">
        <f t="shared" si="0"/>
        <v>-4081905</v>
      </c>
      <c r="O15" s="73">
        <f t="shared" si="0"/>
        <v>-1088886</v>
      </c>
      <c r="P15" s="73">
        <f t="shared" si="0"/>
        <v>6356035</v>
      </c>
      <c r="Q15" s="73">
        <f t="shared" si="0"/>
        <v>4477999</v>
      </c>
      <c r="R15" s="73">
        <f t="shared" si="0"/>
        <v>9745148</v>
      </c>
      <c r="S15" s="73">
        <f t="shared" si="0"/>
        <v>1778310</v>
      </c>
      <c r="T15" s="73">
        <f t="shared" si="0"/>
        <v>-19497278</v>
      </c>
      <c r="U15" s="73">
        <f t="shared" si="0"/>
        <v>3901677</v>
      </c>
      <c r="V15" s="73">
        <f t="shared" si="0"/>
        <v>-13817291</v>
      </c>
      <c r="W15" s="73">
        <f t="shared" si="0"/>
        <v>8107247</v>
      </c>
      <c r="X15" s="73">
        <f t="shared" si="0"/>
        <v>14909990</v>
      </c>
      <c r="Y15" s="73">
        <f t="shared" si="0"/>
        <v>-6802743</v>
      </c>
      <c r="Z15" s="170">
        <f>+IF(X15&lt;&gt;0,+(Y15/X15)*100,0)</f>
        <v>-45.62540283393886</v>
      </c>
      <c r="AA15" s="74">
        <f>SUM(AA6:AA14)</f>
        <v>14909990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55941</v>
      </c>
      <c r="D19" s="155"/>
      <c r="E19" s="59">
        <v>382000</v>
      </c>
      <c r="F19" s="60">
        <v>382000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382000</v>
      </c>
      <c r="Y19" s="159">
        <v>-382000</v>
      </c>
      <c r="Z19" s="141">
        <v>-100</v>
      </c>
      <c r="AA19" s="225">
        <v>382000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-12463273</v>
      </c>
      <c r="D24" s="155"/>
      <c r="E24" s="59">
        <v>-14168000</v>
      </c>
      <c r="F24" s="60">
        <v>-14168004</v>
      </c>
      <c r="G24" s="60">
        <v>-2799446</v>
      </c>
      <c r="H24" s="60">
        <v>-3857100</v>
      </c>
      <c r="I24" s="60">
        <v>-2278715</v>
      </c>
      <c r="J24" s="60">
        <v>-8935261</v>
      </c>
      <c r="K24" s="60">
        <v>-3014631</v>
      </c>
      <c r="L24" s="60">
        <v>-6953965</v>
      </c>
      <c r="M24" s="60">
        <v>-1387563</v>
      </c>
      <c r="N24" s="60">
        <v>-11356159</v>
      </c>
      <c r="O24" s="60"/>
      <c r="P24" s="60"/>
      <c r="Q24" s="60">
        <v>2117881</v>
      </c>
      <c r="R24" s="60">
        <v>2117881</v>
      </c>
      <c r="S24" s="60">
        <v>-372750</v>
      </c>
      <c r="T24" s="60">
        <v>-940050</v>
      </c>
      <c r="U24" s="60">
        <v>-439563</v>
      </c>
      <c r="V24" s="60">
        <v>-1752363</v>
      </c>
      <c r="W24" s="60">
        <v>-19925902</v>
      </c>
      <c r="X24" s="60">
        <v>-14168004</v>
      </c>
      <c r="Y24" s="60">
        <v>-5757898</v>
      </c>
      <c r="Z24" s="140">
        <v>40.64</v>
      </c>
      <c r="AA24" s="62">
        <v>-14168004</v>
      </c>
    </row>
    <row r="25" spans="1:27" ht="13.5">
      <c r="A25" s="250" t="s">
        <v>191</v>
      </c>
      <c r="B25" s="251"/>
      <c r="C25" s="168">
        <f aca="true" t="shared" si="1" ref="C25:Y25">SUM(C19:C24)</f>
        <v>-12407332</v>
      </c>
      <c r="D25" s="168">
        <f>SUM(D19:D24)</f>
        <v>0</v>
      </c>
      <c r="E25" s="72">
        <f t="shared" si="1"/>
        <v>-13786000</v>
      </c>
      <c r="F25" s="73">
        <f t="shared" si="1"/>
        <v>-13786004</v>
      </c>
      <c r="G25" s="73">
        <f t="shared" si="1"/>
        <v>-2799446</v>
      </c>
      <c r="H25" s="73">
        <f t="shared" si="1"/>
        <v>-3857100</v>
      </c>
      <c r="I25" s="73">
        <f t="shared" si="1"/>
        <v>-2278715</v>
      </c>
      <c r="J25" s="73">
        <f t="shared" si="1"/>
        <v>-8935261</v>
      </c>
      <c r="K25" s="73">
        <f t="shared" si="1"/>
        <v>-3014631</v>
      </c>
      <c r="L25" s="73">
        <f t="shared" si="1"/>
        <v>-6953965</v>
      </c>
      <c r="M25" s="73">
        <f t="shared" si="1"/>
        <v>-1387563</v>
      </c>
      <c r="N25" s="73">
        <f t="shared" si="1"/>
        <v>-11356159</v>
      </c>
      <c r="O25" s="73">
        <f t="shared" si="1"/>
        <v>0</v>
      </c>
      <c r="P25" s="73">
        <f t="shared" si="1"/>
        <v>0</v>
      </c>
      <c r="Q25" s="73">
        <f t="shared" si="1"/>
        <v>2117881</v>
      </c>
      <c r="R25" s="73">
        <f t="shared" si="1"/>
        <v>2117881</v>
      </c>
      <c r="S25" s="73">
        <f t="shared" si="1"/>
        <v>-372750</v>
      </c>
      <c r="T25" s="73">
        <f t="shared" si="1"/>
        <v>-940050</v>
      </c>
      <c r="U25" s="73">
        <f t="shared" si="1"/>
        <v>-439563</v>
      </c>
      <c r="V25" s="73">
        <f t="shared" si="1"/>
        <v>-1752363</v>
      </c>
      <c r="W25" s="73">
        <f t="shared" si="1"/>
        <v>-19925902</v>
      </c>
      <c r="X25" s="73">
        <f t="shared" si="1"/>
        <v>-13786004</v>
      </c>
      <c r="Y25" s="73">
        <f t="shared" si="1"/>
        <v>-6139898</v>
      </c>
      <c r="Z25" s="170">
        <f>+IF(X25&lt;&gt;0,+(Y25/X25)*100,0)</f>
        <v>44.53718423409713</v>
      </c>
      <c r="AA25" s="74">
        <f>SUM(AA19:AA24)</f>
        <v>-13786004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7000</v>
      </c>
      <c r="F31" s="60">
        <v>7000</v>
      </c>
      <c r="G31" s="60">
        <v>441</v>
      </c>
      <c r="H31" s="159"/>
      <c r="I31" s="159"/>
      <c r="J31" s="159">
        <v>441</v>
      </c>
      <c r="K31" s="60">
        <v>882</v>
      </c>
      <c r="L31" s="60">
        <v>2041</v>
      </c>
      <c r="M31" s="60"/>
      <c r="N31" s="60">
        <v>2923</v>
      </c>
      <c r="O31" s="159"/>
      <c r="P31" s="159"/>
      <c r="Q31" s="159"/>
      <c r="R31" s="60"/>
      <c r="S31" s="60"/>
      <c r="T31" s="60"/>
      <c r="U31" s="60"/>
      <c r="V31" s="159"/>
      <c r="W31" s="159">
        <v>3364</v>
      </c>
      <c r="X31" s="159">
        <v>7000</v>
      </c>
      <c r="Y31" s="60">
        <v>-3636</v>
      </c>
      <c r="Z31" s="140">
        <v>-51.94</v>
      </c>
      <c r="AA31" s="62">
        <v>7000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-1219053</v>
      </c>
      <c r="D33" s="155"/>
      <c r="E33" s="59">
        <v>-520000</v>
      </c>
      <c r="F33" s="60">
        <v>-520000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>
        <v>-183285</v>
      </c>
      <c r="T33" s="60"/>
      <c r="U33" s="60"/>
      <c r="V33" s="60">
        <v>-183285</v>
      </c>
      <c r="W33" s="60">
        <v>-183285</v>
      </c>
      <c r="X33" s="60">
        <v>-520000</v>
      </c>
      <c r="Y33" s="60">
        <v>336715</v>
      </c>
      <c r="Z33" s="140">
        <v>-64.75</v>
      </c>
      <c r="AA33" s="62">
        <v>-520000</v>
      </c>
    </row>
    <row r="34" spans="1:27" ht="13.5">
      <c r="A34" s="250" t="s">
        <v>197</v>
      </c>
      <c r="B34" s="251"/>
      <c r="C34" s="168">
        <f aca="true" t="shared" si="2" ref="C34:Y34">SUM(C29:C33)</f>
        <v>-1219053</v>
      </c>
      <c r="D34" s="168">
        <f>SUM(D29:D33)</f>
        <v>0</v>
      </c>
      <c r="E34" s="72">
        <f t="shared" si="2"/>
        <v>-513000</v>
      </c>
      <c r="F34" s="73">
        <f t="shared" si="2"/>
        <v>-513000</v>
      </c>
      <c r="G34" s="73">
        <f t="shared" si="2"/>
        <v>441</v>
      </c>
      <c r="H34" s="73">
        <f t="shared" si="2"/>
        <v>0</v>
      </c>
      <c r="I34" s="73">
        <f t="shared" si="2"/>
        <v>0</v>
      </c>
      <c r="J34" s="73">
        <f t="shared" si="2"/>
        <v>441</v>
      </c>
      <c r="K34" s="73">
        <f t="shared" si="2"/>
        <v>882</v>
      </c>
      <c r="L34" s="73">
        <f t="shared" si="2"/>
        <v>2041</v>
      </c>
      <c r="M34" s="73">
        <f t="shared" si="2"/>
        <v>0</v>
      </c>
      <c r="N34" s="73">
        <f t="shared" si="2"/>
        <v>2923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-183285</v>
      </c>
      <c r="T34" s="73">
        <f t="shared" si="2"/>
        <v>0</v>
      </c>
      <c r="U34" s="73">
        <f t="shared" si="2"/>
        <v>0</v>
      </c>
      <c r="V34" s="73">
        <f t="shared" si="2"/>
        <v>-183285</v>
      </c>
      <c r="W34" s="73">
        <f t="shared" si="2"/>
        <v>-179921</v>
      </c>
      <c r="X34" s="73">
        <f t="shared" si="2"/>
        <v>-513000</v>
      </c>
      <c r="Y34" s="73">
        <f t="shared" si="2"/>
        <v>333079</v>
      </c>
      <c r="Z34" s="170">
        <f>+IF(X34&lt;&gt;0,+(Y34/X34)*100,0)</f>
        <v>-64.92768031189084</v>
      </c>
      <c r="AA34" s="74">
        <f>SUM(AA29:AA33)</f>
        <v>-513000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-214325</v>
      </c>
      <c r="D36" s="153">
        <f>+D15+D25+D34</f>
        <v>0</v>
      </c>
      <c r="E36" s="99">
        <f t="shared" si="3"/>
        <v>-1514000</v>
      </c>
      <c r="F36" s="100">
        <f t="shared" si="3"/>
        <v>610986</v>
      </c>
      <c r="G36" s="100">
        <f t="shared" si="3"/>
        <v>8603582</v>
      </c>
      <c r="H36" s="100">
        <f t="shared" si="3"/>
        <v>-315596</v>
      </c>
      <c r="I36" s="100">
        <f t="shared" si="3"/>
        <v>-961511</v>
      </c>
      <c r="J36" s="100">
        <f t="shared" si="3"/>
        <v>7326475</v>
      </c>
      <c r="K36" s="100">
        <f t="shared" si="3"/>
        <v>-6197332</v>
      </c>
      <c r="L36" s="100">
        <f t="shared" si="3"/>
        <v>-2123711</v>
      </c>
      <c r="M36" s="100">
        <f t="shared" si="3"/>
        <v>-7114098</v>
      </c>
      <c r="N36" s="100">
        <f t="shared" si="3"/>
        <v>-15435141</v>
      </c>
      <c r="O36" s="100">
        <f t="shared" si="3"/>
        <v>-1088886</v>
      </c>
      <c r="P36" s="100">
        <f t="shared" si="3"/>
        <v>6356035</v>
      </c>
      <c r="Q36" s="100">
        <f t="shared" si="3"/>
        <v>6595880</v>
      </c>
      <c r="R36" s="100">
        <f t="shared" si="3"/>
        <v>11863029</v>
      </c>
      <c r="S36" s="100">
        <f t="shared" si="3"/>
        <v>1222275</v>
      </c>
      <c r="T36" s="100">
        <f t="shared" si="3"/>
        <v>-20437328</v>
      </c>
      <c r="U36" s="100">
        <f t="shared" si="3"/>
        <v>3462114</v>
      </c>
      <c r="V36" s="100">
        <f t="shared" si="3"/>
        <v>-15752939</v>
      </c>
      <c r="W36" s="100">
        <f t="shared" si="3"/>
        <v>-11998576</v>
      </c>
      <c r="X36" s="100">
        <f t="shared" si="3"/>
        <v>610986</v>
      </c>
      <c r="Y36" s="100">
        <f t="shared" si="3"/>
        <v>-12609562</v>
      </c>
      <c r="Z36" s="137">
        <f>+IF(X36&lt;&gt;0,+(Y36/X36)*100,0)</f>
        <v>-2063.8053899762026</v>
      </c>
      <c r="AA36" s="102">
        <f>+AA15+AA25+AA34</f>
        <v>610986</v>
      </c>
    </row>
    <row r="37" spans="1:27" ht="13.5">
      <c r="A37" s="249" t="s">
        <v>199</v>
      </c>
      <c r="B37" s="182"/>
      <c r="C37" s="153">
        <v>1816570</v>
      </c>
      <c r="D37" s="153"/>
      <c r="E37" s="99">
        <v>4465000</v>
      </c>
      <c r="F37" s="100">
        <v>4465000</v>
      </c>
      <c r="G37" s="100"/>
      <c r="H37" s="100">
        <v>8603582</v>
      </c>
      <c r="I37" s="100">
        <v>8287986</v>
      </c>
      <c r="J37" s="100"/>
      <c r="K37" s="100">
        <v>7326475</v>
      </c>
      <c r="L37" s="100">
        <v>1129143</v>
      </c>
      <c r="M37" s="100">
        <v>-994568</v>
      </c>
      <c r="N37" s="100">
        <v>7326475</v>
      </c>
      <c r="O37" s="100">
        <v>-8108666</v>
      </c>
      <c r="P37" s="100">
        <v>-9197552</v>
      </c>
      <c r="Q37" s="100">
        <v>-2841517</v>
      </c>
      <c r="R37" s="100">
        <v>-8108666</v>
      </c>
      <c r="S37" s="100">
        <v>3754363</v>
      </c>
      <c r="T37" s="100">
        <v>4976638</v>
      </c>
      <c r="U37" s="100">
        <v>-15460690</v>
      </c>
      <c r="V37" s="100">
        <v>3754363</v>
      </c>
      <c r="W37" s="100"/>
      <c r="X37" s="100">
        <v>4465000</v>
      </c>
      <c r="Y37" s="100">
        <v>-4465000</v>
      </c>
      <c r="Z37" s="137">
        <v>-100</v>
      </c>
      <c r="AA37" s="102">
        <v>4465000</v>
      </c>
    </row>
    <row r="38" spans="1:27" ht="13.5">
      <c r="A38" s="269" t="s">
        <v>200</v>
      </c>
      <c r="B38" s="256"/>
      <c r="C38" s="257">
        <v>1602245</v>
      </c>
      <c r="D38" s="257"/>
      <c r="E38" s="258">
        <v>2951000</v>
      </c>
      <c r="F38" s="259">
        <v>5075986</v>
      </c>
      <c r="G38" s="259">
        <v>8603582</v>
      </c>
      <c r="H38" s="259">
        <v>8287986</v>
      </c>
      <c r="I38" s="259">
        <v>7326475</v>
      </c>
      <c r="J38" s="259">
        <v>7326475</v>
      </c>
      <c r="K38" s="259">
        <v>1129143</v>
      </c>
      <c r="L38" s="259">
        <v>-994568</v>
      </c>
      <c r="M38" s="259">
        <v>-8108666</v>
      </c>
      <c r="N38" s="259">
        <v>-8108666</v>
      </c>
      <c r="O38" s="259">
        <v>-9197552</v>
      </c>
      <c r="P38" s="259">
        <v>-2841517</v>
      </c>
      <c r="Q38" s="259">
        <v>3754363</v>
      </c>
      <c r="R38" s="259">
        <v>-9197552</v>
      </c>
      <c r="S38" s="259">
        <v>4976638</v>
      </c>
      <c r="T38" s="259">
        <v>-15460690</v>
      </c>
      <c r="U38" s="259">
        <v>-11998576</v>
      </c>
      <c r="V38" s="259">
        <v>-11998576</v>
      </c>
      <c r="W38" s="259">
        <v>-11998576</v>
      </c>
      <c r="X38" s="259">
        <v>5075986</v>
      </c>
      <c r="Y38" s="259">
        <v>-17074562</v>
      </c>
      <c r="Z38" s="260">
        <v>-336.38</v>
      </c>
      <c r="AA38" s="261">
        <v>5075986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12463273</v>
      </c>
      <c r="D5" s="200">
        <f t="shared" si="0"/>
        <v>0</v>
      </c>
      <c r="E5" s="106">
        <f t="shared" si="0"/>
        <v>14533000</v>
      </c>
      <c r="F5" s="106">
        <f t="shared" si="0"/>
        <v>21451000</v>
      </c>
      <c r="G5" s="106">
        <f t="shared" si="0"/>
        <v>2799446</v>
      </c>
      <c r="H5" s="106">
        <f t="shared" si="0"/>
        <v>3857099</v>
      </c>
      <c r="I5" s="106">
        <f t="shared" si="0"/>
        <v>1139357</v>
      </c>
      <c r="J5" s="106">
        <f t="shared" si="0"/>
        <v>7795902</v>
      </c>
      <c r="K5" s="106">
        <f t="shared" si="0"/>
        <v>1507314</v>
      </c>
      <c r="L5" s="106">
        <f t="shared" si="0"/>
        <v>3476982</v>
      </c>
      <c r="M5" s="106">
        <f t="shared" si="0"/>
        <v>12178</v>
      </c>
      <c r="N5" s="106">
        <f t="shared" si="0"/>
        <v>4996474</v>
      </c>
      <c r="O5" s="106">
        <f t="shared" si="0"/>
        <v>0</v>
      </c>
      <c r="P5" s="106">
        <f t="shared" si="0"/>
        <v>745500</v>
      </c>
      <c r="Q5" s="106">
        <f t="shared" si="0"/>
        <v>2117880</v>
      </c>
      <c r="R5" s="106">
        <f t="shared" si="0"/>
        <v>2863380</v>
      </c>
      <c r="S5" s="106">
        <f t="shared" si="0"/>
        <v>372750</v>
      </c>
      <c r="T5" s="106">
        <f t="shared" si="0"/>
        <v>940050</v>
      </c>
      <c r="U5" s="106">
        <f t="shared" si="0"/>
        <v>0</v>
      </c>
      <c r="V5" s="106">
        <f t="shared" si="0"/>
        <v>1312800</v>
      </c>
      <c r="W5" s="106">
        <f t="shared" si="0"/>
        <v>16968556</v>
      </c>
      <c r="X5" s="106">
        <f t="shared" si="0"/>
        <v>21451000</v>
      </c>
      <c r="Y5" s="106">
        <f t="shared" si="0"/>
        <v>-4482444</v>
      </c>
      <c r="Z5" s="201">
        <f>+IF(X5&lt;&gt;0,+(Y5/X5)*100,0)</f>
        <v>-20.89620064332665</v>
      </c>
      <c r="AA5" s="199">
        <f>SUM(AA11:AA18)</f>
        <v>21451000</v>
      </c>
    </row>
    <row r="6" spans="1:27" ht="13.5">
      <c r="A6" s="291" t="s">
        <v>204</v>
      </c>
      <c r="B6" s="142"/>
      <c r="C6" s="62"/>
      <c r="D6" s="156"/>
      <c r="E6" s="60">
        <v>5824000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>
        <v>5158000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5158000</v>
      </c>
      <c r="Y8" s="60">
        <v>-5158000</v>
      </c>
      <c r="Z8" s="140">
        <v>-100</v>
      </c>
      <c r="AA8" s="155">
        <v>5158000</v>
      </c>
    </row>
    <row r="9" spans="1:27" ht="13.5">
      <c r="A9" s="291" t="s">
        <v>207</v>
      </c>
      <c r="B9" s="142"/>
      <c r="C9" s="62"/>
      <c r="D9" s="156"/>
      <c r="E9" s="60">
        <v>7344000</v>
      </c>
      <c r="F9" s="60">
        <v>2344000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2344000</v>
      </c>
      <c r="Y9" s="60">
        <v>-2344000</v>
      </c>
      <c r="Z9" s="140">
        <v>-100</v>
      </c>
      <c r="AA9" s="155">
        <v>2344000</v>
      </c>
    </row>
    <row r="10" spans="1:27" ht="13.5">
      <c r="A10" s="291" t="s">
        <v>208</v>
      </c>
      <c r="B10" s="142"/>
      <c r="C10" s="62">
        <v>1604000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1604000</v>
      </c>
      <c r="D11" s="294">
        <f t="shared" si="1"/>
        <v>0</v>
      </c>
      <c r="E11" s="295">
        <f t="shared" si="1"/>
        <v>13168000</v>
      </c>
      <c r="F11" s="295">
        <f t="shared" si="1"/>
        <v>7502000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7502000</v>
      </c>
      <c r="Y11" s="295">
        <f t="shared" si="1"/>
        <v>-7502000</v>
      </c>
      <c r="Z11" s="296">
        <f>+IF(X11&lt;&gt;0,+(Y11/X11)*100,0)</f>
        <v>-100</v>
      </c>
      <c r="AA11" s="297">
        <f>SUM(AA6:AA10)</f>
        <v>7502000</v>
      </c>
    </row>
    <row r="12" spans="1:27" ht="13.5">
      <c r="A12" s="298" t="s">
        <v>210</v>
      </c>
      <c r="B12" s="136"/>
      <c r="C12" s="62">
        <v>2474054</v>
      </c>
      <c r="D12" s="156"/>
      <c r="E12" s="60">
        <v>1365000</v>
      </c>
      <c r="F12" s="60">
        <v>13949000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124860</v>
      </c>
      <c r="U12" s="60"/>
      <c r="V12" s="60">
        <v>124860</v>
      </c>
      <c r="W12" s="60">
        <v>124860</v>
      </c>
      <c r="X12" s="60">
        <v>13949000</v>
      </c>
      <c r="Y12" s="60">
        <v>-13824140</v>
      </c>
      <c r="Z12" s="140">
        <v>-99.1</v>
      </c>
      <c r="AA12" s="155">
        <v>13949000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8318179</v>
      </c>
      <c r="D15" s="156"/>
      <c r="E15" s="60"/>
      <c r="F15" s="60"/>
      <c r="G15" s="60">
        <v>2799446</v>
      </c>
      <c r="H15" s="60">
        <v>3857099</v>
      </c>
      <c r="I15" s="60">
        <v>1139357</v>
      </c>
      <c r="J15" s="60">
        <v>7795902</v>
      </c>
      <c r="K15" s="60">
        <v>1507314</v>
      </c>
      <c r="L15" s="60">
        <v>3476982</v>
      </c>
      <c r="M15" s="60">
        <v>12178</v>
      </c>
      <c r="N15" s="60">
        <v>4996474</v>
      </c>
      <c r="O15" s="60"/>
      <c r="P15" s="60">
        <v>745500</v>
      </c>
      <c r="Q15" s="60">
        <v>2117880</v>
      </c>
      <c r="R15" s="60">
        <v>2863380</v>
      </c>
      <c r="S15" s="60">
        <v>372750</v>
      </c>
      <c r="T15" s="60">
        <v>815190</v>
      </c>
      <c r="U15" s="60"/>
      <c r="V15" s="60">
        <v>1187940</v>
      </c>
      <c r="W15" s="60">
        <v>16843696</v>
      </c>
      <c r="X15" s="60"/>
      <c r="Y15" s="60">
        <v>16843696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67040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5824000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5158000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5158000</v>
      </c>
      <c r="Y38" s="60">
        <f t="shared" si="4"/>
        <v>-5158000</v>
      </c>
      <c r="Z38" s="140">
        <f t="shared" si="5"/>
        <v>-100</v>
      </c>
      <c r="AA38" s="155">
        <f>AA8+AA23</f>
        <v>5158000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7344000</v>
      </c>
      <c r="F39" s="60">
        <f t="shared" si="4"/>
        <v>2344000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2344000</v>
      </c>
      <c r="Y39" s="60">
        <f t="shared" si="4"/>
        <v>-2344000</v>
      </c>
      <c r="Z39" s="140">
        <f t="shared" si="5"/>
        <v>-100</v>
      </c>
      <c r="AA39" s="155">
        <f>AA9+AA24</f>
        <v>2344000</v>
      </c>
    </row>
    <row r="40" spans="1:27" ht="13.5">
      <c r="A40" s="291" t="s">
        <v>208</v>
      </c>
      <c r="B40" s="142"/>
      <c r="C40" s="62">
        <f t="shared" si="4"/>
        <v>1604000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1604000</v>
      </c>
      <c r="D41" s="294">
        <f t="shared" si="6"/>
        <v>0</v>
      </c>
      <c r="E41" s="295">
        <f t="shared" si="6"/>
        <v>13168000</v>
      </c>
      <c r="F41" s="295">
        <f t="shared" si="6"/>
        <v>7502000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7502000</v>
      </c>
      <c r="Y41" s="295">
        <f t="shared" si="6"/>
        <v>-7502000</v>
      </c>
      <c r="Z41" s="296">
        <f t="shared" si="5"/>
        <v>-100</v>
      </c>
      <c r="AA41" s="297">
        <f>SUM(AA36:AA40)</f>
        <v>7502000</v>
      </c>
    </row>
    <row r="42" spans="1:27" ht="13.5">
      <c r="A42" s="298" t="s">
        <v>210</v>
      </c>
      <c r="B42" s="136"/>
      <c r="C42" s="95">
        <f aca="true" t="shared" si="7" ref="C42:Y48">C12+C27</f>
        <v>2474054</v>
      </c>
      <c r="D42" s="129">
        <f t="shared" si="7"/>
        <v>0</v>
      </c>
      <c r="E42" s="54">
        <f t="shared" si="7"/>
        <v>1365000</v>
      </c>
      <c r="F42" s="54">
        <f t="shared" si="7"/>
        <v>13949000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124860</v>
      </c>
      <c r="U42" s="54">
        <f t="shared" si="7"/>
        <v>0</v>
      </c>
      <c r="V42" s="54">
        <f t="shared" si="7"/>
        <v>124860</v>
      </c>
      <c r="W42" s="54">
        <f t="shared" si="7"/>
        <v>124860</v>
      </c>
      <c r="X42" s="54">
        <f t="shared" si="7"/>
        <v>13949000</v>
      </c>
      <c r="Y42" s="54">
        <f t="shared" si="7"/>
        <v>-13824140</v>
      </c>
      <c r="Z42" s="184">
        <f t="shared" si="5"/>
        <v>-99.10488207039931</v>
      </c>
      <c r="AA42" s="130">
        <f aca="true" t="shared" si="8" ref="AA42:AA48">AA12+AA27</f>
        <v>13949000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8318179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2799446</v>
      </c>
      <c r="H45" s="54">
        <f t="shared" si="7"/>
        <v>3857099</v>
      </c>
      <c r="I45" s="54">
        <f t="shared" si="7"/>
        <v>1139357</v>
      </c>
      <c r="J45" s="54">
        <f t="shared" si="7"/>
        <v>7795902</v>
      </c>
      <c r="K45" s="54">
        <f t="shared" si="7"/>
        <v>1507314</v>
      </c>
      <c r="L45" s="54">
        <f t="shared" si="7"/>
        <v>3476982</v>
      </c>
      <c r="M45" s="54">
        <f t="shared" si="7"/>
        <v>12178</v>
      </c>
      <c r="N45" s="54">
        <f t="shared" si="7"/>
        <v>4996474</v>
      </c>
      <c r="O45" s="54">
        <f t="shared" si="7"/>
        <v>0</v>
      </c>
      <c r="P45" s="54">
        <f t="shared" si="7"/>
        <v>745500</v>
      </c>
      <c r="Q45" s="54">
        <f t="shared" si="7"/>
        <v>2117880</v>
      </c>
      <c r="R45" s="54">
        <f t="shared" si="7"/>
        <v>2863380</v>
      </c>
      <c r="S45" s="54">
        <f t="shared" si="7"/>
        <v>372750</v>
      </c>
      <c r="T45" s="54">
        <f t="shared" si="7"/>
        <v>815190</v>
      </c>
      <c r="U45" s="54">
        <f t="shared" si="7"/>
        <v>0</v>
      </c>
      <c r="V45" s="54">
        <f t="shared" si="7"/>
        <v>1187940</v>
      </c>
      <c r="W45" s="54">
        <f t="shared" si="7"/>
        <v>16843696</v>
      </c>
      <c r="X45" s="54">
        <f t="shared" si="7"/>
        <v>0</v>
      </c>
      <c r="Y45" s="54">
        <f t="shared" si="7"/>
        <v>16843696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67040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12463273</v>
      </c>
      <c r="D49" s="218">
        <f t="shared" si="9"/>
        <v>0</v>
      </c>
      <c r="E49" s="220">
        <f t="shared" si="9"/>
        <v>14533000</v>
      </c>
      <c r="F49" s="220">
        <f t="shared" si="9"/>
        <v>21451000</v>
      </c>
      <c r="G49" s="220">
        <f t="shared" si="9"/>
        <v>2799446</v>
      </c>
      <c r="H49" s="220">
        <f t="shared" si="9"/>
        <v>3857099</v>
      </c>
      <c r="I49" s="220">
        <f t="shared" si="9"/>
        <v>1139357</v>
      </c>
      <c r="J49" s="220">
        <f t="shared" si="9"/>
        <v>7795902</v>
      </c>
      <c r="K49" s="220">
        <f t="shared" si="9"/>
        <v>1507314</v>
      </c>
      <c r="L49" s="220">
        <f t="shared" si="9"/>
        <v>3476982</v>
      </c>
      <c r="M49" s="220">
        <f t="shared" si="9"/>
        <v>12178</v>
      </c>
      <c r="N49" s="220">
        <f t="shared" si="9"/>
        <v>4996474</v>
      </c>
      <c r="O49" s="220">
        <f t="shared" si="9"/>
        <v>0</v>
      </c>
      <c r="P49" s="220">
        <f t="shared" si="9"/>
        <v>745500</v>
      </c>
      <c r="Q49" s="220">
        <f t="shared" si="9"/>
        <v>2117880</v>
      </c>
      <c r="R49" s="220">
        <f t="shared" si="9"/>
        <v>2863380</v>
      </c>
      <c r="S49" s="220">
        <f t="shared" si="9"/>
        <v>372750</v>
      </c>
      <c r="T49" s="220">
        <f t="shared" si="9"/>
        <v>940050</v>
      </c>
      <c r="U49" s="220">
        <f t="shared" si="9"/>
        <v>0</v>
      </c>
      <c r="V49" s="220">
        <f t="shared" si="9"/>
        <v>1312800</v>
      </c>
      <c r="W49" s="220">
        <f t="shared" si="9"/>
        <v>16968556</v>
      </c>
      <c r="X49" s="220">
        <f t="shared" si="9"/>
        <v>21451000</v>
      </c>
      <c r="Y49" s="220">
        <f t="shared" si="9"/>
        <v>-4482444</v>
      </c>
      <c r="Z49" s="221">
        <f t="shared" si="5"/>
        <v>-20.89620064332665</v>
      </c>
      <c r="AA49" s="222">
        <f>SUM(AA41:AA48)</f>
        <v>21451000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2343000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250000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250000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582000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1161000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8880220</v>
      </c>
      <c r="D65" s="156"/>
      <c r="E65" s="60">
        <v>14072971</v>
      </c>
      <c r="F65" s="60">
        <v>11742256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11742256</v>
      </c>
      <c r="Y65" s="60">
        <v>-11742256</v>
      </c>
      <c r="Z65" s="140">
        <v>-100</v>
      </c>
      <c r="AA65" s="155"/>
    </row>
    <row r="66" spans="1:27" ht="13.5">
      <c r="A66" s="311" t="s">
        <v>223</v>
      </c>
      <c r="B66" s="316"/>
      <c r="C66" s="273">
        <v>718039</v>
      </c>
      <c r="D66" s="274"/>
      <c r="E66" s="275">
        <v>842187</v>
      </c>
      <c r="F66" s="275">
        <v>1850937</v>
      </c>
      <c r="G66" s="275"/>
      <c r="H66" s="275">
        <v>46005</v>
      </c>
      <c r="I66" s="275"/>
      <c r="J66" s="275">
        <v>46005</v>
      </c>
      <c r="K66" s="275"/>
      <c r="L66" s="275">
        <v>23045</v>
      </c>
      <c r="M66" s="275">
        <v>8230</v>
      </c>
      <c r="N66" s="275">
        <v>31275</v>
      </c>
      <c r="O66" s="275"/>
      <c r="P66" s="275"/>
      <c r="Q66" s="275">
        <v>9259</v>
      </c>
      <c r="R66" s="275">
        <v>9259</v>
      </c>
      <c r="S66" s="275">
        <v>18590</v>
      </c>
      <c r="T66" s="275">
        <v>42201</v>
      </c>
      <c r="U66" s="275">
        <v>22451</v>
      </c>
      <c r="V66" s="275">
        <v>83242</v>
      </c>
      <c r="W66" s="275">
        <v>169781</v>
      </c>
      <c r="X66" s="275">
        <v>1850937</v>
      </c>
      <c r="Y66" s="275">
        <v>-1681156</v>
      </c>
      <c r="Z66" s="140">
        <v>-90.83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9598259</v>
      </c>
      <c r="D69" s="218">
        <f t="shared" si="12"/>
        <v>0</v>
      </c>
      <c r="E69" s="220">
        <f t="shared" si="12"/>
        <v>14915158</v>
      </c>
      <c r="F69" s="220">
        <f t="shared" si="12"/>
        <v>13593193</v>
      </c>
      <c r="G69" s="220">
        <f t="shared" si="12"/>
        <v>0</v>
      </c>
      <c r="H69" s="220">
        <f t="shared" si="12"/>
        <v>46005</v>
      </c>
      <c r="I69" s="220">
        <f t="shared" si="12"/>
        <v>0</v>
      </c>
      <c r="J69" s="220">
        <f t="shared" si="12"/>
        <v>46005</v>
      </c>
      <c r="K69" s="220">
        <f t="shared" si="12"/>
        <v>0</v>
      </c>
      <c r="L69" s="220">
        <f t="shared" si="12"/>
        <v>23045</v>
      </c>
      <c r="M69" s="220">
        <f t="shared" si="12"/>
        <v>8230</v>
      </c>
      <c r="N69" s="220">
        <f t="shared" si="12"/>
        <v>31275</v>
      </c>
      <c r="O69" s="220">
        <f t="shared" si="12"/>
        <v>0</v>
      </c>
      <c r="P69" s="220">
        <f t="shared" si="12"/>
        <v>0</v>
      </c>
      <c r="Q69" s="220">
        <f t="shared" si="12"/>
        <v>9259</v>
      </c>
      <c r="R69" s="220">
        <f t="shared" si="12"/>
        <v>9259</v>
      </c>
      <c r="S69" s="220">
        <f t="shared" si="12"/>
        <v>18590</v>
      </c>
      <c r="T69" s="220">
        <f t="shared" si="12"/>
        <v>42201</v>
      </c>
      <c r="U69" s="220">
        <f t="shared" si="12"/>
        <v>22451</v>
      </c>
      <c r="V69" s="220">
        <f t="shared" si="12"/>
        <v>83242</v>
      </c>
      <c r="W69" s="220">
        <f t="shared" si="12"/>
        <v>169781</v>
      </c>
      <c r="X69" s="220">
        <f t="shared" si="12"/>
        <v>13593193</v>
      </c>
      <c r="Y69" s="220">
        <f t="shared" si="12"/>
        <v>-13423412</v>
      </c>
      <c r="Z69" s="221">
        <f>+IF(X69&lt;&gt;0,+(Y69/X69)*100,0)</f>
        <v>-98.75098514381426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1604000</v>
      </c>
      <c r="D5" s="357">
        <f t="shared" si="0"/>
        <v>0</v>
      </c>
      <c r="E5" s="356">
        <f t="shared" si="0"/>
        <v>13168000</v>
      </c>
      <c r="F5" s="358">
        <f t="shared" si="0"/>
        <v>7502000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7502000</v>
      </c>
      <c r="Y5" s="358">
        <f t="shared" si="0"/>
        <v>-7502000</v>
      </c>
      <c r="Z5" s="359">
        <f>+IF(X5&lt;&gt;0,+(Y5/X5)*100,0)</f>
        <v>-100</v>
      </c>
      <c r="AA5" s="360">
        <f>+AA6+AA8+AA11+AA13+AA15</f>
        <v>7502000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5824000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5824000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5158000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5158000</v>
      </c>
      <c r="Y11" s="364">
        <f t="shared" si="3"/>
        <v>-5158000</v>
      </c>
      <c r="Z11" s="365">
        <f>+IF(X11&lt;&gt;0,+(Y11/X11)*100,0)</f>
        <v>-100</v>
      </c>
      <c r="AA11" s="366">
        <f t="shared" si="3"/>
        <v>5158000</v>
      </c>
    </row>
    <row r="12" spans="1:27" ht="13.5">
      <c r="A12" s="291" t="s">
        <v>231</v>
      </c>
      <c r="B12" s="136"/>
      <c r="C12" s="60"/>
      <c r="D12" s="340"/>
      <c r="E12" s="60"/>
      <c r="F12" s="59">
        <v>5158000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5158000</v>
      </c>
      <c r="Y12" s="59">
        <v>-5158000</v>
      </c>
      <c r="Z12" s="61">
        <v>-100</v>
      </c>
      <c r="AA12" s="62">
        <v>5158000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7344000</v>
      </c>
      <c r="F13" s="342">
        <f t="shared" si="4"/>
        <v>2344000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2344000</v>
      </c>
      <c r="Y13" s="342">
        <f t="shared" si="4"/>
        <v>-2344000</v>
      </c>
      <c r="Z13" s="335">
        <f>+IF(X13&lt;&gt;0,+(Y13/X13)*100,0)</f>
        <v>-100</v>
      </c>
      <c r="AA13" s="273">
        <f t="shared" si="4"/>
        <v>2344000</v>
      </c>
    </row>
    <row r="14" spans="1:27" ht="13.5">
      <c r="A14" s="291" t="s">
        <v>232</v>
      </c>
      <c r="B14" s="136"/>
      <c r="C14" s="60"/>
      <c r="D14" s="340"/>
      <c r="E14" s="60">
        <v>7344000</v>
      </c>
      <c r="F14" s="59">
        <v>2344000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2344000</v>
      </c>
      <c r="Y14" s="59">
        <v>-2344000</v>
      </c>
      <c r="Z14" s="61">
        <v>-100</v>
      </c>
      <c r="AA14" s="62">
        <v>2344000</v>
      </c>
    </row>
    <row r="15" spans="1:27" ht="13.5">
      <c r="A15" s="361" t="s">
        <v>208</v>
      </c>
      <c r="B15" s="136"/>
      <c r="C15" s="60">
        <f aca="true" t="shared" si="5" ref="C15:Y15">SUM(C16:C20)</f>
        <v>1604000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1604000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2474054</v>
      </c>
      <c r="D22" s="344">
        <f t="shared" si="6"/>
        <v>0</v>
      </c>
      <c r="E22" s="343">
        <f t="shared" si="6"/>
        <v>1365000</v>
      </c>
      <c r="F22" s="345">
        <f t="shared" si="6"/>
        <v>13949000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124860</v>
      </c>
      <c r="U22" s="343">
        <f t="shared" si="6"/>
        <v>0</v>
      </c>
      <c r="V22" s="345">
        <f t="shared" si="6"/>
        <v>124860</v>
      </c>
      <c r="W22" s="345">
        <f t="shared" si="6"/>
        <v>124860</v>
      </c>
      <c r="X22" s="343">
        <f t="shared" si="6"/>
        <v>13949000</v>
      </c>
      <c r="Y22" s="345">
        <f t="shared" si="6"/>
        <v>-13824140</v>
      </c>
      <c r="Z22" s="336">
        <f>+IF(X22&lt;&gt;0,+(Y22/X22)*100,0)</f>
        <v>-99.10488207039931</v>
      </c>
      <c r="AA22" s="350">
        <f>SUM(AA23:AA32)</f>
        <v>13949000</v>
      </c>
    </row>
    <row r="23" spans="1:27" ht="13.5">
      <c r="A23" s="361" t="s">
        <v>236</v>
      </c>
      <c r="B23" s="142"/>
      <c r="C23" s="60">
        <v>2474054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365000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1000000</v>
      </c>
      <c r="F32" s="59">
        <v>13949000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124860</v>
      </c>
      <c r="U32" s="60"/>
      <c r="V32" s="59">
        <v>124860</v>
      </c>
      <c r="W32" s="59">
        <v>124860</v>
      </c>
      <c r="X32" s="60">
        <v>13949000</v>
      </c>
      <c r="Y32" s="59">
        <v>-13824140</v>
      </c>
      <c r="Z32" s="61">
        <v>-99.1</v>
      </c>
      <c r="AA32" s="62">
        <v>13949000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8318179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2799446</v>
      </c>
      <c r="H40" s="343">
        <f t="shared" si="9"/>
        <v>3857099</v>
      </c>
      <c r="I40" s="343">
        <f t="shared" si="9"/>
        <v>1139357</v>
      </c>
      <c r="J40" s="345">
        <f t="shared" si="9"/>
        <v>7795902</v>
      </c>
      <c r="K40" s="345">
        <f t="shared" si="9"/>
        <v>1507314</v>
      </c>
      <c r="L40" s="343">
        <f t="shared" si="9"/>
        <v>3476982</v>
      </c>
      <c r="M40" s="343">
        <f t="shared" si="9"/>
        <v>12178</v>
      </c>
      <c r="N40" s="345">
        <f t="shared" si="9"/>
        <v>4996474</v>
      </c>
      <c r="O40" s="345">
        <f t="shared" si="9"/>
        <v>0</v>
      </c>
      <c r="P40" s="343">
        <f t="shared" si="9"/>
        <v>745500</v>
      </c>
      <c r="Q40" s="343">
        <f t="shared" si="9"/>
        <v>2117880</v>
      </c>
      <c r="R40" s="345">
        <f t="shared" si="9"/>
        <v>2863380</v>
      </c>
      <c r="S40" s="345">
        <f t="shared" si="9"/>
        <v>372750</v>
      </c>
      <c r="T40" s="343">
        <f t="shared" si="9"/>
        <v>815190</v>
      </c>
      <c r="U40" s="343">
        <f t="shared" si="9"/>
        <v>0</v>
      </c>
      <c r="V40" s="345">
        <f t="shared" si="9"/>
        <v>1187940</v>
      </c>
      <c r="W40" s="345">
        <f t="shared" si="9"/>
        <v>16843696</v>
      </c>
      <c r="X40" s="343">
        <f t="shared" si="9"/>
        <v>0</v>
      </c>
      <c r="Y40" s="345">
        <f t="shared" si="9"/>
        <v>16843696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879043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26297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7412839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2799446</v>
      </c>
      <c r="H49" s="54">
        <v>3857099</v>
      </c>
      <c r="I49" s="54">
        <v>1139357</v>
      </c>
      <c r="J49" s="53">
        <v>7795902</v>
      </c>
      <c r="K49" s="53">
        <v>1507314</v>
      </c>
      <c r="L49" s="54">
        <v>3476982</v>
      </c>
      <c r="M49" s="54">
        <v>12178</v>
      </c>
      <c r="N49" s="53">
        <v>4996474</v>
      </c>
      <c r="O49" s="53"/>
      <c r="P49" s="54">
        <v>745500</v>
      </c>
      <c r="Q49" s="54">
        <v>2117880</v>
      </c>
      <c r="R49" s="53">
        <v>2863380</v>
      </c>
      <c r="S49" s="53">
        <v>372750</v>
      </c>
      <c r="T49" s="54">
        <v>815190</v>
      </c>
      <c r="U49" s="54"/>
      <c r="V49" s="53">
        <v>1187940</v>
      </c>
      <c r="W49" s="53">
        <v>16843696</v>
      </c>
      <c r="X49" s="54"/>
      <c r="Y49" s="53">
        <v>16843696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67040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67040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12463273</v>
      </c>
      <c r="D60" s="346">
        <f t="shared" si="14"/>
        <v>0</v>
      </c>
      <c r="E60" s="219">
        <f t="shared" si="14"/>
        <v>14533000</v>
      </c>
      <c r="F60" s="264">
        <f t="shared" si="14"/>
        <v>21451000</v>
      </c>
      <c r="G60" s="264">
        <f t="shared" si="14"/>
        <v>2799446</v>
      </c>
      <c r="H60" s="219">
        <f t="shared" si="14"/>
        <v>3857099</v>
      </c>
      <c r="I60" s="219">
        <f t="shared" si="14"/>
        <v>1139357</v>
      </c>
      <c r="J60" s="264">
        <f t="shared" si="14"/>
        <v>7795902</v>
      </c>
      <c r="K60" s="264">
        <f t="shared" si="14"/>
        <v>1507314</v>
      </c>
      <c r="L60" s="219">
        <f t="shared" si="14"/>
        <v>3476982</v>
      </c>
      <c r="M60" s="219">
        <f t="shared" si="14"/>
        <v>12178</v>
      </c>
      <c r="N60" s="264">
        <f t="shared" si="14"/>
        <v>4996474</v>
      </c>
      <c r="O60" s="264">
        <f t="shared" si="14"/>
        <v>0</v>
      </c>
      <c r="P60" s="219">
        <f t="shared" si="14"/>
        <v>745500</v>
      </c>
      <c r="Q60" s="219">
        <f t="shared" si="14"/>
        <v>2117880</v>
      </c>
      <c r="R60" s="264">
        <f t="shared" si="14"/>
        <v>2863380</v>
      </c>
      <c r="S60" s="264">
        <f t="shared" si="14"/>
        <v>372750</v>
      </c>
      <c r="T60" s="219">
        <f t="shared" si="14"/>
        <v>940050</v>
      </c>
      <c r="U60" s="219">
        <f t="shared" si="14"/>
        <v>0</v>
      </c>
      <c r="V60" s="264">
        <f t="shared" si="14"/>
        <v>1312800</v>
      </c>
      <c r="W60" s="264">
        <f t="shared" si="14"/>
        <v>16968556</v>
      </c>
      <c r="X60" s="219">
        <f t="shared" si="14"/>
        <v>21451000</v>
      </c>
      <c r="Y60" s="264">
        <f t="shared" si="14"/>
        <v>-4482444</v>
      </c>
      <c r="Z60" s="337">
        <f>+IF(X60&lt;&gt;0,+(Y60/X60)*100,0)</f>
        <v>-20.89620064332665</v>
      </c>
      <c r="AA60" s="232">
        <f>+AA57+AA54+AA51+AA40+AA37+AA34+AA22+AA5</f>
        <v>21451000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2014-08-06T11:21:48Z</dcterms:created>
  <dcterms:modified xsi:type="dcterms:W3CDTF">2014-08-06T11:21:51Z</dcterms:modified>
  <cp:category/>
  <cp:version/>
  <cp:contentType/>
  <cp:contentStatus/>
</cp:coreProperties>
</file>