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<sst xmlns="http://schemas.openxmlformats.org/spreadsheetml/2006/main" count="855" uniqueCount="302">
  <si>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Sol Plaatje(NC091)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</si>
  <si>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</si>
  <si>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</si>
  <si>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</si>
  <si>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</si>
  <si>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</si>
  <si>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</si>
  <si>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</si>
  <si>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</si>
  <si>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</si>
  <si>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</si>
  <si>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</si>
  <si>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</si>
  <si>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</si>
  <si>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</si>
  <si>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</si>
  <si>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</si>
  <si>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</si>
  <si>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</si>
  <si>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</si>
  <si>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</si>
  <si>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</si>
  <si>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</si>
  <si>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</si>
  <si>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</si>
  <si>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</si>
  <si>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</si>
  <si>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</si>
  <si>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</si>
  <si>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</si>
  <si>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</si>
  <si>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</si>
  <si>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</si>
  <si>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</si>
  <si>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</si>
  <si>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</si>
  <si>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</si>
  <si>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</si>
  <si>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</si>
  <si>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</si>
  <si>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</si>
  <si>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</si>
  <si>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</si>
  <si>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</si>
  <si>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</si>
  <si>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</si>
  <si>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</si>
  <si>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</si>
  <si>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</si>
  <si>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</si>
  <si>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</si>
  <si>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</si>
  <si>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</si>
  <si>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</si>
  <si>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</si>
  <si>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</si>
  <si>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</si>
  <si>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</si>
  <si>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</si>
  <si>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</si>
  <si>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</si>
  <si>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</si>
  <si>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</si>
  <si>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</si>
  <si>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</si>
  <si>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</si>
  <si>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</si>
  <si>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</si>
  <si>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</si>
  <si>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</si>
  <si>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Sol Plaatje(NC091)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</si>
  <si>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</si>
  <si>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</si>
  <si>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</si>
  <si>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</si>
  <si>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</si>
  <si>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</si>
  <si>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</si>
  <si>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</si>
  <si>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</si>
  <si>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</si>
  <si>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</si>
  <si>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</si>
  <si>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</si>
  <si>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</si>
  <si>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</si>
  <si>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</si>
  <si>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</si>
  <si>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</si>
  <si>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</si>
  <si>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</si>
  <si>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</si>
  <si>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</si>
  <si>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</si>
  <si>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</si>
  <si>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</si>
  <si>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</si>
  <si>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</si>
  <si>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</si>
  <si>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</si>
  <si>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Sol Plaatje(NC091)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</si>
  <si>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</si>
  <si>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</si>
  <si>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</si>
  <si>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</si>
  <si>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</si>
  <si>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</si>
  <si>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</si>
  <si>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</si>
  <si>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</si>
  <si>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</si>
  <si>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</si>
  <si>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</si>
  <si>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</si>
  <si>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</si>
  <si>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</si>
  <si>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</si>
  <si>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</si>
  <si>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</si>
  <si>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</si>
  <si>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</si>
  <si>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</si>
  <si>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</si>
  <si>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</si>
  <si>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</si>
  <si>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</si>
  <si>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</si>
  <si>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</si>
  <si>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</si>
  <si>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Sol Plaatje(NC091)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</si>
  <si>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</si>
  <si>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</si>
  <si>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</si>
  <si>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</si>
  <si>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</si>
  <si>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</si>
  <si>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</si>
  <si>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</si>
  <si>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</si>
  <si>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</si>
  <si>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Sol Plaatje(NC091)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</si>
  <si>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</si>
  <si>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</si>
  <si>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</si>
  <si>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</si>
  <si>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</si>
  <si>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</si>
  <si>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</si>
  <si>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</si>
  <si>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</si>
  <si>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</si>
  <si>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</si>
  <si>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</si>
  <si>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</si>
  <si>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</si>
  <si>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</si>
  <si>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</si>
  <si>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</si>
  <si>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</si>
  <si>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</si>
  <si>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</si>
  <si>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</si>
  <si>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</si>
  <si>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</si>
  <si>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</si>
  <si>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</si>
  <si>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</si>
  <si>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</si>
  <si>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</si>
  <si>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</si>
  <si>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</si>
  <si>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</si>
  <si>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</si>
  <si>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</si>
  <si>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Sol Plaatje(NC091)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</si>
  <si>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</si>
  <si>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</si>
  <si>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</si>
  <si>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</si>
  <si>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</si>
  <si>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</si>
  <si>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</si>
  <si>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</si>
  <si>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</si>
  <si>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</si>
  <si>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</si>
  <si>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</si>
  <si>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</si>
  <si>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</si>
  <si>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</si>
  <si>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</si>
  <si>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</si>
  <si>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</si>
  <si>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</si>
  <si>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</si>
  <si>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</si>
  <si>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</si>
  <si>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</si>
  <si>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</si>
  <si>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</si>
  <si>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</si>
  <si>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Sol Plaatje(NC091)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</si>
  <si>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</si>
  <si>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</si>
  <si>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</si>
  <si>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</si>
  <si>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</si>
  <si>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</si>
  <si>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</si>
  <si>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</si>
  <si>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</si>
  <si>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</si>
  <si>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</si>
  <si>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</si>
  <si>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</si>
  <si>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</si>
  <si>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</si>
  <si>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</si>
  <si>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</si>
  <si>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</si>
  <si>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</si>
  <si>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</si>
  <si>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</si>
  <si>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</si>
  <si>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</si>
  <si>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</si>
  <si>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Sol Plaatje(NC091)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</si>
  <si>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</si>
  <si>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</si>
  <si>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</si>
  <si>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</si>
  <si>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</si>
  <si>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</si>
  <si>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</si>
  <si>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</si>
  <si>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</si>
  <si>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</si>
  <si>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</si>
  <si>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</si>
  <si>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</si>
  <si>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</si>
  <si>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</si>
  <si>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</si>
  <si>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</si>
  <si>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</si>
  <si>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</si>
  <si>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</si>
  <si>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</si>
  <si>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</si>
  <si>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</si>
  <si>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</si>
  <si>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</si>
  <si>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</si>
  <si>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</si>
  <si>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</si>
  <si>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</si>
  <si>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</si>
  <si>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</si>
  <si>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</si>
  <si>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</si>
  <si>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</si>
  <si>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</si>
  <si>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Sol Plaatje(NC091)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</si>
  <si>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</si>
  <si>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</si>
  <si>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Sol Plaatje(NC091)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</si>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</sst>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331348093</v>
      </c>
      <c r="C5" s="19">
        <v>0</v>
      </c>
      <c r="D5" s="59">
        <v>367940837</v>
      </c>
      <c r="E5" s="60">
        <v>367940837</v>
      </c>
      <c r="F5" s="60">
        <v>166812572</v>
      </c>
      <c r="G5" s="60">
        <v>0</v>
      </c>
      <c r="H5" s="60">
        <v>34450095</v>
      </c>
      <c r="I5" s="60">
        <v>201262667</v>
      </c>
      <c r="J5" s="60">
        <v>18685067</v>
      </c>
      <c r="K5" s="60">
        <v>18701176</v>
      </c>
      <c r="L5" s="60">
        <v>18726437</v>
      </c>
      <c r="M5" s="60">
        <v>56112680</v>
      </c>
      <c r="N5" s="60">
        <v>17839364</v>
      </c>
      <c r="O5" s="60">
        <v>18507453</v>
      </c>
      <c r="P5" s="60">
        <v>18493835</v>
      </c>
      <c r="Q5" s="60">
        <v>54840652</v>
      </c>
      <c r="R5" s="60">
        <v>18899688</v>
      </c>
      <c r="S5" s="60">
        <v>18521446</v>
      </c>
      <c r="T5" s="60">
        <v>18588038</v>
      </c>
      <c r="U5" s="60">
        <v>56009172</v>
      </c>
      <c r="V5" s="60">
        <v>368225171</v>
      </c>
      <c r="W5" s="60">
        <v>367940837</v>
      </c>
      <c r="X5" s="60">
        <v>284334</v>
      </c>
      <c r="Y5" s="61">
        <v>0.08</v>
      </c>
      <c r="Z5" s="62">
        <v>367940837</v>
      </c>
    </row>
    <row r="6" spans="1:26" ht="13.5">
      <c r="A6" s="58" t="s">
        <v>32</v>
      </c>
      <c r="B6" s="19">
        <v>838429273</v>
      </c>
      <c r="C6" s="19">
        <v>0</v>
      </c>
      <c r="D6" s="59">
        <v>879233192</v>
      </c>
      <c r="E6" s="60">
        <v>850233192</v>
      </c>
      <c r="F6" s="60">
        <v>51943959</v>
      </c>
      <c r="G6" s="60">
        <v>26459675</v>
      </c>
      <c r="H6" s="60">
        <v>479564317</v>
      </c>
      <c r="I6" s="60">
        <v>557967951</v>
      </c>
      <c r="J6" s="60">
        <v>-112919024</v>
      </c>
      <c r="K6" s="60">
        <v>-55229499</v>
      </c>
      <c r="L6" s="60">
        <v>193190090</v>
      </c>
      <c r="M6" s="60">
        <v>25041567</v>
      </c>
      <c r="N6" s="60">
        <v>-96476374</v>
      </c>
      <c r="O6" s="60">
        <v>57560191</v>
      </c>
      <c r="P6" s="60">
        <v>79121200</v>
      </c>
      <c r="Q6" s="60">
        <v>40205017</v>
      </c>
      <c r="R6" s="60">
        <v>55986263</v>
      </c>
      <c r="S6" s="60">
        <v>74014586</v>
      </c>
      <c r="T6" s="60">
        <v>69127168</v>
      </c>
      <c r="U6" s="60">
        <v>199128017</v>
      </c>
      <c r="V6" s="60">
        <v>822342552</v>
      </c>
      <c r="W6" s="60">
        <v>850233192</v>
      </c>
      <c r="X6" s="60">
        <v>-27890640</v>
      </c>
      <c r="Y6" s="61">
        <v>-3.28</v>
      </c>
      <c r="Z6" s="62">
        <v>850233192</v>
      </c>
    </row>
    <row r="7" spans="1:26" ht="13.5">
      <c r="A7" s="58" t="s">
        <v>33</v>
      </c>
      <c r="B7" s="19">
        <v>15173351</v>
      </c>
      <c r="C7" s="19">
        <v>0</v>
      </c>
      <c r="D7" s="59">
        <v>9000000</v>
      </c>
      <c r="E7" s="60">
        <v>12000000</v>
      </c>
      <c r="F7" s="60">
        <v>-2092406</v>
      </c>
      <c r="G7" s="60">
        <v>395982</v>
      </c>
      <c r="H7" s="60">
        <v>883113</v>
      </c>
      <c r="I7" s="60">
        <v>-813311</v>
      </c>
      <c r="J7" s="60">
        <v>1727735</v>
      </c>
      <c r="K7" s="60">
        <v>270765</v>
      </c>
      <c r="L7" s="60">
        <v>825589</v>
      </c>
      <c r="M7" s="60">
        <v>2824089</v>
      </c>
      <c r="N7" s="60">
        <v>212763</v>
      </c>
      <c r="O7" s="60">
        <v>965732</v>
      </c>
      <c r="P7" s="60">
        <v>1305712</v>
      </c>
      <c r="Q7" s="60">
        <v>2484207</v>
      </c>
      <c r="R7" s="60">
        <v>1652057</v>
      </c>
      <c r="S7" s="60">
        <v>383701</v>
      </c>
      <c r="T7" s="60">
        <v>10458641</v>
      </c>
      <c r="U7" s="60">
        <v>12494399</v>
      </c>
      <c r="V7" s="60">
        <v>16989384</v>
      </c>
      <c r="W7" s="60">
        <v>12000000</v>
      </c>
      <c r="X7" s="60">
        <v>4989384</v>
      </c>
      <c r="Y7" s="61">
        <v>41.58</v>
      </c>
      <c r="Z7" s="62">
        <v>12000000</v>
      </c>
    </row>
    <row r="8" spans="1:26" ht="13.5">
      <c r="A8" s="58" t="s">
        <v>34</v>
      </c>
      <c r="B8" s="19">
        <v>166865416</v>
      </c>
      <c r="C8" s="19">
        <v>0</v>
      </c>
      <c r="D8" s="59">
        <v>163882887</v>
      </c>
      <c r="E8" s="60">
        <v>167306262</v>
      </c>
      <c r="F8" s="60">
        <v>58937168</v>
      </c>
      <c r="G8" s="60">
        <v>0</v>
      </c>
      <c r="H8" s="60">
        <v>0</v>
      </c>
      <c r="I8" s="60">
        <v>58937168</v>
      </c>
      <c r="J8" s="60">
        <v>760578</v>
      </c>
      <c r="K8" s="60">
        <v>865000</v>
      </c>
      <c r="L8" s="60">
        <v>48635000</v>
      </c>
      <c r="M8" s="60">
        <v>50260578</v>
      </c>
      <c r="N8" s="60">
        <v>137819</v>
      </c>
      <c r="O8" s="60">
        <v>640500</v>
      </c>
      <c r="P8" s="60">
        <v>36476000</v>
      </c>
      <c r="Q8" s="60">
        <v>37254319</v>
      </c>
      <c r="R8" s="60">
        <v>0</v>
      </c>
      <c r="S8" s="60">
        <v>167600</v>
      </c>
      <c r="T8" s="60">
        <v>0</v>
      </c>
      <c r="U8" s="60">
        <v>167600</v>
      </c>
      <c r="V8" s="60">
        <v>146619665</v>
      </c>
      <c r="W8" s="60">
        <v>167306262</v>
      </c>
      <c r="X8" s="60">
        <v>-20686597</v>
      </c>
      <c r="Y8" s="61">
        <v>-12.36</v>
      </c>
      <c r="Z8" s="62">
        <v>167306262</v>
      </c>
    </row>
    <row r="9" spans="1:26" ht="13.5">
      <c r="A9" s="58" t="s">
        <v>35</v>
      </c>
      <c r="B9" s="19">
        <v>93022374</v>
      </c>
      <c r="C9" s="19">
        <v>0</v>
      </c>
      <c r="D9" s="59">
        <v>90661908</v>
      </c>
      <c r="E9" s="60">
        <v>147368608</v>
      </c>
      <c r="F9" s="60">
        <v>10458782</v>
      </c>
      <c r="G9" s="60">
        <v>3460852</v>
      </c>
      <c r="H9" s="60">
        <v>21510955</v>
      </c>
      <c r="I9" s="60">
        <v>35430589</v>
      </c>
      <c r="J9" s="60">
        <v>17967264</v>
      </c>
      <c r="K9" s="60">
        <v>9907568</v>
      </c>
      <c r="L9" s="60">
        <v>8663440</v>
      </c>
      <c r="M9" s="60">
        <v>36538272</v>
      </c>
      <c r="N9" s="60">
        <v>10465557</v>
      </c>
      <c r="O9" s="60">
        <v>21983476</v>
      </c>
      <c r="P9" s="60">
        <v>18638299</v>
      </c>
      <c r="Q9" s="60">
        <v>51087332</v>
      </c>
      <c r="R9" s="60">
        <v>8125829</v>
      </c>
      <c r="S9" s="60">
        <v>11609602</v>
      </c>
      <c r="T9" s="60">
        <v>14297795</v>
      </c>
      <c r="U9" s="60">
        <v>34033226</v>
      </c>
      <c r="V9" s="60">
        <v>157089419</v>
      </c>
      <c r="W9" s="60">
        <v>147368608</v>
      </c>
      <c r="X9" s="60">
        <v>9720811</v>
      </c>
      <c r="Y9" s="61">
        <v>6.6</v>
      </c>
      <c r="Z9" s="62">
        <v>147368608</v>
      </c>
    </row>
    <row r="10" spans="1:26" ht="25.5">
      <c r="A10" s="63" t="s">
        <v>277</v>
      </c>
      <c r="B10" s="64">
        <f>SUM(B5:B9)</f>
        <v>1444838507</v>
      </c>
      <c r="C10" s="64">
        <f>SUM(C5:C9)</f>
        <v>0</v>
      </c>
      <c r="D10" s="65">
        <f aca="true" t="shared" si="0" ref="D10:Z10">SUM(D5:D9)</f>
        <v>1510718824</v>
      </c>
      <c r="E10" s="66">
        <f t="shared" si="0"/>
        <v>1544848899</v>
      </c>
      <c r="F10" s="66">
        <f t="shared" si="0"/>
        <v>286060075</v>
      </c>
      <c r="G10" s="66">
        <f t="shared" si="0"/>
        <v>30316509</v>
      </c>
      <c r="H10" s="66">
        <f t="shared" si="0"/>
        <v>536408480</v>
      </c>
      <c r="I10" s="66">
        <f t="shared" si="0"/>
        <v>852785064</v>
      </c>
      <c r="J10" s="66">
        <f t="shared" si="0"/>
        <v>-73778380</v>
      </c>
      <c r="K10" s="66">
        <f t="shared" si="0"/>
        <v>-25484990</v>
      </c>
      <c r="L10" s="66">
        <f t="shared" si="0"/>
        <v>270040556</v>
      </c>
      <c r="M10" s="66">
        <f t="shared" si="0"/>
        <v>170777186</v>
      </c>
      <c r="N10" s="66">
        <f t="shared" si="0"/>
        <v>-67820871</v>
      </c>
      <c r="O10" s="66">
        <f t="shared" si="0"/>
        <v>99657352</v>
      </c>
      <c r="P10" s="66">
        <f t="shared" si="0"/>
        <v>154035046</v>
      </c>
      <c r="Q10" s="66">
        <f t="shared" si="0"/>
        <v>185871527</v>
      </c>
      <c r="R10" s="66">
        <f t="shared" si="0"/>
        <v>84663837</v>
      </c>
      <c r="S10" s="66">
        <f t="shared" si="0"/>
        <v>104696935</v>
      </c>
      <c r="T10" s="66">
        <f t="shared" si="0"/>
        <v>112471642</v>
      </c>
      <c r="U10" s="66">
        <f t="shared" si="0"/>
        <v>301832414</v>
      </c>
      <c r="V10" s="66">
        <f t="shared" si="0"/>
        <v>1511266191</v>
      </c>
      <c r="W10" s="66">
        <f t="shared" si="0"/>
        <v>1544848899</v>
      </c>
      <c r="X10" s="66">
        <f t="shared" si="0"/>
        <v>-33582708</v>
      </c>
      <c r="Y10" s="67">
        <f>+IF(W10&lt;&gt;0,(X10/W10)*100,0)</f>
        <v>-2.1738506608470582</v>
      </c>
      <c r="Z10" s="68">
        <f t="shared" si="0"/>
        <v>1544848899</v>
      </c>
    </row>
    <row r="11" spans="1:26" ht="13.5">
      <c r="A11" s="58" t="s">
        <v>37</v>
      </c>
      <c r="B11" s="19">
        <v>435428321</v>
      </c>
      <c r="C11" s="19">
        <v>0</v>
      </c>
      <c r="D11" s="59">
        <v>490534216</v>
      </c>
      <c r="E11" s="60">
        <v>498334358</v>
      </c>
      <c r="F11" s="60">
        <v>58012983</v>
      </c>
      <c r="G11" s="60">
        <v>16909544</v>
      </c>
      <c r="H11" s="60">
        <v>35376957</v>
      </c>
      <c r="I11" s="60">
        <v>110299484</v>
      </c>
      <c r="J11" s="60">
        <v>33775354</v>
      </c>
      <c r="K11" s="60">
        <v>37317819</v>
      </c>
      <c r="L11" s="60">
        <v>44107055</v>
      </c>
      <c r="M11" s="60">
        <v>115200228</v>
      </c>
      <c r="N11" s="60">
        <v>35136456</v>
      </c>
      <c r="O11" s="60">
        <v>35644411</v>
      </c>
      <c r="P11" s="60">
        <v>36183818</v>
      </c>
      <c r="Q11" s="60">
        <v>106964685</v>
      </c>
      <c r="R11" s="60">
        <v>35414391</v>
      </c>
      <c r="S11" s="60">
        <v>35796778</v>
      </c>
      <c r="T11" s="60">
        <v>35806718</v>
      </c>
      <c r="U11" s="60">
        <v>107017887</v>
      </c>
      <c r="V11" s="60">
        <v>439482284</v>
      </c>
      <c r="W11" s="60">
        <v>498334358</v>
      </c>
      <c r="X11" s="60">
        <v>-58852074</v>
      </c>
      <c r="Y11" s="61">
        <v>-11.81</v>
      </c>
      <c r="Z11" s="62">
        <v>498334358</v>
      </c>
    </row>
    <row r="12" spans="1:26" ht="13.5">
      <c r="A12" s="58" t="s">
        <v>38</v>
      </c>
      <c r="B12" s="19">
        <v>17242807</v>
      </c>
      <c r="C12" s="19">
        <v>0</v>
      </c>
      <c r="D12" s="59">
        <v>18606643</v>
      </c>
      <c r="E12" s="60">
        <v>18806643</v>
      </c>
      <c r="F12" s="60">
        <v>1389430</v>
      </c>
      <c r="G12" s="60">
        <v>1413427</v>
      </c>
      <c r="H12" s="60">
        <v>1405103</v>
      </c>
      <c r="I12" s="60">
        <v>4207960</v>
      </c>
      <c r="J12" s="60">
        <v>1396672</v>
      </c>
      <c r="K12" s="60">
        <v>1412465</v>
      </c>
      <c r="L12" s="60">
        <v>1372069</v>
      </c>
      <c r="M12" s="60">
        <v>4181206</v>
      </c>
      <c r="N12" s="60">
        <v>1525321</v>
      </c>
      <c r="O12" s="60">
        <v>1424942</v>
      </c>
      <c r="P12" s="60">
        <v>2415853</v>
      </c>
      <c r="Q12" s="60">
        <v>5366116</v>
      </c>
      <c r="R12" s="60">
        <v>1567966</v>
      </c>
      <c r="S12" s="60">
        <v>1542289</v>
      </c>
      <c r="T12" s="60">
        <v>1593643</v>
      </c>
      <c r="U12" s="60">
        <v>4703898</v>
      </c>
      <c r="V12" s="60">
        <v>18459180</v>
      </c>
      <c r="W12" s="60">
        <v>18806643</v>
      </c>
      <c r="X12" s="60">
        <v>-347463</v>
      </c>
      <c r="Y12" s="61">
        <v>-1.85</v>
      </c>
      <c r="Z12" s="62">
        <v>18806643</v>
      </c>
    </row>
    <row r="13" spans="1:26" ht="13.5">
      <c r="A13" s="58" t="s">
        <v>278</v>
      </c>
      <c r="B13" s="19">
        <v>42291492</v>
      </c>
      <c r="C13" s="19">
        <v>0</v>
      </c>
      <c r="D13" s="59">
        <v>49150000</v>
      </c>
      <c r="E13" s="60">
        <v>49150000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83314</v>
      </c>
      <c r="U13" s="60">
        <v>83314</v>
      </c>
      <c r="V13" s="60">
        <v>83314</v>
      </c>
      <c r="W13" s="60">
        <v>49150000</v>
      </c>
      <c r="X13" s="60">
        <v>-49066686</v>
      </c>
      <c r="Y13" s="61">
        <v>-99.83</v>
      </c>
      <c r="Z13" s="62">
        <v>49150000</v>
      </c>
    </row>
    <row r="14" spans="1:26" ht="13.5">
      <c r="A14" s="58" t="s">
        <v>40</v>
      </c>
      <c r="B14" s="19">
        <v>24693752</v>
      </c>
      <c r="C14" s="19">
        <v>0</v>
      </c>
      <c r="D14" s="59">
        <v>36717953</v>
      </c>
      <c r="E14" s="60">
        <v>32717953</v>
      </c>
      <c r="F14" s="60">
        <v>7497</v>
      </c>
      <c r="G14" s="60">
        <v>0</v>
      </c>
      <c r="H14" s="60">
        <v>164918</v>
      </c>
      <c r="I14" s="60">
        <v>172415</v>
      </c>
      <c r="J14" s="60">
        <v>950</v>
      </c>
      <c r="K14" s="60">
        <v>60323</v>
      </c>
      <c r="L14" s="60">
        <v>13632431</v>
      </c>
      <c r="M14" s="60">
        <v>13693704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14117946</v>
      </c>
      <c r="U14" s="60">
        <v>14117946</v>
      </c>
      <c r="V14" s="60">
        <v>27984065</v>
      </c>
      <c r="W14" s="60">
        <v>32717953</v>
      </c>
      <c r="X14" s="60">
        <v>-4733888</v>
      </c>
      <c r="Y14" s="61">
        <v>-14.47</v>
      </c>
      <c r="Z14" s="62">
        <v>32717953</v>
      </c>
    </row>
    <row r="15" spans="1:26" ht="13.5">
      <c r="A15" s="58" t="s">
        <v>41</v>
      </c>
      <c r="B15" s="19">
        <v>416058107</v>
      </c>
      <c r="C15" s="19">
        <v>0</v>
      </c>
      <c r="D15" s="59">
        <v>462299979</v>
      </c>
      <c r="E15" s="60">
        <v>483659979</v>
      </c>
      <c r="F15" s="60">
        <v>4649883</v>
      </c>
      <c r="G15" s="60">
        <v>46385729</v>
      </c>
      <c r="H15" s="60">
        <v>54479681</v>
      </c>
      <c r="I15" s="60">
        <v>105515293</v>
      </c>
      <c r="J15" s="60">
        <v>26303821</v>
      </c>
      <c r="K15" s="60">
        <v>28234033</v>
      </c>
      <c r="L15" s="60">
        <v>43285126</v>
      </c>
      <c r="M15" s="60">
        <v>97822980</v>
      </c>
      <c r="N15" s="60">
        <v>32802243</v>
      </c>
      <c r="O15" s="60">
        <v>36115846</v>
      </c>
      <c r="P15" s="60">
        <v>26160790</v>
      </c>
      <c r="Q15" s="60">
        <v>95078879</v>
      </c>
      <c r="R15" s="60">
        <v>33786208</v>
      </c>
      <c r="S15" s="60">
        <v>40104409</v>
      </c>
      <c r="T15" s="60">
        <v>33461991</v>
      </c>
      <c r="U15" s="60">
        <v>107352608</v>
      </c>
      <c r="V15" s="60">
        <v>405769760</v>
      </c>
      <c r="W15" s="60">
        <v>483659979</v>
      </c>
      <c r="X15" s="60">
        <v>-77890219</v>
      </c>
      <c r="Y15" s="61">
        <v>-16.1</v>
      </c>
      <c r="Z15" s="62">
        <v>483659979</v>
      </c>
    </row>
    <row r="16" spans="1:26" ht="13.5">
      <c r="A16" s="69" t="s">
        <v>42</v>
      </c>
      <c r="B16" s="19">
        <v>2622586</v>
      </c>
      <c r="C16" s="19">
        <v>0</v>
      </c>
      <c r="D16" s="59">
        <v>54070000</v>
      </c>
      <c r="E16" s="60">
        <v>54428000</v>
      </c>
      <c r="F16" s="60">
        <v>1956099</v>
      </c>
      <c r="G16" s="60">
        <v>870000</v>
      </c>
      <c r="H16" s="60">
        <v>1912829</v>
      </c>
      <c r="I16" s="60">
        <v>4738928</v>
      </c>
      <c r="J16" s="60">
        <v>1005266</v>
      </c>
      <c r="K16" s="60">
        <v>888956</v>
      </c>
      <c r="L16" s="60">
        <v>891043</v>
      </c>
      <c r="M16" s="60">
        <v>2785265</v>
      </c>
      <c r="N16" s="60">
        <v>903799</v>
      </c>
      <c r="O16" s="60">
        <v>2128088</v>
      </c>
      <c r="P16" s="60">
        <v>1792199</v>
      </c>
      <c r="Q16" s="60">
        <v>4824086</v>
      </c>
      <c r="R16" s="60">
        <v>961289</v>
      </c>
      <c r="S16" s="60">
        <v>980848</v>
      </c>
      <c r="T16" s="60">
        <v>75000</v>
      </c>
      <c r="U16" s="60">
        <v>2017137</v>
      </c>
      <c r="V16" s="60">
        <v>14365416</v>
      </c>
      <c r="W16" s="60">
        <v>54428000</v>
      </c>
      <c r="X16" s="60">
        <v>-40062584</v>
      </c>
      <c r="Y16" s="61">
        <v>-73.61</v>
      </c>
      <c r="Z16" s="62">
        <v>54428000</v>
      </c>
    </row>
    <row r="17" spans="1:26" ht="13.5">
      <c r="A17" s="58" t="s">
        <v>43</v>
      </c>
      <c r="B17" s="19">
        <v>353500300</v>
      </c>
      <c r="C17" s="19">
        <v>0</v>
      </c>
      <c r="D17" s="59">
        <v>384224604</v>
      </c>
      <c r="E17" s="60">
        <v>427174579</v>
      </c>
      <c r="F17" s="60">
        <v>13007046</v>
      </c>
      <c r="G17" s="60">
        <v>20227959</v>
      </c>
      <c r="H17" s="60">
        <v>161348413</v>
      </c>
      <c r="I17" s="60">
        <v>194583418</v>
      </c>
      <c r="J17" s="60">
        <v>21470138</v>
      </c>
      <c r="K17" s="60">
        <v>24839721</v>
      </c>
      <c r="L17" s="60">
        <v>26742736</v>
      </c>
      <c r="M17" s="60">
        <v>73052595</v>
      </c>
      <c r="N17" s="60">
        <v>17607740</v>
      </c>
      <c r="O17" s="60">
        <v>20660464</v>
      </c>
      <c r="P17" s="60">
        <v>21367363</v>
      </c>
      <c r="Q17" s="60">
        <v>59635567</v>
      </c>
      <c r="R17" s="60">
        <v>17837987</v>
      </c>
      <c r="S17" s="60">
        <v>25130992</v>
      </c>
      <c r="T17" s="60">
        <v>29783495</v>
      </c>
      <c r="U17" s="60">
        <v>72752474</v>
      </c>
      <c r="V17" s="60">
        <v>400024054</v>
      </c>
      <c r="W17" s="60">
        <v>427174579</v>
      </c>
      <c r="X17" s="60">
        <v>-27150525</v>
      </c>
      <c r="Y17" s="61">
        <v>-6.36</v>
      </c>
      <c r="Z17" s="62">
        <v>427174579</v>
      </c>
    </row>
    <row r="18" spans="1:26" ht="13.5">
      <c r="A18" s="70" t="s">
        <v>44</v>
      </c>
      <c r="B18" s="71">
        <f>SUM(B11:B17)</f>
        <v>1291837365</v>
      </c>
      <c r="C18" s="71">
        <f>SUM(C11:C17)</f>
        <v>0</v>
      </c>
      <c r="D18" s="72">
        <f aca="true" t="shared" si="1" ref="D18:Z18">SUM(D11:D17)</f>
        <v>1495603395</v>
      </c>
      <c r="E18" s="73">
        <f t="shared" si="1"/>
        <v>1564271512</v>
      </c>
      <c r="F18" s="73">
        <f t="shared" si="1"/>
        <v>79022938</v>
      </c>
      <c r="G18" s="73">
        <f t="shared" si="1"/>
        <v>85806659</v>
      </c>
      <c r="H18" s="73">
        <f t="shared" si="1"/>
        <v>254687901</v>
      </c>
      <c r="I18" s="73">
        <f t="shared" si="1"/>
        <v>419517498</v>
      </c>
      <c r="J18" s="73">
        <f t="shared" si="1"/>
        <v>83952201</v>
      </c>
      <c r="K18" s="73">
        <f t="shared" si="1"/>
        <v>92753317</v>
      </c>
      <c r="L18" s="73">
        <f t="shared" si="1"/>
        <v>130030460</v>
      </c>
      <c r="M18" s="73">
        <f t="shared" si="1"/>
        <v>306735978</v>
      </c>
      <c r="N18" s="73">
        <f t="shared" si="1"/>
        <v>87975559</v>
      </c>
      <c r="O18" s="73">
        <f t="shared" si="1"/>
        <v>95973751</v>
      </c>
      <c r="P18" s="73">
        <f t="shared" si="1"/>
        <v>87920023</v>
      </c>
      <c r="Q18" s="73">
        <f t="shared" si="1"/>
        <v>271869333</v>
      </c>
      <c r="R18" s="73">
        <f t="shared" si="1"/>
        <v>89567841</v>
      </c>
      <c r="S18" s="73">
        <f t="shared" si="1"/>
        <v>103555316</v>
      </c>
      <c r="T18" s="73">
        <f t="shared" si="1"/>
        <v>114922107</v>
      </c>
      <c r="U18" s="73">
        <f t="shared" si="1"/>
        <v>308045264</v>
      </c>
      <c r="V18" s="73">
        <f t="shared" si="1"/>
        <v>1306168073</v>
      </c>
      <c r="W18" s="73">
        <f t="shared" si="1"/>
        <v>1564271512</v>
      </c>
      <c r="X18" s="73">
        <f t="shared" si="1"/>
        <v>-258103439</v>
      </c>
      <c r="Y18" s="67">
        <f>+IF(W18&lt;&gt;0,(X18/W18)*100,0)</f>
        <v>-16.49991302788617</v>
      </c>
      <c r="Z18" s="74">
        <f t="shared" si="1"/>
        <v>1564271512</v>
      </c>
    </row>
    <row r="19" spans="1:26" ht="13.5">
      <c r="A19" s="70" t="s">
        <v>45</v>
      </c>
      <c r="B19" s="75">
        <f>+B10-B18</f>
        <v>153001142</v>
      </c>
      <c r="C19" s="75">
        <f>+C10-C18</f>
        <v>0</v>
      </c>
      <c r="D19" s="76">
        <f aca="true" t="shared" si="2" ref="D19:Z19">+D10-D18</f>
        <v>15115429</v>
      </c>
      <c r="E19" s="77">
        <f t="shared" si="2"/>
        <v>-19422613</v>
      </c>
      <c r="F19" s="77">
        <f t="shared" si="2"/>
        <v>207037137</v>
      </c>
      <c r="G19" s="77">
        <f t="shared" si="2"/>
        <v>-55490150</v>
      </c>
      <c r="H19" s="77">
        <f t="shared" si="2"/>
        <v>281720579</v>
      </c>
      <c r="I19" s="77">
        <f t="shared" si="2"/>
        <v>433267566</v>
      </c>
      <c r="J19" s="77">
        <f t="shared" si="2"/>
        <v>-157730581</v>
      </c>
      <c r="K19" s="77">
        <f t="shared" si="2"/>
        <v>-118238307</v>
      </c>
      <c r="L19" s="77">
        <f t="shared" si="2"/>
        <v>140010096</v>
      </c>
      <c r="M19" s="77">
        <f t="shared" si="2"/>
        <v>-135958792</v>
      </c>
      <c r="N19" s="77">
        <f t="shared" si="2"/>
        <v>-155796430</v>
      </c>
      <c r="O19" s="77">
        <f t="shared" si="2"/>
        <v>3683601</v>
      </c>
      <c r="P19" s="77">
        <f t="shared" si="2"/>
        <v>66115023</v>
      </c>
      <c r="Q19" s="77">
        <f t="shared" si="2"/>
        <v>-85997806</v>
      </c>
      <c r="R19" s="77">
        <f t="shared" si="2"/>
        <v>-4904004</v>
      </c>
      <c r="S19" s="77">
        <f t="shared" si="2"/>
        <v>1141619</v>
      </c>
      <c r="T19" s="77">
        <f t="shared" si="2"/>
        <v>-2450465</v>
      </c>
      <c r="U19" s="77">
        <f t="shared" si="2"/>
        <v>-6212850</v>
      </c>
      <c r="V19" s="77">
        <f t="shared" si="2"/>
        <v>205098118</v>
      </c>
      <c r="W19" s="77">
        <f>IF(E10=E18,0,W10-W18)</f>
        <v>-19422613</v>
      </c>
      <c r="X19" s="77">
        <f t="shared" si="2"/>
        <v>224520731</v>
      </c>
      <c r="Y19" s="78">
        <f>+IF(W19&lt;&gt;0,(X19/W19)*100,0)</f>
        <v>-1155.9759286765382</v>
      </c>
      <c r="Z19" s="79">
        <f t="shared" si="2"/>
        <v>-19422613</v>
      </c>
    </row>
    <row r="20" spans="1:26" ht="13.5">
      <c r="A20" s="58" t="s">
        <v>46</v>
      </c>
      <c r="B20" s="19">
        <v>109957776</v>
      </c>
      <c r="C20" s="19">
        <v>0</v>
      </c>
      <c r="D20" s="59">
        <v>95767113</v>
      </c>
      <c r="E20" s="60">
        <v>145015127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145015127</v>
      </c>
      <c r="X20" s="60">
        <v>-145015127</v>
      </c>
      <c r="Y20" s="61">
        <v>-100</v>
      </c>
      <c r="Z20" s="62">
        <v>145015127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262958918</v>
      </c>
      <c r="C22" s="86">
        <f>SUM(C19:C21)</f>
        <v>0</v>
      </c>
      <c r="D22" s="87">
        <f aca="true" t="shared" si="3" ref="D22:Z22">SUM(D19:D21)</f>
        <v>110882542</v>
      </c>
      <c r="E22" s="88">
        <f t="shared" si="3"/>
        <v>125592514</v>
      </c>
      <c r="F22" s="88">
        <f t="shared" si="3"/>
        <v>207037137</v>
      </c>
      <c r="G22" s="88">
        <f t="shared" si="3"/>
        <v>-55490150</v>
      </c>
      <c r="H22" s="88">
        <f t="shared" si="3"/>
        <v>281720579</v>
      </c>
      <c r="I22" s="88">
        <f t="shared" si="3"/>
        <v>433267566</v>
      </c>
      <c r="J22" s="88">
        <f t="shared" si="3"/>
        <v>-157730581</v>
      </c>
      <c r="K22" s="88">
        <f t="shared" si="3"/>
        <v>-118238307</v>
      </c>
      <c r="L22" s="88">
        <f t="shared" si="3"/>
        <v>140010096</v>
      </c>
      <c r="M22" s="88">
        <f t="shared" si="3"/>
        <v>-135958792</v>
      </c>
      <c r="N22" s="88">
        <f t="shared" si="3"/>
        <v>-155796430</v>
      </c>
      <c r="O22" s="88">
        <f t="shared" si="3"/>
        <v>3683601</v>
      </c>
      <c r="P22" s="88">
        <f t="shared" si="3"/>
        <v>66115023</v>
      </c>
      <c r="Q22" s="88">
        <f t="shared" si="3"/>
        <v>-85997806</v>
      </c>
      <c r="R22" s="88">
        <f t="shared" si="3"/>
        <v>-4904004</v>
      </c>
      <c r="S22" s="88">
        <f t="shared" si="3"/>
        <v>1141619</v>
      </c>
      <c r="T22" s="88">
        <f t="shared" si="3"/>
        <v>-2450465</v>
      </c>
      <c r="U22" s="88">
        <f t="shared" si="3"/>
        <v>-6212850</v>
      </c>
      <c r="V22" s="88">
        <f t="shared" si="3"/>
        <v>205098118</v>
      </c>
      <c r="W22" s="88">
        <f t="shared" si="3"/>
        <v>125592514</v>
      </c>
      <c r="X22" s="88">
        <f t="shared" si="3"/>
        <v>79505604</v>
      </c>
      <c r="Y22" s="89">
        <f>+IF(W22&lt;&gt;0,(X22/W22)*100,0)</f>
        <v>63.304413191378586</v>
      </c>
      <c r="Z22" s="90">
        <f t="shared" si="3"/>
        <v>125592514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262958918</v>
      </c>
      <c r="C24" s="75">
        <f>SUM(C22:C23)</f>
        <v>0</v>
      </c>
      <c r="D24" s="76">
        <f aca="true" t="shared" si="4" ref="D24:Z24">SUM(D22:D23)</f>
        <v>110882542</v>
      </c>
      <c r="E24" s="77">
        <f t="shared" si="4"/>
        <v>125592514</v>
      </c>
      <c r="F24" s="77">
        <f t="shared" si="4"/>
        <v>207037137</v>
      </c>
      <c r="G24" s="77">
        <f t="shared" si="4"/>
        <v>-55490150</v>
      </c>
      <c r="H24" s="77">
        <f t="shared" si="4"/>
        <v>281720579</v>
      </c>
      <c r="I24" s="77">
        <f t="shared" si="4"/>
        <v>433267566</v>
      </c>
      <c r="J24" s="77">
        <f t="shared" si="4"/>
        <v>-157730581</v>
      </c>
      <c r="K24" s="77">
        <f t="shared" si="4"/>
        <v>-118238307</v>
      </c>
      <c r="L24" s="77">
        <f t="shared" si="4"/>
        <v>140010096</v>
      </c>
      <c r="M24" s="77">
        <f t="shared" si="4"/>
        <v>-135958792</v>
      </c>
      <c r="N24" s="77">
        <f t="shared" si="4"/>
        <v>-155796430</v>
      </c>
      <c r="O24" s="77">
        <f t="shared" si="4"/>
        <v>3683601</v>
      </c>
      <c r="P24" s="77">
        <f t="shared" si="4"/>
        <v>66115023</v>
      </c>
      <c r="Q24" s="77">
        <f t="shared" si="4"/>
        <v>-85997806</v>
      </c>
      <c r="R24" s="77">
        <f t="shared" si="4"/>
        <v>-4904004</v>
      </c>
      <c r="S24" s="77">
        <f t="shared" si="4"/>
        <v>1141619</v>
      </c>
      <c r="T24" s="77">
        <f t="shared" si="4"/>
        <v>-2450465</v>
      </c>
      <c r="U24" s="77">
        <f t="shared" si="4"/>
        <v>-6212850</v>
      </c>
      <c r="V24" s="77">
        <f t="shared" si="4"/>
        <v>205098118</v>
      </c>
      <c r="W24" s="77">
        <f t="shared" si="4"/>
        <v>125592514</v>
      </c>
      <c r="X24" s="77">
        <f t="shared" si="4"/>
        <v>79505604</v>
      </c>
      <c r="Y24" s="78">
        <f>+IF(W24&lt;&gt;0,(X24/W24)*100,0)</f>
        <v>63.304413191378586</v>
      </c>
      <c r="Z24" s="79">
        <f t="shared" si="4"/>
        <v>125592514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179281092</v>
      </c>
      <c r="C27" s="22">
        <v>0</v>
      </c>
      <c r="D27" s="99">
        <v>238867113</v>
      </c>
      <c r="E27" s="100">
        <v>297513065</v>
      </c>
      <c r="F27" s="100">
        <v>0</v>
      </c>
      <c r="G27" s="100">
        <v>10734514</v>
      </c>
      <c r="H27" s="100">
        <v>15923875</v>
      </c>
      <c r="I27" s="100">
        <v>26658389</v>
      </c>
      <c r="J27" s="100">
        <v>10502535</v>
      </c>
      <c r="K27" s="100">
        <v>10868166</v>
      </c>
      <c r="L27" s="100">
        <v>24787744</v>
      </c>
      <c r="M27" s="100">
        <v>46158445</v>
      </c>
      <c r="N27" s="100">
        <v>8563149</v>
      </c>
      <c r="O27" s="100">
        <v>17657493</v>
      </c>
      <c r="P27" s="100">
        <v>20698571</v>
      </c>
      <c r="Q27" s="100">
        <v>46919213</v>
      </c>
      <c r="R27" s="100">
        <v>17823037</v>
      </c>
      <c r="S27" s="100">
        <v>23781902</v>
      </c>
      <c r="T27" s="100">
        <v>63819316</v>
      </c>
      <c r="U27" s="100">
        <v>105424255</v>
      </c>
      <c r="V27" s="100">
        <v>225160302</v>
      </c>
      <c r="W27" s="100">
        <v>297513065</v>
      </c>
      <c r="X27" s="100">
        <v>-72352763</v>
      </c>
      <c r="Y27" s="101">
        <v>-24.32</v>
      </c>
      <c r="Z27" s="102">
        <v>297513065</v>
      </c>
    </row>
    <row r="28" spans="1:26" ht="13.5">
      <c r="A28" s="103" t="s">
        <v>46</v>
      </c>
      <c r="B28" s="19">
        <v>109957676</v>
      </c>
      <c r="C28" s="19">
        <v>0</v>
      </c>
      <c r="D28" s="59">
        <v>95767113</v>
      </c>
      <c r="E28" s="60">
        <v>145015128</v>
      </c>
      <c r="F28" s="60">
        <v>0</v>
      </c>
      <c r="G28" s="60">
        <v>3268825</v>
      </c>
      <c r="H28" s="60">
        <v>6783379</v>
      </c>
      <c r="I28" s="60">
        <v>10052204</v>
      </c>
      <c r="J28" s="60">
        <v>6652316</v>
      </c>
      <c r="K28" s="60">
        <v>5018174</v>
      </c>
      <c r="L28" s="60">
        <v>17668584</v>
      </c>
      <c r="M28" s="60">
        <v>29339074</v>
      </c>
      <c r="N28" s="60">
        <v>6465208</v>
      </c>
      <c r="O28" s="60">
        <v>7053082</v>
      </c>
      <c r="P28" s="60">
        <v>18054290</v>
      </c>
      <c r="Q28" s="60">
        <v>31572580</v>
      </c>
      <c r="R28" s="60">
        <v>9970895</v>
      </c>
      <c r="S28" s="60">
        <v>11392444</v>
      </c>
      <c r="T28" s="60">
        <v>14768421</v>
      </c>
      <c r="U28" s="60">
        <v>36131760</v>
      </c>
      <c r="V28" s="60">
        <v>107095618</v>
      </c>
      <c r="W28" s="60">
        <v>145015128</v>
      </c>
      <c r="X28" s="60">
        <v>-37919510</v>
      </c>
      <c r="Y28" s="61">
        <v>-26.15</v>
      </c>
      <c r="Z28" s="62">
        <v>145015128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57072801</v>
      </c>
      <c r="C30" s="19">
        <v>0</v>
      </c>
      <c r="D30" s="59">
        <v>54100000</v>
      </c>
      <c r="E30" s="60">
        <v>54100000</v>
      </c>
      <c r="F30" s="60">
        <v>0</v>
      </c>
      <c r="G30" s="60">
        <v>7030423</v>
      </c>
      <c r="H30" s="60">
        <v>2455174</v>
      </c>
      <c r="I30" s="60">
        <v>9485597</v>
      </c>
      <c r="J30" s="60">
        <v>345281</v>
      </c>
      <c r="K30" s="60">
        <v>3427640</v>
      </c>
      <c r="L30" s="60">
        <v>1487660</v>
      </c>
      <c r="M30" s="60">
        <v>5260581</v>
      </c>
      <c r="N30" s="60">
        <v>936903</v>
      </c>
      <c r="O30" s="60">
        <v>9572082</v>
      </c>
      <c r="P30" s="60">
        <v>7087</v>
      </c>
      <c r="Q30" s="60">
        <v>10516072</v>
      </c>
      <c r="R30" s="60">
        <v>3675215</v>
      </c>
      <c r="S30" s="60">
        <v>2463565</v>
      </c>
      <c r="T30" s="60">
        <v>23177355</v>
      </c>
      <c r="U30" s="60">
        <v>29316135</v>
      </c>
      <c r="V30" s="60">
        <v>54578385</v>
      </c>
      <c r="W30" s="60">
        <v>54100000</v>
      </c>
      <c r="X30" s="60">
        <v>478385</v>
      </c>
      <c r="Y30" s="61">
        <v>0.88</v>
      </c>
      <c r="Z30" s="62">
        <v>54100000</v>
      </c>
    </row>
    <row r="31" spans="1:26" ht="13.5">
      <c r="A31" s="58" t="s">
        <v>53</v>
      </c>
      <c r="B31" s="19">
        <v>12250615</v>
      </c>
      <c r="C31" s="19">
        <v>0</v>
      </c>
      <c r="D31" s="59">
        <v>89000000</v>
      </c>
      <c r="E31" s="60">
        <v>98397937</v>
      </c>
      <c r="F31" s="60">
        <v>0</v>
      </c>
      <c r="G31" s="60">
        <v>435266</v>
      </c>
      <c r="H31" s="60">
        <v>6685322</v>
      </c>
      <c r="I31" s="60">
        <v>7120588</v>
      </c>
      <c r="J31" s="60">
        <v>3504938</v>
      </c>
      <c r="K31" s="60">
        <v>2422352</v>
      </c>
      <c r="L31" s="60">
        <v>5631500</v>
      </c>
      <c r="M31" s="60">
        <v>11558790</v>
      </c>
      <c r="N31" s="60">
        <v>1161038</v>
      </c>
      <c r="O31" s="60">
        <v>1032329</v>
      </c>
      <c r="P31" s="60">
        <v>2637194</v>
      </c>
      <c r="Q31" s="60">
        <v>4830561</v>
      </c>
      <c r="R31" s="60">
        <v>4176927</v>
      </c>
      <c r="S31" s="60">
        <v>9925893</v>
      </c>
      <c r="T31" s="60">
        <v>25873540</v>
      </c>
      <c r="U31" s="60">
        <v>39976360</v>
      </c>
      <c r="V31" s="60">
        <v>63486299</v>
      </c>
      <c r="W31" s="60">
        <v>98397937</v>
      </c>
      <c r="X31" s="60">
        <v>-34911638</v>
      </c>
      <c r="Y31" s="61">
        <v>-35.48</v>
      </c>
      <c r="Z31" s="62">
        <v>98397937</v>
      </c>
    </row>
    <row r="32" spans="1:26" ht="13.5">
      <c r="A32" s="70" t="s">
        <v>54</v>
      </c>
      <c r="B32" s="22">
        <f>SUM(B28:B31)</f>
        <v>179281092</v>
      </c>
      <c r="C32" s="22">
        <f>SUM(C28:C31)</f>
        <v>0</v>
      </c>
      <c r="D32" s="99">
        <f aca="true" t="shared" si="5" ref="D32:Z32">SUM(D28:D31)</f>
        <v>238867113</v>
      </c>
      <c r="E32" s="100">
        <f t="shared" si="5"/>
        <v>297513065</v>
      </c>
      <c r="F32" s="100">
        <f t="shared" si="5"/>
        <v>0</v>
      </c>
      <c r="G32" s="100">
        <f t="shared" si="5"/>
        <v>10734514</v>
      </c>
      <c r="H32" s="100">
        <f t="shared" si="5"/>
        <v>15923875</v>
      </c>
      <c r="I32" s="100">
        <f t="shared" si="5"/>
        <v>26658389</v>
      </c>
      <c r="J32" s="100">
        <f t="shared" si="5"/>
        <v>10502535</v>
      </c>
      <c r="K32" s="100">
        <f t="shared" si="5"/>
        <v>10868166</v>
      </c>
      <c r="L32" s="100">
        <f t="shared" si="5"/>
        <v>24787744</v>
      </c>
      <c r="M32" s="100">
        <f t="shared" si="5"/>
        <v>46158445</v>
      </c>
      <c r="N32" s="100">
        <f t="shared" si="5"/>
        <v>8563149</v>
      </c>
      <c r="O32" s="100">
        <f t="shared" si="5"/>
        <v>17657493</v>
      </c>
      <c r="P32" s="100">
        <f t="shared" si="5"/>
        <v>20698571</v>
      </c>
      <c r="Q32" s="100">
        <f t="shared" si="5"/>
        <v>46919213</v>
      </c>
      <c r="R32" s="100">
        <f t="shared" si="5"/>
        <v>17823037</v>
      </c>
      <c r="S32" s="100">
        <f t="shared" si="5"/>
        <v>23781902</v>
      </c>
      <c r="T32" s="100">
        <f t="shared" si="5"/>
        <v>63819316</v>
      </c>
      <c r="U32" s="100">
        <f t="shared" si="5"/>
        <v>105424255</v>
      </c>
      <c r="V32" s="100">
        <f t="shared" si="5"/>
        <v>225160302</v>
      </c>
      <c r="W32" s="100">
        <f t="shared" si="5"/>
        <v>297513065</v>
      </c>
      <c r="X32" s="100">
        <f t="shared" si="5"/>
        <v>-72352763</v>
      </c>
      <c r="Y32" s="101">
        <f>+IF(W32&lt;&gt;0,(X32/W32)*100,0)</f>
        <v>-24.31918846992484</v>
      </c>
      <c r="Z32" s="102">
        <f t="shared" si="5"/>
        <v>297513065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790296463</v>
      </c>
      <c r="C35" s="19">
        <v>0</v>
      </c>
      <c r="D35" s="59">
        <v>594955888</v>
      </c>
      <c r="E35" s="60">
        <v>551019951</v>
      </c>
      <c r="F35" s="60">
        <v>920604574</v>
      </c>
      <c r="G35" s="60">
        <v>864985744</v>
      </c>
      <c r="H35" s="60">
        <v>1121068669</v>
      </c>
      <c r="I35" s="60">
        <v>1121068669</v>
      </c>
      <c r="J35" s="60">
        <v>990557591</v>
      </c>
      <c r="K35" s="60">
        <v>869752587</v>
      </c>
      <c r="L35" s="60">
        <v>1004942596</v>
      </c>
      <c r="M35" s="60">
        <v>1004942596</v>
      </c>
      <c r="N35" s="60">
        <v>819322158</v>
      </c>
      <c r="O35" s="60">
        <v>832230116</v>
      </c>
      <c r="P35" s="60">
        <v>902617702</v>
      </c>
      <c r="Q35" s="60">
        <v>902617702</v>
      </c>
      <c r="R35" s="60">
        <v>908175931</v>
      </c>
      <c r="S35" s="60">
        <v>902928572</v>
      </c>
      <c r="T35" s="60">
        <v>865093513</v>
      </c>
      <c r="U35" s="60">
        <v>865093513</v>
      </c>
      <c r="V35" s="60">
        <v>865093513</v>
      </c>
      <c r="W35" s="60">
        <v>551019951</v>
      </c>
      <c r="X35" s="60">
        <v>314073562</v>
      </c>
      <c r="Y35" s="61">
        <v>57</v>
      </c>
      <c r="Z35" s="62">
        <v>551019951</v>
      </c>
    </row>
    <row r="36" spans="1:26" ht="13.5">
      <c r="A36" s="58" t="s">
        <v>57</v>
      </c>
      <c r="B36" s="19">
        <v>1253200917</v>
      </c>
      <c r="C36" s="19">
        <v>0</v>
      </c>
      <c r="D36" s="59">
        <v>1429004079</v>
      </c>
      <c r="E36" s="60">
        <v>1487650030</v>
      </c>
      <c r="F36" s="60">
        <v>1167218642</v>
      </c>
      <c r="G36" s="60">
        <v>1274972442</v>
      </c>
      <c r="H36" s="60">
        <v>1290241135</v>
      </c>
      <c r="I36" s="60">
        <v>1290241135</v>
      </c>
      <c r="J36" s="60">
        <v>1299106723</v>
      </c>
      <c r="K36" s="60">
        <v>1294818332</v>
      </c>
      <c r="L36" s="60">
        <v>1319290734</v>
      </c>
      <c r="M36" s="60">
        <v>1319290734</v>
      </c>
      <c r="N36" s="60">
        <v>1326861801</v>
      </c>
      <c r="O36" s="60">
        <v>1344519294</v>
      </c>
      <c r="P36" s="60">
        <v>1365554985</v>
      </c>
      <c r="Q36" s="60">
        <v>1365554985</v>
      </c>
      <c r="R36" s="60">
        <v>1383717810</v>
      </c>
      <c r="S36" s="60">
        <v>1407499712</v>
      </c>
      <c r="T36" s="60">
        <v>1470593003</v>
      </c>
      <c r="U36" s="60">
        <v>1470593003</v>
      </c>
      <c r="V36" s="60">
        <v>1470593003</v>
      </c>
      <c r="W36" s="60">
        <v>1487650030</v>
      </c>
      <c r="X36" s="60">
        <v>-17057027</v>
      </c>
      <c r="Y36" s="61">
        <v>-1.15</v>
      </c>
      <c r="Z36" s="62">
        <v>1487650030</v>
      </c>
    </row>
    <row r="37" spans="1:26" ht="13.5">
      <c r="A37" s="58" t="s">
        <v>58</v>
      </c>
      <c r="B37" s="19">
        <v>244699437</v>
      </c>
      <c r="C37" s="19">
        <v>0</v>
      </c>
      <c r="D37" s="59">
        <v>211293443</v>
      </c>
      <c r="E37" s="60">
        <v>211293443</v>
      </c>
      <c r="F37" s="60">
        <v>127756040</v>
      </c>
      <c r="G37" s="60">
        <v>136731781</v>
      </c>
      <c r="H37" s="60">
        <v>124223679</v>
      </c>
      <c r="I37" s="60">
        <v>124223679</v>
      </c>
      <c r="J37" s="60">
        <v>154283347</v>
      </c>
      <c r="K37" s="60">
        <v>157952076</v>
      </c>
      <c r="L37" s="60">
        <v>184070589</v>
      </c>
      <c r="M37" s="60">
        <v>184070589</v>
      </c>
      <c r="N37" s="60">
        <v>161817656</v>
      </c>
      <c r="O37" s="60">
        <v>180218802</v>
      </c>
      <c r="P37" s="60">
        <v>202059922</v>
      </c>
      <c r="Q37" s="60">
        <v>202059922</v>
      </c>
      <c r="R37" s="60">
        <v>226407340</v>
      </c>
      <c r="S37" s="60">
        <v>241460269</v>
      </c>
      <c r="T37" s="60">
        <v>259423100</v>
      </c>
      <c r="U37" s="60">
        <v>259423100</v>
      </c>
      <c r="V37" s="60">
        <v>259423100</v>
      </c>
      <c r="W37" s="60">
        <v>211293443</v>
      </c>
      <c r="X37" s="60">
        <v>48129657</v>
      </c>
      <c r="Y37" s="61">
        <v>22.78</v>
      </c>
      <c r="Z37" s="62">
        <v>211293443</v>
      </c>
    </row>
    <row r="38" spans="1:26" ht="13.5">
      <c r="A38" s="58" t="s">
        <v>59</v>
      </c>
      <c r="B38" s="19">
        <v>423134919</v>
      </c>
      <c r="C38" s="19">
        <v>0</v>
      </c>
      <c r="D38" s="59">
        <v>517321720</v>
      </c>
      <c r="E38" s="60">
        <v>517321720</v>
      </c>
      <c r="F38" s="60">
        <v>426349281</v>
      </c>
      <c r="G38" s="60">
        <v>462832678</v>
      </c>
      <c r="H38" s="60">
        <v>464971812</v>
      </c>
      <c r="I38" s="60">
        <v>464971812</v>
      </c>
      <c r="J38" s="60">
        <v>470997233</v>
      </c>
      <c r="K38" s="60">
        <v>473657128</v>
      </c>
      <c r="L38" s="60">
        <v>467190932</v>
      </c>
      <c r="M38" s="60">
        <v>467190932</v>
      </c>
      <c r="N38" s="60">
        <v>467190932</v>
      </c>
      <c r="O38" s="60">
        <v>474844421</v>
      </c>
      <c r="P38" s="60">
        <v>478311550</v>
      </c>
      <c r="Q38" s="60">
        <v>478311550</v>
      </c>
      <c r="R38" s="60">
        <v>482589181</v>
      </c>
      <c r="S38" s="60">
        <v>484929181</v>
      </c>
      <c r="T38" s="60">
        <v>494675048</v>
      </c>
      <c r="U38" s="60">
        <v>494675048</v>
      </c>
      <c r="V38" s="60">
        <v>494675048</v>
      </c>
      <c r="W38" s="60">
        <v>517321720</v>
      </c>
      <c r="X38" s="60">
        <v>-22646672</v>
      </c>
      <c r="Y38" s="61">
        <v>-4.38</v>
      </c>
      <c r="Z38" s="62">
        <v>517321720</v>
      </c>
    </row>
    <row r="39" spans="1:26" ht="13.5">
      <c r="A39" s="58" t="s">
        <v>60</v>
      </c>
      <c r="B39" s="19">
        <v>1375663024</v>
      </c>
      <c r="C39" s="19">
        <v>0</v>
      </c>
      <c r="D39" s="59">
        <v>1295344804</v>
      </c>
      <c r="E39" s="60">
        <v>1310054818</v>
      </c>
      <c r="F39" s="60">
        <v>1533717895</v>
      </c>
      <c r="G39" s="60">
        <v>1540393727</v>
      </c>
      <c r="H39" s="60">
        <v>1822114313</v>
      </c>
      <c r="I39" s="60">
        <v>1822114313</v>
      </c>
      <c r="J39" s="60">
        <v>1664383733</v>
      </c>
      <c r="K39" s="60">
        <v>1532961714</v>
      </c>
      <c r="L39" s="60">
        <v>1672971809</v>
      </c>
      <c r="M39" s="60">
        <v>1672971809</v>
      </c>
      <c r="N39" s="60">
        <v>1517175371</v>
      </c>
      <c r="O39" s="60">
        <v>1521686186</v>
      </c>
      <c r="P39" s="60">
        <v>1587801216</v>
      </c>
      <c r="Q39" s="60">
        <v>1587801216</v>
      </c>
      <c r="R39" s="60">
        <v>1582897220</v>
      </c>
      <c r="S39" s="60">
        <v>1584038836</v>
      </c>
      <c r="T39" s="60">
        <v>1581588368</v>
      </c>
      <c r="U39" s="60">
        <v>1581588368</v>
      </c>
      <c r="V39" s="60">
        <v>1581588368</v>
      </c>
      <c r="W39" s="60">
        <v>1310054818</v>
      </c>
      <c r="X39" s="60">
        <v>271533550</v>
      </c>
      <c r="Y39" s="61">
        <v>20.73</v>
      </c>
      <c r="Z39" s="62">
        <v>1310054818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302280656</v>
      </c>
      <c r="C42" s="19">
        <v>0</v>
      </c>
      <c r="D42" s="59">
        <v>169272142</v>
      </c>
      <c r="E42" s="60">
        <v>183982405</v>
      </c>
      <c r="F42" s="60">
        <v>58789106</v>
      </c>
      <c r="G42" s="60">
        <v>-18554040</v>
      </c>
      <c r="H42" s="60">
        <v>-5785790</v>
      </c>
      <c r="I42" s="60">
        <v>34449276</v>
      </c>
      <c r="J42" s="60">
        <v>45253792</v>
      </c>
      <c r="K42" s="60">
        <v>3630201</v>
      </c>
      <c r="L42" s="60">
        <v>-17702733</v>
      </c>
      <c r="M42" s="60">
        <v>31181260</v>
      </c>
      <c r="N42" s="60">
        <v>28118615</v>
      </c>
      <c r="O42" s="60">
        <v>-3391065</v>
      </c>
      <c r="P42" s="60">
        <v>71020092</v>
      </c>
      <c r="Q42" s="60">
        <v>95747642</v>
      </c>
      <c r="R42" s="60">
        <v>1071906</v>
      </c>
      <c r="S42" s="60">
        <v>-25425838</v>
      </c>
      <c r="T42" s="60">
        <v>25150998</v>
      </c>
      <c r="U42" s="60">
        <v>797066</v>
      </c>
      <c r="V42" s="60">
        <v>162175244</v>
      </c>
      <c r="W42" s="60">
        <v>183982405</v>
      </c>
      <c r="X42" s="60">
        <v>-21807161</v>
      </c>
      <c r="Y42" s="61">
        <v>-11.85</v>
      </c>
      <c r="Z42" s="62">
        <v>183982405</v>
      </c>
    </row>
    <row r="43" spans="1:26" ht="13.5">
      <c r="A43" s="58" t="s">
        <v>63</v>
      </c>
      <c r="B43" s="19">
        <v>-179281092</v>
      </c>
      <c r="C43" s="19">
        <v>0</v>
      </c>
      <c r="D43" s="59">
        <v>-238867000</v>
      </c>
      <c r="E43" s="60">
        <v>-297513289</v>
      </c>
      <c r="F43" s="60">
        <v>184214</v>
      </c>
      <c r="G43" s="60">
        <v>-10918514</v>
      </c>
      <c r="H43" s="60">
        <v>-15923875</v>
      </c>
      <c r="I43" s="60">
        <v>-26658175</v>
      </c>
      <c r="J43" s="60">
        <v>-10502535</v>
      </c>
      <c r="K43" s="60">
        <v>-10868167</v>
      </c>
      <c r="L43" s="60">
        <v>-24787744</v>
      </c>
      <c r="M43" s="60">
        <v>-46158446</v>
      </c>
      <c r="N43" s="60">
        <v>-8563148</v>
      </c>
      <c r="O43" s="60">
        <v>-17657493</v>
      </c>
      <c r="P43" s="60">
        <v>-20698571</v>
      </c>
      <c r="Q43" s="60">
        <v>-46919212</v>
      </c>
      <c r="R43" s="60">
        <v>-17823037</v>
      </c>
      <c r="S43" s="60">
        <v>-23781902</v>
      </c>
      <c r="T43" s="60">
        <v>-63819317</v>
      </c>
      <c r="U43" s="60">
        <v>-105424256</v>
      </c>
      <c r="V43" s="60">
        <v>-225160089</v>
      </c>
      <c r="W43" s="60">
        <v>-297513289</v>
      </c>
      <c r="X43" s="60">
        <v>72353200</v>
      </c>
      <c r="Y43" s="61">
        <v>-24.32</v>
      </c>
      <c r="Z43" s="62">
        <v>-297513289</v>
      </c>
    </row>
    <row r="44" spans="1:26" ht="13.5">
      <c r="A44" s="58" t="s">
        <v>64</v>
      </c>
      <c r="B44" s="19">
        <v>40680045</v>
      </c>
      <c r="C44" s="19">
        <v>0</v>
      </c>
      <c r="D44" s="59">
        <v>40147832</v>
      </c>
      <c r="E44" s="60">
        <v>40148116</v>
      </c>
      <c r="F44" s="60">
        <v>4911727</v>
      </c>
      <c r="G44" s="60">
        <v>7745655</v>
      </c>
      <c r="H44" s="60">
        <v>2139134</v>
      </c>
      <c r="I44" s="60">
        <v>14796516</v>
      </c>
      <c r="J44" s="60">
        <v>6025421</v>
      </c>
      <c r="K44" s="60">
        <v>2659895</v>
      </c>
      <c r="L44" s="60">
        <v>-6466196</v>
      </c>
      <c r="M44" s="60">
        <v>2219120</v>
      </c>
      <c r="N44" s="60">
        <v>0</v>
      </c>
      <c r="O44" s="60">
        <v>7653489</v>
      </c>
      <c r="P44" s="60">
        <v>3467129</v>
      </c>
      <c r="Q44" s="60">
        <v>11120618</v>
      </c>
      <c r="R44" s="60">
        <v>4277631</v>
      </c>
      <c r="S44" s="60">
        <v>2339999</v>
      </c>
      <c r="T44" s="60">
        <v>10000065</v>
      </c>
      <c r="U44" s="60">
        <v>16617695</v>
      </c>
      <c r="V44" s="60">
        <v>44753949</v>
      </c>
      <c r="W44" s="60">
        <v>40148116</v>
      </c>
      <c r="X44" s="60">
        <v>4605833</v>
      </c>
      <c r="Y44" s="61">
        <v>11.47</v>
      </c>
      <c r="Z44" s="62">
        <v>40148116</v>
      </c>
    </row>
    <row r="45" spans="1:26" ht="13.5">
      <c r="A45" s="70" t="s">
        <v>65</v>
      </c>
      <c r="B45" s="22">
        <v>323965041</v>
      </c>
      <c r="C45" s="22">
        <v>0</v>
      </c>
      <c r="D45" s="99">
        <v>215552974</v>
      </c>
      <c r="E45" s="100">
        <v>171617232</v>
      </c>
      <c r="F45" s="100">
        <v>387850088</v>
      </c>
      <c r="G45" s="100">
        <v>366123189</v>
      </c>
      <c r="H45" s="100">
        <v>346552658</v>
      </c>
      <c r="I45" s="100">
        <v>346552658</v>
      </c>
      <c r="J45" s="100">
        <v>387329336</v>
      </c>
      <c r="K45" s="100">
        <v>382751265</v>
      </c>
      <c r="L45" s="100">
        <v>333794592</v>
      </c>
      <c r="M45" s="100">
        <v>333794592</v>
      </c>
      <c r="N45" s="100">
        <v>353350059</v>
      </c>
      <c r="O45" s="100">
        <v>339954990</v>
      </c>
      <c r="P45" s="100">
        <v>393743640</v>
      </c>
      <c r="Q45" s="100">
        <v>353350059</v>
      </c>
      <c r="R45" s="100">
        <v>381270140</v>
      </c>
      <c r="S45" s="100">
        <v>334402399</v>
      </c>
      <c r="T45" s="100">
        <v>305734145</v>
      </c>
      <c r="U45" s="100">
        <v>305734145</v>
      </c>
      <c r="V45" s="100">
        <v>305734145</v>
      </c>
      <c r="W45" s="100">
        <v>171617232</v>
      </c>
      <c r="X45" s="100">
        <v>134116913</v>
      </c>
      <c r="Y45" s="101">
        <v>78.15</v>
      </c>
      <c r="Z45" s="102">
        <v>171617232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90877741</v>
      </c>
      <c r="C49" s="52">
        <v>0</v>
      </c>
      <c r="D49" s="129">
        <v>41243252</v>
      </c>
      <c r="E49" s="54">
        <v>35940909</v>
      </c>
      <c r="F49" s="54">
        <v>0</v>
      </c>
      <c r="G49" s="54">
        <v>0</v>
      </c>
      <c r="H49" s="54">
        <v>0</v>
      </c>
      <c r="I49" s="54">
        <v>868633736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1036695638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83882429</v>
      </c>
      <c r="C51" s="52">
        <v>0</v>
      </c>
      <c r="D51" s="129">
        <v>52984</v>
      </c>
      <c r="E51" s="54">
        <v>52984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83988397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86.29898035554942</v>
      </c>
      <c r="E58" s="7">
        <f t="shared" si="6"/>
        <v>83.8834569872543</v>
      </c>
      <c r="F58" s="7">
        <f t="shared" si="6"/>
        <v>31.72454286422163</v>
      </c>
      <c r="G58" s="7">
        <f t="shared" si="6"/>
        <v>473.0562752565933</v>
      </c>
      <c r="H58" s="7">
        <f t="shared" si="6"/>
        <v>18.236803811303485</v>
      </c>
      <c r="I58" s="7">
        <f t="shared" si="6"/>
        <v>37.73378030241781</v>
      </c>
      <c r="J58" s="7">
        <f t="shared" si="6"/>
        <v>-85.19414367265868</v>
      </c>
      <c r="K58" s="7">
        <f t="shared" si="6"/>
        <v>-269.85279847779833</v>
      </c>
      <c r="L58" s="7">
        <f t="shared" si="6"/>
        <v>31.560501107158995</v>
      </c>
      <c r="M58" s="7">
        <f t="shared" si="6"/>
        <v>242.636100914505</v>
      </c>
      <c r="N58" s="7">
        <f t="shared" si="6"/>
        <v>-118.04173390848223</v>
      </c>
      <c r="O58" s="7">
        <f t="shared" si="6"/>
        <v>88.0106711790722</v>
      </c>
      <c r="P58" s="7">
        <f t="shared" si="6"/>
        <v>74.53305586059868</v>
      </c>
      <c r="Q58" s="7">
        <f t="shared" si="6"/>
        <v>214.11352824858253</v>
      </c>
      <c r="R58" s="7">
        <f t="shared" si="6"/>
        <v>78.78769668436773</v>
      </c>
      <c r="S58" s="7">
        <f t="shared" si="6"/>
        <v>72.55062488267521</v>
      </c>
      <c r="T58" s="7">
        <f t="shared" si="6"/>
        <v>80.00524921560518</v>
      </c>
      <c r="U58" s="7">
        <f t="shared" si="6"/>
        <v>76.95243321347124</v>
      </c>
      <c r="V58" s="7">
        <f t="shared" si="6"/>
        <v>77.42873265136787</v>
      </c>
      <c r="W58" s="7">
        <f t="shared" si="6"/>
        <v>83.8834569872543</v>
      </c>
      <c r="X58" s="7">
        <f t="shared" si="6"/>
        <v>0</v>
      </c>
      <c r="Y58" s="7">
        <f t="shared" si="6"/>
        <v>0</v>
      </c>
      <c r="Z58" s="8">
        <f t="shared" si="6"/>
        <v>83.8834569872543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90.01645555315187</v>
      </c>
      <c r="E59" s="10">
        <f t="shared" si="7"/>
        <v>79.30294972938815</v>
      </c>
      <c r="F59" s="10">
        <f t="shared" si="7"/>
        <v>7.283071566092753</v>
      </c>
      <c r="G59" s="10">
        <f t="shared" si="7"/>
        <v>0</v>
      </c>
      <c r="H59" s="10">
        <f t="shared" si="7"/>
        <v>96.62496431432191</v>
      </c>
      <c r="I59" s="10">
        <f t="shared" si="7"/>
        <v>57.83313554122782</v>
      </c>
      <c r="J59" s="10">
        <f t="shared" si="7"/>
        <v>75.21568961995159</v>
      </c>
      <c r="K59" s="10">
        <f t="shared" si="7"/>
        <v>151.9428243443086</v>
      </c>
      <c r="L59" s="10">
        <f t="shared" si="7"/>
        <v>70.47281872146847</v>
      </c>
      <c r="M59" s="10">
        <f t="shared" si="7"/>
        <v>99.20439551274328</v>
      </c>
      <c r="N59" s="10">
        <f t="shared" si="7"/>
        <v>147.5462073647917</v>
      </c>
      <c r="O59" s="10">
        <f t="shared" si="7"/>
        <v>73.26879608987795</v>
      </c>
      <c r="P59" s="10">
        <f t="shared" si="7"/>
        <v>79.54354518681495</v>
      </c>
      <c r="Q59" s="10">
        <f t="shared" si="7"/>
        <v>99.54685622628995</v>
      </c>
      <c r="R59" s="10">
        <f t="shared" si="7"/>
        <v>74.56567536987913</v>
      </c>
      <c r="S59" s="10">
        <f t="shared" si="7"/>
        <v>72.49347054220281</v>
      </c>
      <c r="T59" s="10">
        <f t="shared" si="7"/>
        <v>71.31372337413985</v>
      </c>
      <c r="U59" s="10">
        <f t="shared" si="7"/>
        <v>72.80118513446332</v>
      </c>
      <c r="V59" s="10">
        <f t="shared" si="7"/>
        <v>72.62682267856154</v>
      </c>
      <c r="W59" s="10">
        <f t="shared" si="7"/>
        <v>79.30294972938815</v>
      </c>
      <c r="X59" s="10">
        <f t="shared" si="7"/>
        <v>0</v>
      </c>
      <c r="Y59" s="10">
        <f t="shared" si="7"/>
        <v>0</v>
      </c>
      <c r="Z59" s="11">
        <f t="shared" si="7"/>
        <v>79.30294972938815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87.08347807688315</v>
      </c>
      <c r="E60" s="13">
        <f t="shared" si="7"/>
        <v>86.76504445382791</v>
      </c>
      <c r="F60" s="13">
        <f t="shared" si="7"/>
        <v>105.44882418377082</v>
      </c>
      <c r="G60" s="13">
        <f t="shared" si="7"/>
        <v>204.87444762643534</v>
      </c>
      <c r="H60" s="13">
        <f t="shared" si="7"/>
        <v>11.202949030088075</v>
      </c>
      <c r="I60" s="13">
        <f t="shared" si="7"/>
        <v>29.160949604433462</v>
      </c>
      <c r="J60" s="13">
        <f t="shared" si="7"/>
        <v>-51.01286121637041</v>
      </c>
      <c r="K60" s="13">
        <f t="shared" si="7"/>
        <v>-96.28204847558005</v>
      </c>
      <c r="L60" s="13">
        <f t="shared" si="7"/>
        <v>26.10534474102683</v>
      </c>
      <c r="M60" s="13">
        <f t="shared" si="7"/>
        <v>643.7786301472269</v>
      </c>
      <c r="N60" s="13">
        <f t="shared" si="7"/>
        <v>-58.36332634143153</v>
      </c>
      <c r="O60" s="13">
        <f t="shared" si="7"/>
        <v>91.71347954700151</v>
      </c>
      <c r="P60" s="13">
        <f t="shared" si="7"/>
        <v>71.69926391409635</v>
      </c>
      <c r="Q60" s="13">
        <f t="shared" si="7"/>
        <v>412.45248820563864</v>
      </c>
      <c r="R60" s="13">
        <f t="shared" si="7"/>
        <v>78.18410919835817</v>
      </c>
      <c r="S60" s="13">
        <f t="shared" si="7"/>
        <v>70.56328599878948</v>
      </c>
      <c r="T60" s="13">
        <f t="shared" si="7"/>
        <v>80.82241702712312</v>
      </c>
      <c r="U60" s="13">
        <f t="shared" si="7"/>
        <v>76.26738581944498</v>
      </c>
      <c r="V60" s="13">
        <f t="shared" si="7"/>
        <v>78.02312241286037</v>
      </c>
      <c r="W60" s="13">
        <f t="shared" si="7"/>
        <v>86.76504445382791</v>
      </c>
      <c r="X60" s="13">
        <f t="shared" si="7"/>
        <v>0</v>
      </c>
      <c r="Y60" s="13">
        <f t="shared" si="7"/>
        <v>0</v>
      </c>
      <c r="Z60" s="14">
        <f t="shared" si="7"/>
        <v>86.76504445382791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89.99999700258734</v>
      </c>
      <c r="E61" s="13">
        <f t="shared" si="7"/>
        <v>87.99999986678803</v>
      </c>
      <c r="F61" s="13">
        <f t="shared" si="7"/>
        <v>145.9130000011013</v>
      </c>
      <c r="G61" s="13">
        <f t="shared" si="7"/>
        <v>150.67658397309097</v>
      </c>
      <c r="H61" s="13">
        <f t="shared" si="7"/>
        <v>8.805542591626761</v>
      </c>
      <c r="I61" s="13">
        <f t="shared" si="7"/>
        <v>24.170330439257555</v>
      </c>
      <c r="J61" s="13">
        <f t="shared" si="7"/>
        <v>-23.02455764578735</v>
      </c>
      <c r="K61" s="13">
        <f t="shared" si="7"/>
        <v>-69.39297250581853</v>
      </c>
      <c r="L61" s="13">
        <f t="shared" si="7"/>
        <v>20.755227286201094</v>
      </c>
      <c r="M61" s="13">
        <f t="shared" si="7"/>
        <v>-175.0879060066961</v>
      </c>
      <c r="N61" s="13">
        <f t="shared" si="7"/>
        <v>-35.94777825096006</v>
      </c>
      <c r="O61" s="13">
        <f t="shared" si="7"/>
        <v>131.22826369313952</v>
      </c>
      <c r="P61" s="13">
        <f t="shared" si="7"/>
        <v>76.14192749456382</v>
      </c>
      <c r="Q61" s="13">
        <f t="shared" si="7"/>
        <v>-349.0352449760822</v>
      </c>
      <c r="R61" s="13">
        <f t="shared" si="7"/>
        <v>100.81225279911061</v>
      </c>
      <c r="S61" s="13">
        <f t="shared" si="7"/>
        <v>69.79578255872684</v>
      </c>
      <c r="T61" s="13">
        <f t="shared" si="7"/>
        <v>90.35574199944881</v>
      </c>
      <c r="U61" s="13">
        <f t="shared" si="7"/>
        <v>84.28531480666896</v>
      </c>
      <c r="V61" s="13">
        <f t="shared" si="7"/>
        <v>89.690752812093</v>
      </c>
      <c r="W61" s="13">
        <f t="shared" si="7"/>
        <v>87.99999986678803</v>
      </c>
      <c r="X61" s="13">
        <f t="shared" si="7"/>
        <v>0</v>
      </c>
      <c r="Y61" s="13">
        <f t="shared" si="7"/>
        <v>0</v>
      </c>
      <c r="Z61" s="14">
        <f t="shared" si="7"/>
        <v>87.99999986678803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82.00009551906614</v>
      </c>
      <c r="E62" s="13">
        <f t="shared" si="7"/>
        <v>82.83919812486154</v>
      </c>
      <c r="F62" s="13">
        <f t="shared" si="7"/>
        <v>63.65464097016993</v>
      </c>
      <c r="G62" s="13">
        <f t="shared" si="7"/>
        <v>0</v>
      </c>
      <c r="H62" s="13">
        <f t="shared" si="7"/>
        <v>32.808536047386475</v>
      </c>
      <c r="I62" s="13">
        <f t="shared" si="7"/>
        <v>64.44619320638469</v>
      </c>
      <c r="J62" s="13">
        <f t="shared" si="7"/>
        <v>15.851491674714598</v>
      </c>
      <c r="K62" s="13">
        <f t="shared" si="7"/>
        <v>-112.52057165652826</v>
      </c>
      <c r="L62" s="13">
        <f t="shared" si="7"/>
        <v>88.63453952861721</v>
      </c>
      <c r="M62" s="13">
        <f t="shared" si="7"/>
        <v>45.90490381291547</v>
      </c>
      <c r="N62" s="13">
        <f t="shared" si="7"/>
        <v>101.85754075979885</v>
      </c>
      <c r="O62" s="13">
        <f t="shared" si="7"/>
        <v>53.532695721328594</v>
      </c>
      <c r="P62" s="13">
        <f t="shared" si="7"/>
        <v>66.71315141012109</v>
      </c>
      <c r="Q62" s="13">
        <f t="shared" si="7"/>
        <v>68.54009588528935</v>
      </c>
      <c r="R62" s="13">
        <f t="shared" si="7"/>
        <v>53.12986758049904</v>
      </c>
      <c r="S62" s="13">
        <f t="shared" si="7"/>
        <v>89.21500288883851</v>
      </c>
      <c r="T62" s="13">
        <f t="shared" si="7"/>
        <v>67.49161408040662</v>
      </c>
      <c r="U62" s="13">
        <f t="shared" si="7"/>
        <v>67.50835371293704</v>
      </c>
      <c r="V62" s="13">
        <f t="shared" si="7"/>
        <v>59.980515390983555</v>
      </c>
      <c r="W62" s="13">
        <f t="shared" si="7"/>
        <v>82.83919812486154</v>
      </c>
      <c r="X62" s="13">
        <f t="shared" si="7"/>
        <v>0</v>
      </c>
      <c r="Y62" s="13">
        <f t="shared" si="7"/>
        <v>0</v>
      </c>
      <c r="Z62" s="14">
        <f t="shared" si="7"/>
        <v>82.83919812486154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82.00035443191172</v>
      </c>
      <c r="E63" s="13">
        <f t="shared" si="7"/>
        <v>87.9999985050552</v>
      </c>
      <c r="F63" s="13">
        <f t="shared" si="7"/>
        <v>52.15590968561623</v>
      </c>
      <c r="G63" s="13">
        <f t="shared" si="7"/>
        <v>0</v>
      </c>
      <c r="H63" s="13">
        <f t="shared" si="7"/>
        <v>36.687139260517135</v>
      </c>
      <c r="I63" s="13">
        <f t="shared" si="7"/>
        <v>60.521625151547056</v>
      </c>
      <c r="J63" s="13">
        <f t="shared" si="7"/>
        <v>55.712657848265756</v>
      </c>
      <c r="K63" s="13">
        <f t="shared" si="7"/>
        <v>50.97523011587464</v>
      </c>
      <c r="L63" s="13">
        <f t="shared" si="7"/>
        <v>48.96083828002315</v>
      </c>
      <c r="M63" s="13">
        <f t="shared" si="7"/>
        <v>51.88234330543931</v>
      </c>
      <c r="N63" s="13">
        <f t="shared" si="7"/>
        <v>49.14224812213842</v>
      </c>
      <c r="O63" s="13">
        <f t="shared" si="7"/>
        <v>49.88819149577914</v>
      </c>
      <c r="P63" s="13">
        <f t="shared" si="7"/>
        <v>52.00215535317669</v>
      </c>
      <c r="Q63" s="13">
        <f t="shared" si="7"/>
        <v>50.348059605647165</v>
      </c>
      <c r="R63" s="13">
        <f t="shared" si="7"/>
        <v>46.91888103277625</v>
      </c>
      <c r="S63" s="13">
        <f t="shared" si="7"/>
        <v>50.04619890418245</v>
      </c>
      <c r="T63" s="13">
        <f t="shared" si="7"/>
        <v>49.768166128634796</v>
      </c>
      <c r="U63" s="13">
        <f t="shared" si="7"/>
        <v>48.91113307270705</v>
      </c>
      <c r="V63" s="13">
        <f t="shared" si="7"/>
        <v>52.96546420360495</v>
      </c>
      <c r="W63" s="13">
        <f t="shared" si="7"/>
        <v>87.9999985050552</v>
      </c>
      <c r="X63" s="13">
        <f t="shared" si="7"/>
        <v>0</v>
      </c>
      <c r="Y63" s="13">
        <f t="shared" si="7"/>
        <v>0</v>
      </c>
      <c r="Z63" s="14">
        <f t="shared" si="7"/>
        <v>87.9999985050552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79.8416758573285</v>
      </c>
      <c r="E64" s="13">
        <f t="shared" si="7"/>
        <v>88.00000026819433</v>
      </c>
      <c r="F64" s="13">
        <f t="shared" si="7"/>
        <v>62.63027516852458</v>
      </c>
      <c r="G64" s="13">
        <f t="shared" si="7"/>
        <v>31421.855263157897</v>
      </c>
      <c r="H64" s="13">
        <f t="shared" si="7"/>
        <v>33.69582876105396</v>
      </c>
      <c r="I64" s="13">
        <f t="shared" si="7"/>
        <v>64.72894697730831</v>
      </c>
      <c r="J64" s="13">
        <f t="shared" si="7"/>
        <v>61.523754587369254</v>
      </c>
      <c r="K64" s="13">
        <f t="shared" si="7"/>
        <v>56.73789164991282</v>
      </c>
      <c r="L64" s="13">
        <f t="shared" si="7"/>
        <v>55.862382336413674</v>
      </c>
      <c r="M64" s="13">
        <f t="shared" si="7"/>
        <v>58.03786276723882</v>
      </c>
      <c r="N64" s="13">
        <f t="shared" si="7"/>
        <v>54.099916841201626</v>
      </c>
      <c r="O64" s="13">
        <f t="shared" si="7"/>
        <v>55.2992980313617</v>
      </c>
      <c r="P64" s="13">
        <f t="shared" si="7"/>
        <v>59.60833111321631</v>
      </c>
      <c r="Q64" s="13">
        <f t="shared" si="7"/>
        <v>56.33968250721587</v>
      </c>
      <c r="R64" s="13">
        <f t="shared" si="7"/>
        <v>53.32713243218939</v>
      </c>
      <c r="S64" s="13">
        <f t="shared" si="7"/>
        <v>54.65256118923582</v>
      </c>
      <c r="T64" s="13">
        <f t="shared" si="7"/>
        <v>54.47548473669617</v>
      </c>
      <c r="U64" s="13">
        <f t="shared" si="7"/>
        <v>54.15176321443408</v>
      </c>
      <c r="V64" s="13">
        <f t="shared" si="7"/>
        <v>58.32171186821429</v>
      </c>
      <c r="W64" s="13">
        <f t="shared" si="7"/>
        <v>88.00000026819433</v>
      </c>
      <c r="X64" s="13">
        <f t="shared" si="7"/>
        <v>0</v>
      </c>
      <c r="Y64" s="13">
        <f t="shared" si="7"/>
        <v>0</v>
      </c>
      <c r="Z64" s="14">
        <f t="shared" si="7"/>
        <v>88.00000026819433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22</v>
      </c>
      <c r="E66" s="16">
        <f t="shared" si="7"/>
        <v>67.95292291666667</v>
      </c>
      <c r="F66" s="16">
        <f t="shared" si="7"/>
        <v>100</v>
      </c>
      <c r="G66" s="16">
        <f t="shared" si="7"/>
        <v>0</v>
      </c>
      <c r="H66" s="16">
        <f t="shared" si="7"/>
        <v>99.99998784563223</v>
      </c>
      <c r="I66" s="16">
        <f t="shared" si="7"/>
        <v>99.99999156415782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99.99999823578204</v>
      </c>
      <c r="W66" s="16">
        <f t="shared" si="7"/>
        <v>67.95292291666667</v>
      </c>
      <c r="X66" s="16">
        <f t="shared" si="7"/>
        <v>0</v>
      </c>
      <c r="Y66" s="16">
        <f t="shared" si="7"/>
        <v>0</v>
      </c>
      <c r="Z66" s="17">
        <f t="shared" si="7"/>
        <v>67.95292291666667</v>
      </c>
    </row>
    <row r="67" spans="1:26" ht="13.5" hidden="1">
      <c r="A67" s="41" t="s">
        <v>285</v>
      </c>
      <c r="B67" s="24">
        <v>1201885524</v>
      </c>
      <c r="C67" s="24"/>
      <c r="D67" s="25">
        <v>1279174029</v>
      </c>
      <c r="E67" s="26">
        <v>1266174029</v>
      </c>
      <c r="F67" s="26">
        <v>222383217</v>
      </c>
      <c r="G67" s="26">
        <v>26459675</v>
      </c>
      <c r="H67" s="26">
        <v>522241907</v>
      </c>
      <c r="I67" s="26">
        <v>771084799</v>
      </c>
      <c r="J67" s="26">
        <v>-89576960</v>
      </c>
      <c r="K67" s="26">
        <v>-31936898</v>
      </c>
      <c r="L67" s="26">
        <v>216668068</v>
      </c>
      <c r="M67" s="26">
        <v>95154210</v>
      </c>
      <c r="N67" s="26">
        <v>-73960674</v>
      </c>
      <c r="O67" s="26">
        <v>81047089</v>
      </c>
      <c r="P67" s="26">
        <v>102780549</v>
      </c>
      <c r="Q67" s="26">
        <v>109866964</v>
      </c>
      <c r="R67" s="26">
        <v>80240744</v>
      </c>
      <c r="S67" s="26">
        <v>97933264</v>
      </c>
      <c r="T67" s="26">
        <v>92970081</v>
      </c>
      <c r="U67" s="26">
        <v>271144089</v>
      </c>
      <c r="V67" s="26">
        <v>1247250062</v>
      </c>
      <c r="W67" s="26">
        <v>1266174029</v>
      </c>
      <c r="X67" s="26"/>
      <c r="Y67" s="25"/>
      <c r="Z67" s="27">
        <v>1266174029</v>
      </c>
    </row>
    <row r="68" spans="1:26" ht="13.5" hidden="1">
      <c r="A68" s="37" t="s">
        <v>31</v>
      </c>
      <c r="B68" s="19">
        <v>331348093</v>
      </c>
      <c r="C68" s="19"/>
      <c r="D68" s="20">
        <v>367940837</v>
      </c>
      <c r="E68" s="21">
        <v>367940837</v>
      </c>
      <c r="F68" s="21">
        <v>166812572</v>
      </c>
      <c r="G68" s="21"/>
      <c r="H68" s="21">
        <v>34450095</v>
      </c>
      <c r="I68" s="21">
        <v>201262667</v>
      </c>
      <c r="J68" s="21">
        <v>18685067</v>
      </c>
      <c r="K68" s="21">
        <v>18701176</v>
      </c>
      <c r="L68" s="21">
        <v>18726437</v>
      </c>
      <c r="M68" s="21">
        <v>56112680</v>
      </c>
      <c r="N68" s="21">
        <v>17839364</v>
      </c>
      <c r="O68" s="21">
        <v>18507453</v>
      </c>
      <c r="P68" s="21">
        <v>18493835</v>
      </c>
      <c r="Q68" s="21">
        <v>54840652</v>
      </c>
      <c r="R68" s="21">
        <v>18899688</v>
      </c>
      <c r="S68" s="21">
        <v>18521446</v>
      </c>
      <c r="T68" s="21">
        <v>18588038</v>
      </c>
      <c r="U68" s="21">
        <v>56009172</v>
      </c>
      <c r="V68" s="21">
        <v>368225171</v>
      </c>
      <c r="W68" s="21">
        <v>367940837</v>
      </c>
      <c r="X68" s="21"/>
      <c r="Y68" s="20"/>
      <c r="Z68" s="23">
        <v>367940837</v>
      </c>
    </row>
    <row r="69" spans="1:26" ht="13.5" hidden="1">
      <c r="A69" s="38" t="s">
        <v>32</v>
      </c>
      <c r="B69" s="19">
        <v>838429273</v>
      </c>
      <c r="C69" s="19"/>
      <c r="D69" s="20">
        <v>879233192</v>
      </c>
      <c r="E69" s="21">
        <v>850233192</v>
      </c>
      <c r="F69" s="21">
        <v>51943959</v>
      </c>
      <c r="G69" s="21">
        <v>26459675</v>
      </c>
      <c r="H69" s="21">
        <v>479564317</v>
      </c>
      <c r="I69" s="21">
        <v>557967951</v>
      </c>
      <c r="J69" s="21">
        <v>-112919024</v>
      </c>
      <c r="K69" s="21">
        <v>-55229499</v>
      </c>
      <c r="L69" s="21">
        <v>193190090</v>
      </c>
      <c r="M69" s="21">
        <v>25041567</v>
      </c>
      <c r="N69" s="21">
        <v>-96476374</v>
      </c>
      <c r="O69" s="21">
        <v>57560191</v>
      </c>
      <c r="P69" s="21">
        <v>79121200</v>
      </c>
      <c r="Q69" s="21">
        <v>40205017</v>
      </c>
      <c r="R69" s="21">
        <v>55986263</v>
      </c>
      <c r="S69" s="21">
        <v>74014586</v>
      </c>
      <c r="T69" s="21">
        <v>69127168</v>
      </c>
      <c r="U69" s="21">
        <v>199128017</v>
      </c>
      <c r="V69" s="21">
        <v>822342552</v>
      </c>
      <c r="W69" s="21">
        <v>850233192</v>
      </c>
      <c r="X69" s="21"/>
      <c r="Y69" s="20"/>
      <c r="Z69" s="23">
        <v>850233192</v>
      </c>
    </row>
    <row r="70" spans="1:26" ht="13.5" hidden="1">
      <c r="A70" s="39" t="s">
        <v>103</v>
      </c>
      <c r="B70" s="19">
        <v>539544038</v>
      </c>
      <c r="C70" s="19"/>
      <c r="D70" s="20">
        <v>570492019</v>
      </c>
      <c r="E70" s="21">
        <v>540492019</v>
      </c>
      <c r="F70" s="21">
        <v>27240690</v>
      </c>
      <c r="G70" s="21">
        <v>26452075</v>
      </c>
      <c r="H70" s="21">
        <v>433634834</v>
      </c>
      <c r="I70" s="21">
        <v>487327599</v>
      </c>
      <c r="J70" s="21">
        <v>-184469759</v>
      </c>
      <c r="K70" s="21">
        <v>-55335599</v>
      </c>
      <c r="L70" s="21">
        <v>173096606</v>
      </c>
      <c r="M70" s="21">
        <v>-66708752</v>
      </c>
      <c r="N70" s="21">
        <v>-115464076</v>
      </c>
      <c r="O70" s="21">
        <v>28448370</v>
      </c>
      <c r="P70" s="21">
        <v>52890048</v>
      </c>
      <c r="Q70" s="21">
        <v>-34125658</v>
      </c>
      <c r="R70" s="21">
        <v>30089647</v>
      </c>
      <c r="S70" s="21">
        <v>53809214</v>
      </c>
      <c r="T70" s="21">
        <v>46517420</v>
      </c>
      <c r="U70" s="21">
        <v>130416281</v>
      </c>
      <c r="V70" s="21">
        <v>516909470</v>
      </c>
      <c r="W70" s="21">
        <v>540492019</v>
      </c>
      <c r="X70" s="21"/>
      <c r="Y70" s="20"/>
      <c r="Z70" s="23">
        <v>540492019</v>
      </c>
    </row>
    <row r="71" spans="1:26" ht="13.5" hidden="1">
      <c r="A71" s="39" t="s">
        <v>104</v>
      </c>
      <c r="B71" s="19">
        <v>198997137</v>
      </c>
      <c r="C71" s="19"/>
      <c r="D71" s="20">
        <v>203456763</v>
      </c>
      <c r="E71" s="21">
        <v>203456763</v>
      </c>
      <c r="F71" s="21">
        <v>15183237</v>
      </c>
      <c r="G71" s="21"/>
      <c r="H71" s="21">
        <v>28018120</v>
      </c>
      <c r="I71" s="21">
        <v>43201357</v>
      </c>
      <c r="J71" s="21">
        <v>62588545</v>
      </c>
      <c r="K71" s="21">
        <v>-8873860</v>
      </c>
      <c r="L71" s="21">
        <v>11120007</v>
      </c>
      <c r="M71" s="21">
        <v>64834692</v>
      </c>
      <c r="N71" s="21">
        <v>10024706</v>
      </c>
      <c r="O71" s="21">
        <v>20158968</v>
      </c>
      <c r="P71" s="21">
        <v>17222138</v>
      </c>
      <c r="Q71" s="21">
        <v>47405812</v>
      </c>
      <c r="R71" s="21">
        <v>16892376</v>
      </c>
      <c r="S71" s="21">
        <v>11200003</v>
      </c>
      <c r="T71" s="21">
        <v>13604948</v>
      </c>
      <c r="U71" s="21">
        <v>41697327</v>
      </c>
      <c r="V71" s="21">
        <v>197139188</v>
      </c>
      <c r="W71" s="21">
        <v>203456763</v>
      </c>
      <c r="X71" s="21"/>
      <c r="Y71" s="20"/>
      <c r="Z71" s="23">
        <v>203456763</v>
      </c>
    </row>
    <row r="72" spans="1:26" ht="13.5" hidden="1">
      <c r="A72" s="39" t="s">
        <v>105</v>
      </c>
      <c r="B72" s="19">
        <v>58667407</v>
      </c>
      <c r="C72" s="19"/>
      <c r="D72" s="20">
        <v>61540734</v>
      </c>
      <c r="E72" s="21">
        <v>61540734</v>
      </c>
      <c r="F72" s="21">
        <v>5734679</v>
      </c>
      <c r="G72" s="21"/>
      <c r="H72" s="21">
        <v>10488005</v>
      </c>
      <c r="I72" s="21">
        <v>16222684</v>
      </c>
      <c r="J72" s="21">
        <v>5252275</v>
      </c>
      <c r="K72" s="21">
        <v>5255939</v>
      </c>
      <c r="L72" s="21">
        <v>5254187</v>
      </c>
      <c r="M72" s="21">
        <v>15762401</v>
      </c>
      <c r="N72" s="21">
        <v>5241201</v>
      </c>
      <c r="O72" s="21">
        <v>5254967</v>
      </c>
      <c r="P72" s="21">
        <v>5281733</v>
      </c>
      <c r="Q72" s="21">
        <v>15777901</v>
      </c>
      <c r="R72" s="21">
        <v>5278975</v>
      </c>
      <c r="S72" s="21">
        <v>5279346</v>
      </c>
      <c r="T72" s="21">
        <v>5279427</v>
      </c>
      <c r="U72" s="21">
        <v>15837748</v>
      </c>
      <c r="V72" s="21">
        <v>63600734</v>
      </c>
      <c r="W72" s="21">
        <v>61540734</v>
      </c>
      <c r="X72" s="21"/>
      <c r="Y72" s="20"/>
      <c r="Z72" s="23">
        <v>61540734</v>
      </c>
    </row>
    <row r="73" spans="1:26" ht="13.5" hidden="1">
      <c r="A73" s="39" t="s">
        <v>106</v>
      </c>
      <c r="B73" s="19">
        <v>41220691</v>
      </c>
      <c r="C73" s="19"/>
      <c r="D73" s="20">
        <v>43743676</v>
      </c>
      <c r="E73" s="21">
        <v>44743676</v>
      </c>
      <c r="F73" s="21">
        <v>3785353</v>
      </c>
      <c r="G73" s="21">
        <v>7600</v>
      </c>
      <c r="H73" s="21">
        <v>7423358</v>
      </c>
      <c r="I73" s="21">
        <v>11216311</v>
      </c>
      <c r="J73" s="21">
        <v>3709915</v>
      </c>
      <c r="K73" s="21">
        <v>3724021</v>
      </c>
      <c r="L73" s="21">
        <v>3719290</v>
      </c>
      <c r="M73" s="21">
        <v>11153226</v>
      </c>
      <c r="N73" s="21">
        <v>3721795</v>
      </c>
      <c r="O73" s="21">
        <v>3697886</v>
      </c>
      <c r="P73" s="21">
        <v>3727281</v>
      </c>
      <c r="Q73" s="21">
        <v>11146962</v>
      </c>
      <c r="R73" s="21">
        <v>3725265</v>
      </c>
      <c r="S73" s="21">
        <v>3726023</v>
      </c>
      <c r="T73" s="21">
        <v>3725373</v>
      </c>
      <c r="U73" s="21">
        <v>11176661</v>
      </c>
      <c r="V73" s="21">
        <v>44693160</v>
      </c>
      <c r="W73" s="21">
        <v>44743676</v>
      </c>
      <c r="X73" s="21"/>
      <c r="Y73" s="20"/>
      <c r="Z73" s="23">
        <v>44743676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32108158</v>
      </c>
      <c r="C75" s="28"/>
      <c r="D75" s="29">
        <v>32000000</v>
      </c>
      <c r="E75" s="30">
        <v>48000000</v>
      </c>
      <c r="F75" s="30">
        <v>3626686</v>
      </c>
      <c r="G75" s="30"/>
      <c r="H75" s="30">
        <v>8227495</v>
      </c>
      <c r="I75" s="30">
        <v>11854181</v>
      </c>
      <c r="J75" s="30">
        <v>4656997</v>
      </c>
      <c r="K75" s="30">
        <v>4591425</v>
      </c>
      <c r="L75" s="30">
        <v>4751541</v>
      </c>
      <c r="M75" s="30">
        <v>13999963</v>
      </c>
      <c r="N75" s="30">
        <v>4676336</v>
      </c>
      <c r="O75" s="30">
        <v>4979445</v>
      </c>
      <c r="P75" s="30">
        <v>5165514</v>
      </c>
      <c r="Q75" s="30">
        <v>14821295</v>
      </c>
      <c r="R75" s="30">
        <v>5354793</v>
      </c>
      <c r="S75" s="30">
        <v>5397232</v>
      </c>
      <c r="T75" s="30">
        <v>5254875</v>
      </c>
      <c r="U75" s="30">
        <v>16006900</v>
      </c>
      <c r="V75" s="30">
        <v>56682339</v>
      </c>
      <c r="W75" s="30">
        <v>48000000</v>
      </c>
      <c r="X75" s="30"/>
      <c r="Y75" s="29"/>
      <c r="Z75" s="31">
        <v>48000000</v>
      </c>
    </row>
    <row r="76" spans="1:26" ht="13.5" hidden="1">
      <c r="A76" s="42" t="s">
        <v>286</v>
      </c>
      <c r="B76" s="32">
        <v>1201885524</v>
      </c>
      <c r="C76" s="32"/>
      <c r="D76" s="33">
        <v>1103914144</v>
      </c>
      <c r="E76" s="34">
        <v>1062110547</v>
      </c>
      <c r="F76" s="34">
        <v>70550059</v>
      </c>
      <c r="G76" s="34">
        <v>125169153</v>
      </c>
      <c r="H76" s="34">
        <v>95240232</v>
      </c>
      <c r="I76" s="34">
        <v>290959444</v>
      </c>
      <c r="J76" s="34">
        <v>76314324</v>
      </c>
      <c r="K76" s="34">
        <v>86182613</v>
      </c>
      <c r="L76" s="34">
        <v>68381528</v>
      </c>
      <c r="M76" s="34">
        <v>230878465</v>
      </c>
      <c r="N76" s="34">
        <v>87304462</v>
      </c>
      <c r="O76" s="34">
        <v>71330087</v>
      </c>
      <c r="P76" s="34">
        <v>76605484</v>
      </c>
      <c r="Q76" s="34">
        <v>235240033</v>
      </c>
      <c r="R76" s="34">
        <v>63219834</v>
      </c>
      <c r="S76" s="34">
        <v>71051195</v>
      </c>
      <c r="T76" s="34">
        <v>74380945</v>
      </c>
      <c r="U76" s="34">
        <v>208651974</v>
      </c>
      <c r="V76" s="34">
        <v>965729916</v>
      </c>
      <c r="W76" s="34">
        <v>1062110547</v>
      </c>
      <c r="X76" s="34"/>
      <c r="Y76" s="33"/>
      <c r="Z76" s="35">
        <v>1062110547</v>
      </c>
    </row>
    <row r="77" spans="1:26" ht="13.5" hidden="1">
      <c r="A77" s="37" t="s">
        <v>31</v>
      </c>
      <c r="B77" s="19">
        <v>331348093</v>
      </c>
      <c r="C77" s="19"/>
      <c r="D77" s="20">
        <v>331207300</v>
      </c>
      <c r="E77" s="21">
        <v>291787937</v>
      </c>
      <c r="F77" s="21">
        <v>12149079</v>
      </c>
      <c r="G77" s="21">
        <v>70960040</v>
      </c>
      <c r="H77" s="21">
        <v>33287392</v>
      </c>
      <c r="I77" s="21">
        <v>116396511</v>
      </c>
      <c r="J77" s="21">
        <v>14054102</v>
      </c>
      <c r="K77" s="21">
        <v>28415095</v>
      </c>
      <c r="L77" s="21">
        <v>13197048</v>
      </c>
      <c r="M77" s="21">
        <v>55666245</v>
      </c>
      <c r="N77" s="21">
        <v>26321305</v>
      </c>
      <c r="O77" s="21">
        <v>13560188</v>
      </c>
      <c r="P77" s="21">
        <v>14710652</v>
      </c>
      <c r="Q77" s="21">
        <v>54592145</v>
      </c>
      <c r="R77" s="21">
        <v>14092680</v>
      </c>
      <c r="S77" s="21">
        <v>13426839</v>
      </c>
      <c r="T77" s="21">
        <v>13255822</v>
      </c>
      <c r="U77" s="21">
        <v>40775341</v>
      </c>
      <c r="V77" s="21">
        <v>267430242</v>
      </c>
      <c r="W77" s="21">
        <v>291787937</v>
      </c>
      <c r="X77" s="21"/>
      <c r="Y77" s="20"/>
      <c r="Z77" s="23">
        <v>291787937</v>
      </c>
    </row>
    <row r="78" spans="1:26" ht="13.5" hidden="1">
      <c r="A78" s="38" t="s">
        <v>32</v>
      </c>
      <c r="B78" s="19">
        <v>838429273</v>
      </c>
      <c r="C78" s="19"/>
      <c r="D78" s="20">
        <v>765666844</v>
      </c>
      <c r="E78" s="21">
        <v>737705207</v>
      </c>
      <c r="F78" s="21">
        <v>54774294</v>
      </c>
      <c r="G78" s="21">
        <v>54209113</v>
      </c>
      <c r="H78" s="21">
        <v>53725346</v>
      </c>
      <c r="I78" s="21">
        <v>162708753</v>
      </c>
      <c r="J78" s="21">
        <v>57603225</v>
      </c>
      <c r="K78" s="21">
        <v>53176093</v>
      </c>
      <c r="L78" s="21">
        <v>50432939</v>
      </c>
      <c r="M78" s="21">
        <v>161212257</v>
      </c>
      <c r="N78" s="21">
        <v>56306821</v>
      </c>
      <c r="O78" s="21">
        <v>52790454</v>
      </c>
      <c r="P78" s="21">
        <v>56729318</v>
      </c>
      <c r="Q78" s="21">
        <v>165826593</v>
      </c>
      <c r="R78" s="21">
        <v>43772361</v>
      </c>
      <c r="S78" s="21">
        <v>52227124</v>
      </c>
      <c r="T78" s="21">
        <v>55870248</v>
      </c>
      <c r="U78" s="21">
        <v>151869733</v>
      </c>
      <c r="V78" s="21">
        <v>641617336</v>
      </c>
      <c r="W78" s="21">
        <v>737705207</v>
      </c>
      <c r="X78" s="21"/>
      <c r="Y78" s="20"/>
      <c r="Z78" s="23">
        <v>737705207</v>
      </c>
    </row>
    <row r="79" spans="1:26" ht="13.5" hidden="1">
      <c r="A79" s="39" t="s">
        <v>103</v>
      </c>
      <c r="B79" s="19">
        <v>539544038</v>
      </c>
      <c r="C79" s="19"/>
      <c r="D79" s="20">
        <v>513442800</v>
      </c>
      <c r="E79" s="21">
        <v>475632976</v>
      </c>
      <c r="F79" s="21">
        <v>39747708</v>
      </c>
      <c r="G79" s="21">
        <v>39857083</v>
      </c>
      <c r="H79" s="21">
        <v>38183900</v>
      </c>
      <c r="I79" s="21">
        <v>117788691</v>
      </c>
      <c r="J79" s="21">
        <v>42473346</v>
      </c>
      <c r="K79" s="21">
        <v>38399017</v>
      </c>
      <c r="L79" s="21">
        <v>35926594</v>
      </c>
      <c r="M79" s="21">
        <v>116798957</v>
      </c>
      <c r="N79" s="21">
        <v>41506770</v>
      </c>
      <c r="O79" s="21">
        <v>37332302</v>
      </c>
      <c r="P79" s="21">
        <v>40271502</v>
      </c>
      <c r="Q79" s="21">
        <v>119110574</v>
      </c>
      <c r="R79" s="21">
        <v>30334051</v>
      </c>
      <c r="S79" s="21">
        <v>37556562</v>
      </c>
      <c r="T79" s="21">
        <v>42031160</v>
      </c>
      <c r="U79" s="21">
        <v>109921773</v>
      </c>
      <c r="V79" s="21">
        <v>463619995</v>
      </c>
      <c r="W79" s="21">
        <v>475632976</v>
      </c>
      <c r="X79" s="21"/>
      <c r="Y79" s="20"/>
      <c r="Z79" s="23">
        <v>475632976</v>
      </c>
    </row>
    <row r="80" spans="1:26" ht="13.5" hidden="1">
      <c r="A80" s="39" t="s">
        <v>104</v>
      </c>
      <c r="B80" s="19">
        <v>198997137</v>
      </c>
      <c r="C80" s="19"/>
      <c r="D80" s="20">
        <v>166834740</v>
      </c>
      <c r="E80" s="21">
        <v>168541951</v>
      </c>
      <c r="F80" s="21">
        <v>9664835</v>
      </c>
      <c r="G80" s="21">
        <v>8984460</v>
      </c>
      <c r="H80" s="21">
        <v>9192335</v>
      </c>
      <c r="I80" s="21">
        <v>27841630</v>
      </c>
      <c r="J80" s="21">
        <v>9921218</v>
      </c>
      <c r="K80" s="21">
        <v>9984918</v>
      </c>
      <c r="L80" s="21">
        <v>9856167</v>
      </c>
      <c r="M80" s="21">
        <v>29762303</v>
      </c>
      <c r="N80" s="21">
        <v>10210919</v>
      </c>
      <c r="O80" s="21">
        <v>10791639</v>
      </c>
      <c r="P80" s="21">
        <v>11489431</v>
      </c>
      <c r="Q80" s="21">
        <v>32491989</v>
      </c>
      <c r="R80" s="21">
        <v>8974897</v>
      </c>
      <c r="S80" s="21">
        <v>9992083</v>
      </c>
      <c r="T80" s="21">
        <v>9182199</v>
      </c>
      <c r="U80" s="21">
        <v>28149179</v>
      </c>
      <c r="V80" s="21">
        <v>118245101</v>
      </c>
      <c r="W80" s="21">
        <v>168541951</v>
      </c>
      <c r="X80" s="21"/>
      <c r="Y80" s="20"/>
      <c r="Z80" s="23">
        <v>168541951</v>
      </c>
    </row>
    <row r="81" spans="1:26" ht="13.5" hidden="1">
      <c r="A81" s="39" t="s">
        <v>105</v>
      </c>
      <c r="B81" s="19">
        <v>58667407</v>
      </c>
      <c r="C81" s="19"/>
      <c r="D81" s="20">
        <v>50463620</v>
      </c>
      <c r="E81" s="21">
        <v>54155845</v>
      </c>
      <c r="F81" s="21">
        <v>2990974</v>
      </c>
      <c r="G81" s="21">
        <v>2979509</v>
      </c>
      <c r="H81" s="21">
        <v>3847749</v>
      </c>
      <c r="I81" s="21">
        <v>9818232</v>
      </c>
      <c r="J81" s="21">
        <v>2926182</v>
      </c>
      <c r="K81" s="21">
        <v>2679227</v>
      </c>
      <c r="L81" s="21">
        <v>2572494</v>
      </c>
      <c r="M81" s="21">
        <v>8177903</v>
      </c>
      <c r="N81" s="21">
        <v>2575644</v>
      </c>
      <c r="O81" s="21">
        <v>2621608</v>
      </c>
      <c r="P81" s="21">
        <v>2746615</v>
      </c>
      <c r="Q81" s="21">
        <v>7943867</v>
      </c>
      <c r="R81" s="21">
        <v>2476836</v>
      </c>
      <c r="S81" s="21">
        <v>2642112</v>
      </c>
      <c r="T81" s="21">
        <v>2627474</v>
      </c>
      <c r="U81" s="21">
        <v>7746422</v>
      </c>
      <c r="V81" s="21">
        <v>33686424</v>
      </c>
      <c r="W81" s="21">
        <v>54155845</v>
      </c>
      <c r="X81" s="21"/>
      <c r="Y81" s="20"/>
      <c r="Z81" s="23">
        <v>54155845</v>
      </c>
    </row>
    <row r="82" spans="1:26" ht="13.5" hidden="1">
      <c r="A82" s="39" t="s">
        <v>106</v>
      </c>
      <c r="B82" s="19">
        <v>41220691</v>
      </c>
      <c r="C82" s="19"/>
      <c r="D82" s="20">
        <v>34925684</v>
      </c>
      <c r="E82" s="21">
        <v>39374435</v>
      </c>
      <c r="F82" s="21">
        <v>2370777</v>
      </c>
      <c r="G82" s="21">
        <v>2388061</v>
      </c>
      <c r="H82" s="21">
        <v>2501362</v>
      </c>
      <c r="I82" s="21">
        <v>7260200</v>
      </c>
      <c r="J82" s="21">
        <v>2282479</v>
      </c>
      <c r="K82" s="21">
        <v>2112931</v>
      </c>
      <c r="L82" s="21">
        <v>2077684</v>
      </c>
      <c r="M82" s="21">
        <v>6473094</v>
      </c>
      <c r="N82" s="21">
        <v>2013488</v>
      </c>
      <c r="O82" s="21">
        <v>2044905</v>
      </c>
      <c r="P82" s="21">
        <v>2221770</v>
      </c>
      <c r="Q82" s="21">
        <v>6280163</v>
      </c>
      <c r="R82" s="21">
        <v>1986577</v>
      </c>
      <c r="S82" s="21">
        <v>2036367</v>
      </c>
      <c r="T82" s="21">
        <v>2029415</v>
      </c>
      <c r="U82" s="21">
        <v>6052359</v>
      </c>
      <c r="V82" s="21">
        <v>26065816</v>
      </c>
      <c r="W82" s="21">
        <v>39374435</v>
      </c>
      <c r="X82" s="21"/>
      <c r="Y82" s="20"/>
      <c r="Z82" s="23">
        <v>39374435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32108158</v>
      </c>
      <c r="C84" s="28"/>
      <c r="D84" s="29">
        <v>7040000</v>
      </c>
      <c r="E84" s="30">
        <v>32617403</v>
      </c>
      <c r="F84" s="30">
        <v>3626686</v>
      </c>
      <c r="G84" s="30"/>
      <c r="H84" s="30">
        <v>8227494</v>
      </c>
      <c r="I84" s="30">
        <v>11854180</v>
      </c>
      <c r="J84" s="30">
        <v>4656997</v>
      </c>
      <c r="K84" s="30">
        <v>4591425</v>
      </c>
      <c r="L84" s="30">
        <v>4751541</v>
      </c>
      <c r="M84" s="30">
        <v>13999963</v>
      </c>
      <c r="N84" s="30">
        <v>4676336</v>
      </c>
      <c r="O84" s="30">
        <v>4979445</v>
      </c>
      <c r="P84" s="30">
        <v>5165514</v>
      </c>
      <c r="Q84" s="30">
        <v>14821295</v>
      </c>
      <c r="R84" s="30">
        <v>5354793</v>
      </c>
      <c r="S84" s="30">
        <v>5397232</v>
      </c>
      <c r="T84" s="30">
        <v>5254875</v>
      </c>
      <c r="U84" s="30">
        <v>16006900</v>
      </c>
      <c r="V84" s="30">
        <v>56682338</v>
      </c>
      <c r="W84" s="30">
        <v>32617403</v>
      </c>
      <c r="X84" s="30"/>
      <c r="Y84" s="29"/>
      <c r="Z84" s="31">
        <v>32617403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54869000</v>
      </c>
      <c r="D5" s="357">
        <f t="shared" si="0"/>
        <v>0</v>
      </c>
      <c r="E5" s="356">
        <f t="shared" si="0"/>
        <v>71300000</v>
      </c>
      <c r="F5" s="358">
        <f t="shared" si="0"/>
        <v>73300000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3593267</v>
      </c>
      <c r="L5" s="356">
        <f t="shared" si="0"/>
        <v>0</v>
      </c>
      <c r="M5" s="356">
        <f t="shared" si="0"/>
        <v>4201315</v>
      </c>
      <c r="N5" s="358">
        <f t="shared" si="0"/>
        <v>7794582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7794582</v>
      </c>
      <c r="X5" s="356">
        <f t="shared" si="0"/>
        <v>73300000</v>
      </c>
      <c r="Y5" s="358">
        <f t="shared" si="0"/>
        <v>-65505418</v>
      </c>
      <c r="Z5" s="359">
        <f>+IF(X5&lt;&gt;0,+(Y5/X5)*100,0)</f>
        <v>-89.36619099590723</v>
      </c>
      <c r="AA5" s="360">
        <f>+AA6+AA8+AA11+AA13+AA15</f>
        <v>73300000</v>
      </c>
    </row>
    <row r="6" spans="1:27" ht="13.5">
      <c r="A6" s="361" t="s">
        <v>204</v>
      </c>
      <c r="B6" s="142"/>
      <c r="C6" s="60">
        <f>+C7</f>
        <v>18197000</v>
      </c>
      <c r="D6" s="340">
        <f aca="true" t="shared" si="1" ref="D6:AA6">+D7</f>
        <v>0</v>
      </c>
      <c r="E6" s="60">
        <f t="shared" si="1"/>
        <v>15500000</v>
      </c>
      <c r="F6" s="59">
        <f t="shared" si="1"/>
        <v>16500000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-76359</v>
      </c>
      <c r="L6" s="60">
        <f t="shared" si="1"/>
        <v>0</v>
      </c>
      <c r="M6" s="60">
        <f t="shared" si="1"/>
        <v>970072</v>
      </c>
      <c r="N6" s="59">
        <f t="shared" si="1"/>
        <v>893713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893713</v>
      </c>
      <c r="X6" s="60">
        <f t="shared" si="1"/>
        <v>16500000</v>
      </c>
      <c r="Y6" s="59">
        <f t="shared" si="1"/>
        <v>-15606287</v>
      </c>
      <c r="Z6" s="61">
        <f>+IF(X6&lt;&gt;0,+(Y6/X6)*100,0)</f>
        <v>-94.58355757575757</v>
      </c>
      <c r="AA6" s="62">
        <f t="shared" si="1"/>
        <v>16500000</v>
      </c>
    </row>
    <row r="7" spans="1:27" ht="13.5">
      <c r="A7" s="291" t="s">
        <v>228</v>
      </c>
      <c r="B7" s="142"/>
      <c r="C7" s="60">
        <v>18197000</v>
      </c>
      <c r="D7" s="340"/>
      <c r="E7" s="60">
        <v>15500000</v>
      </c>
      <c r="F7" s="59">
        <v>16500000</v>
      </c>
      <c r="G7" s="59"/>
      <c r="H7" s="60"/>
      <c r="I7" s="60"/>
      <c r="J7" s="59"/>
      <c r="K7" s="59">
        <v>-76359</v>
      </c>
      <c r="L7" s="60"/>
      <c r="M7" s="60">
        <v>970072</v>
      </c>
      <c r="N7" s="59">
        <v>893713</v>
      </c>
      <c r="O7" s="59"/>
      <c r="P7" s="60"/>
      <c r="Q7" s="60"/>
      <c r="R7" s="59"/>
      <c r="S7" s="59"/>
      <c r="T7" s="60"/>
      <c r="U7" s="60"/>
      <c r="V7" s="59"/>
      <c r="W7" s="59">
        <v>893713</v>
      </c>
      <c r="X7" s="60">
        <v>16500000</v>
      </c>
      <c r="Y7" s="59">
        <v>-15606287</v>
      </c>
      <c r="Z7" s="61">
        <v>-94.58</v>
      </c>
      <c r="AA7" s="62">
        <v>16500000</v>
      </c>
    </row>
    <row r="8" spans="1:27" ht="13.5">
      <c r="A8" s="361" t="s">
        <v>205</v>
      </c>
      <c r="B8" s="142"/>
      <c r="C8" s="60">
        <f aca="true" t="shared" si="2" ref="C8:Y8">SUM(C9:C10)</f>
        <v>21672000</v>
      </c>
      <c r="D8" s="340">
        <f t="shared" si="2"/>
        <v>0</v>
      </c>
      <c r="E8" s="60">
        <f t="shared" si="2"/>
        <v>16920000</v>
      </c>
      <c r="F8" s="59">
        <f t="shared" si="2"/>
        <v>16920000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809812</v>
      </c>
      <c r="L8" s="60">
        <f t="shared" si="2"/>
        <v>0</v>
      </c>
      <c r="M8" s="60">
        <f t="shared" si="2"/>
        <v>765624</v>
      </c>
      <c r="N8" s="59">
        <f t="shared" si="2"/>
        <v>1575436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1575436</v>
      </c>
      <c r="X8" s="60">
        <f t="shared" si="2"/>
        <v>16920000</v>
      </c>
      <c r="Y8" s="59">
        <f t="shared" si="2"/>
        <v>-15344564</v>
      </c>
      <c r="Z8" s="61">
        <f>+IF(X8&lt;&gt;0,+(Y8/X8)*100,0)</f>
        <v>-90.68891252955082</v>
      </c>
      <c r="AA8" s="62">
        <f>SUM(AA9:AA10)</f>
        <v>16920000</v>
      </c>
    </row>
    <row r="9" spans="1:27" ht="13.5">
      <c r="A9" s="291" t="s">
        <v>229</v>
      </c>
      <c r="B9" s="142"/>
      <c r="C9" s="60">
        <v>14126000</v>
      </c>
      <c r="D9" s="340"/>
      <c r="E9" s="60">
        <v>16920000</v>
      </c>
      <c r="F9" s="59">
        <v>16920000</v>
      </c>
      <c r="G9" s="59"/>
      <c r="H9" s="60"/>
      <c r="I9" s="60"/>
      <c r="J9" s="59"/>
      <c r="K9" s="59">
        <v>313083</v>
      </c>
      <c r="L9" s="60"/>
      <c r="M9" s="60">
        <v>356107</v>
      </c>
      <c r="N9" s="59">
        <v>669190</v>
      </c>
      <c r="O9" s="59"/>
      <c r="P9" s="60"/>
      <c r="Q9" s="60"/>
      <c r="R9" s="59"/>
      <c r="S9" s="59"/>
      <c r="T9" s="60"/>
      <c r="U9" s="60"/>
      <c r="V9" s="59"/>
      <c r="W9" s="59">
        <v>669190</v>
      </c>
      <c r="X9" s="60">
        <v>16920000</v>
      </c>
      <c r="Y9" s="59">
        <v>-16250810</v>
      </c>
      <c r="Z9" s="61">
        <v>-96.04</v>
      </c>
      <c r="AA9" s="62">
        <v>16920000</v>
      </c>
    </row>
    <row r="10" spans="1:27" ht="13.5">
      <c r="A10" s="291" t="s">
        <v>230</v>
      </c>
      <c r="B10" s="142"/>
      <c r="C10" s="60">
        <v>7546000</v>
      </c>
      <c r="D10" s="340"/>
      <c r="E10" s="60"/>
      <c r="F10" s="59"/>
      <c r="G10" s="59"/>
      <c r="H10" s="60"/>
      <c r="I10" s="60"/>
      <c r="J10" s="59"/>
      <c r="K10" s="59">
        <v>496729</v>
      </c>
      <c r="L10" s="60"/>
      <c r="M10" s="60">
        <v>409517</v>
      </c>
      <c r="N10" s="59">
        <v>906246</v>
      </c>
      <c r="O10" s="59"/>
      <c r="P10" s="60"/>
      <c r="Q10" s="60"/>
      <c r="R10" s="59"/>
      <c r="S10" s="59"/>
      <c r="T10" s="60"/>
      <c r="U10" s="60"/>
      <c r="V10" s="59"/>
      <c r="W10" s="59">
        <v>906246</v>
      </c>
      <c r="X10" s="60"/>
      <c r="Y10" s="59">
        <v>906246</v>
      </c>
      <c r="Z10" s="61"/>
      <c r="AA10" s="62"/>
    </row>
    <row r="11" spans="1:27" ht="13.5">
      <c r="A11" s="361" t="s">
        <v>206</v>
      </c>
      <c r="B11" s="142"/>
      <c r="C11" s="362">
        <f>+C12</f>
        <v>15000000</v>
      </c>
      <c r="D11" s="363">
        <f aca="true" t="shared" si="3" ref="D11:AA11">+D12</f>
        <v>0</v>
      </c>
      <c r="E11" s="362">
        <f t="shared" si="3"/>
        <v>28880000</v>
      </c>
      <c r="F11" s="364">
        <f t="shared" si="3"/>
        <v>29380000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1602876</v>
      </c>
      <c r="L11" s="362">
        <f t="shared" si="3"/>
        <v>0</v>
      </c>
      <c r="M11" s="362">
        <f t="shared" si="3"/>
        <v>1181282</v>
      </c>
      <c r="N11" s="364">
        <f t="shared" si="3"/>
        <v>2784158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2784158</v>
      </c>
      <c r="X11" s="362">
        <f t="shared" si="3"/>
        <v>29380000</v>
      </c>
      <c r="Y11" s="364">
        <f t="shared" si="3"/>
        <v>-26595842</v>
      </c>
      <c r="Z11" s="365">
        <f>+IF(X11&lt;&gt;0,+(Y11/X11)*100,0)</f>
        <v>-90.52362831858407</v>
      </c>
      <c r="AA11" s="366">
        <f t="shared" si="3"/>
        <v>29380000</v>
      </c>
    </row>
    <row r="12" spans="1:27" ht="13.5">
      <c r="A12" s="291" t="s">
        <v>231</v>
      </c>
      <c r="B12" s="136"/>
      <c r="C12" s="60">
        <v>15000000</v>
      </c>
      <c r="D12" s="340"/>
      <c r="E12" s="60">
        <v>28880000</v>
      </c>
      <c r="F12" s="59">
        <v>29380000</v>
      </c>
      <c r="G12" s="59"/>
      <c r="H12" s="60"/>
      <c r="I12" s="60"/>
      <c r="J12" s="59"/>
      <c r="K12" s="59">
        <v>1602876</v>
      </c>
      <c r="L12" s="60"/>
      <c r="M12" s="60">
        <v>1181282</v>
      </c>
      <c r="N12" s="59">
        <v>2784158</v>
      </c>
      <c r="O12" s="59"/>
      <c r="P12" s="60"/>
      <c r="Q12" s="60"/>
      <c r="R12" s="59"/>
      <c r="S12" s="59"/>
      <c r="T12" s="60"/>
      <c r="U12" s="60"/>
      <c r="V12" s="59"/>
      <c r="W12" s="59">
        <v>2784158</v>
      </c>
      <c r="X12" s="60">
        <v>29380000</v>
      </c>
      <c r="Y12" s="59">
        <v>-26595842</v>
      </c>
      <c r="Z12" s="61">
        <v>-90.52</v>
      </c>
      <c r="AA12" s="62">
        <v>29380000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2500000</v>
      </c>
      <c r="F13" s="342">
        <f t="shared" si="4"/>
        <v>3000000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416541</v>
      </c>
      <c r="L13" s="275">
        <f t="shared" si="4"/>
        <v>0</v>
      </c>
      <c r="M13" s="275">
        <f t="shared" si="4"/>
        <v>262380</v>
      </c>
      <c r="N13" s="342">
        <f t="shared" si="4"/>
        <v>678921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678921</v>
      </c>
      <c r="X13" s="275">
        <f t="shared" si="4"/>
        <v>3000000</v>
      </c>
      <c r="Y13" s="342">
        <f t="shared" si="4"/>
        <v>-2321079</v>
      </c>
      <c r="Z13" s="335">
        <f>+IF(X13&lt;&gt;0,+(Y13/X13)*100,0)</f>
        <v>-77.3693</v>
      </c>
      <c r="AA13" s="273">
        <f t="shared" si="4"/>
        <v>3000000</v>
      </c>
    </row>
    <row r="14" spans="1:27" ht="13.5">
      <c r="A14" s="291" t="s">
        <v>232</v>
      </c>
      <c r="B14" s="136"/>
      <c r="C14" s="60"/>
      <c r="D14" s="340"/>
      <c r="E14" s="60">
        <v>2500000</v>
      </c>
      <c r="F14" s="59">
        <v>3000000</v>
      </c>
      <c r="G14" s="59"/>
      <c r="H14" s="60"/>
      <c r="I14" s="60"/>
      <c r="J14" s="59"/>
      <c r="K14" s="59">
        <v>416541</v>
      </c>
      <c r="L14" s="60"/>
      <c r="M14" s="60">
        <v>262380</v>
      </c>
      <c r="N14" s="59">
        <v>678921</v>
      </c>
      <c r="O14" s="59"/>
      <c r="P14" s="60"/>
      <c r="Q14" s="60"/>
      <c r="R14" s="59"/>
      <c r="S14" s="59"/>
      <c r="T14" s="60"/>
      <c r="U14" s="60"/>
      <c r="V14" s="59"/>
      <c r="W14" s="59">
        <v>678921</v>
      </c>
      <c r="X14" s="60">
        <v>3000000</v>
      </c>
      <c r="Y14" s="59">
        <v>-2321079</v>
      </c>
      <c r="Z14" s="61">
        <v>-77.37</v>
      </c>
      <c r="AA14" s="62">
        <v>3000000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7500000</v>
      </c>
      <c r="F15" s="59">
        <f t="shared" si="5"/>
        <v>7500000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840397</v>
      </c>
      <c r="L15" s="60">
        <f t="shared" si="5"/>
        <v>0</v>
      </c>
      <c r="M15" s="60">
        <f t="shared" si="5"/>
        <v>1021957</v>
      </c>
      <c r="N15" s="59">
        <f t="shared" si="5"/>
        <v>1862354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1862354</v>
      </c>
      <c r="X15" s="60">
        <f t="shared" si="5"/>
        <v>7500000</v>
      </c>
      <c r="Y15" s="59">
        <f t="shared" si="5"/>
        <v>-5637646</v>
      </c>
      <c r="Z15" s="61">
        <f>+IF(X15&lt;&gt;0,+(Y15/X15)*100,0)</f>
        <v>-75.16861333333334</v>
      </c>
      <c r="AA15" s="62">
        <f>SUM(AA16:AA20)</f>
        <v>7500000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7500000</v>
      </c>
      <c r="F20" s="59">
        <v>7500000</v>
      </c>
      <c r="G20" s="59"/>
      <c r="H20" s="60"/>
      <c r="I20" s="60"/>
      <c r="J20" s="59"/>
      <c r="K20" s="59">
        <v>840397</v>
      </c>
      <c r="L20" s="60"/>
      <c r="M20" s="60">
        <v>1021957</v>
      </c>
      <c r="N20" s="59">
        <v>1862354</v>
      </c>
      <c r="O20" s="59"/>
      <c r="P20" s="60"/>
      <c r="Q20" s="60"/>
      <c r="R20" s="59"/>
      <c r="S20" s="59"/>
      <c r="T20" s="60"/>
      <c r="U20" s="60"/>
      <c r="V20" s="59"/>
      <c r="W20" s="59">
        <v>1862354</v>
      </c>
      <c r="X20" s="60">
        <v>7500000</v>
      </c>
      <c r="Y20" s="59">
        <v>-5637646</v>
      </c>
      <c r="Z20" s="61">
        <v>-75.17</v>
      </c>
      <c r="AA20" s="62">
        <v>7500000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11716000</v>
      </c>
      <c r="D22" s="344">
        <f t="shared" si="6"/>
        <v>0</v>
      </c>
      <c r="E22" s="343">
        <f t="shared" si="6"/>
        <v>6750000</v>
      </c>
      <c r="F22" s="345">
        <f t="shared" si="6"/>
        <v>8360000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114400</v>
      </c>
      <c r="L22" s="343">
        <f t="shared" si="6"/>
        <v>0</v>
      </c>
      <c r="M22" s="343">
        <f t="shared" si="6"/>
        <v>70895</v>
      </c>
      <c r="N22" s="345">
        <f t="shared" si="6"/>
        <v>185295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185295</v>
      </c>
      <c r="X22" s="343">
        <f t="shared" si="6"/>
        <v>8360000</v>
      </c>
      <c r="Y22" s="345">
        <f t="shared" si="6"/>
        <v>-8174705</v>
      </c>
      <c r="Z22" s="336">
        <f>+IF(X22&lt;&gt;0,+(Y22/X22)*100,0)</f>
        <v>-97.78355263157896</v>
      </c>
      <c r="AA22" s="350">
        <f>SUM(AA23:AA32)</f>
        <v>8360000</v>
      </c>
    </row>
    <row r="23" spans="1:27" ht="13.5">
      <c r="A23" s="361" t="s">
        <v>236</v>
      </c>
      <c r="B23" s="142"/>
      <c r="C23" s="60">
        <v>211000</v>
      </c>
      <c r="D23" s="340"/>
      <c r="E23" s="60"/>
      <c r="F23" s="59"/>
      <c r="G23" s="59"/>
      <c r="H23" s="60"/>
      <c r="I23" s="60"/>
      <c r="J23" s="59"/>
      <c r="K23" s="59">
        <v>12274</v>
      </c>
      <c r="L23" s="60"/>
      <c r="M23" s="60">
        <v>3186</v>
      </c>
      <c r="N23" s="59">
        <v>15460</v>
      </c>
      <c r="O23" s="59"/>
      <c r="P23" s="60"/>
      <c r="Q23" s="60"/>
      <c r="R23" s="59"/>
      <c r="S23" s="59"/>
      <c r="T23" s="60"/>
      <c r="U23" s="60"/>
      <c r="V23" s="59"/>
      <c r="W23" s="59">
        <v>15460</v>
      </c>
      <c r="X23" s="60"/>
      <c r="Y23" s="59">
        <v>15460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48582</v>
      </c>
      <c r="L24" s="60"/>
      <c r="M24" s="60">
        <v>39201</v>
      </c>
      <c r="N24" s="59">
        <v>87783</v>
      </c>
      <c r="O24" s="59"/>
      <c r="P24" s="60"/>
      <c r="Q24" s="60"/>
      <c r="R24" s="59"/>
      <c r="S24" s="59"/>
      <c r="T24" s="60"/>
      <c r="U24" s="60"/>
      <c r="V24" s="59"/>
      <c r="W24" s="59">
        <v>87783</v>
      </c>
      <c r="X24" s="60"/>
      <c r="Y24" s="59">
        <v>87783</v>
      </c>
      <c r="Z24" s="61"/>
      <c r="AA24" s="62"/>
    </row>
    <row r="25" spans="1:27" ht="13.5">
      <c r="A25" s="361" t="s">
        <v>238</v>
      </c>
      <c r="B25" s="142"/>
      <c r="C25" s="60">
        <v>412000</v>
      </c>
      <c r="D25" s="340"/>
      <c r="E25" s="60"/>
      <c r="F25" s="59"/>
      <c r="G25" s="59"/>
      <c r="H25" s="60"/>
      <c r="I25" s="60"/>
      <c r="J25" s="59"/>
      <c r="K25" s="59">
        <v>8225</v>
      </c>
      <c r="L25" s="60"/>
      <c r="M25" s="60">
        <v>7503</v>
      </c>
      <c r="N25" s="59">
        <v>15728</v>
      </c>
      <c r="O25" s="59"/>
      <c r="P25" s="60"/>
      <c r="Q25" s="60"/>
      <c r="R25" s="59"/>
      <c r="S25" s="59"/>
      <c r="T25" s="60"/>
      <c r="U25" s="60"/>
      <c r="V25" s="59"/>
      <c r="W25" s="59">
        <v>15728</v>
      </c>
      <c r="X25" s="60"/>
      <c r="Y25" s="59">
        <v>15728</v>
      </c>
      <c r="Z25" s="61"/>
      <c r="AA25" s="62"/>
    </row>
    <row r="26" spans="1:27" ht="13.5">
      <c r="A26" s="361" t="s">
        <v>239</v>
      </c>
      <c r="B26" s="302"/>
      <c r="C26" s="362">
        <v>129000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4125000</v>
      </c>
      <c r="D27" s="340"/>
      <c r="E27" s="60"/>
      <c r="F27" s="59"/>
      <c r="G27" s="59"/>
      <c r="H27" s="60"/>
      <c r="I27" s="60"/>
      <c r="J27" s="59"/>
      <c r="K27" s="59">
        <v>16064</v>
      </c>
      <c r="L27" s="60"/>
      <c r="M27" s="60">
        <v>5894</v>
      </c>
      <c r="N27" s="59">
        <v>21958</v>
      </c>
      <c r="O27" s="59"/>
      <c r="P27" s="60"/>
      <c r="Q27" s="60"/>
      <c r="R27" s="59"/>
      <c r="S27" s="59"/>
      <c r="T27" s="60"/>
      <c r="U27" s="60"/>
      <c r="V27" s="59"/>
      <c r="W27" s="59">
        <v>21958</v>
      </c>
      <c r="X27" s="60"/>
      <c r="Y27" s="59">
        <v>21958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>
        <v>1350</v>
      </c>
      <c r="L28" s="275"/>
      <c r="M28" s="275"/>
      <c r="N28" s="342">
        <v>1350</v>
      </c>
      <c r="O28" s="342"/>
      <c r="P28" s="275"/>
      <c r="Q28" s="275"/>
      <c r="R28" s="342"/>
      <c r="S28" s="342"/>
      <c r="T28" s="275"/>
      <c r="U28" s="275"/>
      <c r="V28" s="342"/>
      <c r="W28" s="342">
        <v>1350</v>
      </c>
      <c r="X28" s="275"/>
      <c r="Y28" s="342">
        <v>1350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293000</v>
      </c>
      <c r="D30" s="340"/>
      <c r="E30" s="60"/>
      <c r="F30" s="59"/>
      <c r="G30" s="59"/>
      <c r="H30" s="60"/>
      <c r="I30" s="60"/>
      <c r="J30" s="59"/>
      <c r="K30" s="59">
        <v>27905</v>
      </c>
      <c r="L30" s="60"/>
      <c r="M30" s="60">
        <v>15111</v>
      </c>
      <c r="N30" s="59">
        <v>43016</v>
      </c>
      <c r="O30" s="59"/>
      <c r="P30" s="60"/>
      <c r="Q30" s="60"/>
      <c r="R30" s="59"/>
      <c r="S30" s="59"/>
      <c r="T30" s="60"/>
      <c r="U30" s="60"/>
      <c r="V30" s="59"/>
      <c r="W30" s="59">
        <v>43016</v>
      </c>
      <c r="X30" s="60"/>
      <c r="Y30" s="59">
        <v>43016</v>
      </c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6546000</v>
      </c>
      <c r="D32" s="340"/>
      <c r="E32" s="60">
        <v>6750000</v>
      </c>
      <c r="F32" s="59">
        <v>8360000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8360000</v>
      </c>
      <c r="Y32" s="59">
        <v>-8360000</v>
      </c>
      <c r="Z32" s="61">
        <v>-100</v>
      </c>
      <c r="AA32" s="62">
        <v>8360000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89</v>
      </c>
      <c r="L34" s="343">
        <f t="shared" si="7"/>
        <v>0</v>
      </c>
      <c r="M34" s="343">
        <f t="shared" si="7"/>
        <v>0</v>
      </c>
      <c r="N34" s="345">
        <f t="shared" si="7"/>
        <v>89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89</v>
      </c>
      <c r="X34" s="343">
        <f t="shared" si="7"/>
        <v>0</v>
      </c>
      <c r="Y34" s="345">
        <f t="shared" si="7"/>
        <v>89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>
        <v>89</v>
      </c>
      <c r="L35" s="54"/>
      <c r="M35" s="54"/>
      <c r="N35" s="53">
        <v>89</v>
      </c>
      <c r="O35" s="53"/>
      <c r="P35" s="54"/>
      <c r="Q35" s="54"/>
      <c r="R35" s="53"/>
      <c r="S35" s="53"/>
      <c r="T35" s="54"/>
      <c r="U35" s="54"/>
      <c r="V35" s="53"/>
      <c r="W35" s="53">
        <v>89</v>
      </c>
      <c r="X35" s="54"/>
      <c r="Y35" s="53">
        <v>89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2397050</v>
      </c>
      <c r="D40" s="344">
        <f t="shared" si="9"/>
        <v>0</v>
      </c>
      <c r="E40" s="343">
        <f t="shared" si="9"/>
        <v>5250000</v>
      </c>
      <c r="F40" s="345">
        <f t="shared" si="9"/>
        <v>3000000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1288883</v>
      </c>
      <c r="L40" s="343">
        <f t="shared" si="9"/>
        <v>0</v>
      </c>
      <c r="M40" s="343">
        <f t="shared" si="9"/>
        <v>1388174</v>
      </c>
      <c r="N40" s="345">
        <f t="shared" si="9"/>
        <v>2677057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2677057</v>
      </c>
      <c r="X40" s="343">
        <f t="shared" si="9"/>
        <v>3000000</v>
      </c>
      <c r="Y40" s="345">
        <f t="shared" si="9"/>
        <v>-322943</v>
      </c>
      <c r="Z40" s="336">
        <f>+IF(X40&lt;&gt;0,+(Y40/X40)*100,0)</f>
        <v>-10.764766666666667</v>
      </c>
      <c r="AA40" s="350">
        <f>SUM(AA41:AA49)</f>
        <v>3000000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>
        <v>996363</v>
      </c>
      <c r="L41" s="362"/>
      <c r="M41" s="362">
        <v>495497</v>
      </c>
      <c r="N41" s="364">
        <v>1491860</v>
      </c>
      <c r="O41" s="364"/>
      <c r="P41" s="362"/>
      <c r="Q41" s="362"/>
      <c r="R41" s="364"/>
      <c r="S41" s="364"/>
      <c r="T41" s="362"/>
      <c r="U41" s="362"/>
      <c r="V41" s="364"/>
      <c r="W41" s="364">
        <v>1491860</v>
      </c>
      <c r="X41" s="362"/>
      <c r="Y41" s="364">
        <v>1491860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>
        <v>198948</v>
      </c>
      <c r="L43" s="305"/>
      <c r="M43" s="305">
        <v>709511</v>
      </c>
      <c r="N43" s="370">
        <v>908459</v>
      </c>
      <c r="O43" s="370"/>
      <c r="P43" s="305"/>
      <c r="Q43" s="305"/>
      <c r="R43" s="370"/>
      <c r="S43" s="370"/>
      <c r="T43" s="305"/>
      <c r="U43" s="305"/>
      <c r="V43" s="370"/>
      <c r="W43" s="370">
        <v>908459</v>
      </c>
      <c r="X43" s="305"/>
      <c r="Y43" s="370">
        <v>908459</v>
      </c>
      <c r="Z43" s="371"/>
      <c r="AA43" s="303"/>
    </row>
    <row r="44" spans="1:27" ht="13.5">
      <c r="A44" s="361" t="s">
        <v>250</v>
      </c>
      <c r="B44" s="136"/>
      <c r="C44" s="60">
        <v>1357050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>
        <v>93572</v>
      </c>
      <c r="L47" s="54"/>
      <c r="M47" s="54">
        <v>183166</v>
      </c>
      <c r="N47" s="53">
        <v>276738</v>
      </c>
      <c r="O47" s="53"/>
      <c r="P47" s="54"/>
      <c r="Q47" s="54"/>
      <c r="R47" s="53"/>
      <c r="S47" s="53"/>
      <c r="T47" s="54"/>
      <c r="U47" s="54"/>
      <c r="V47" s="53"/>
      <c r="W47" s="53">
        <v>276738</v>
      </c>
      <c r="X47" s="54"/>
      <c r="Y47" s="53">
        <v>276738</v>
      </c>
      <c r="Z47" s="94"/>
      <c r="AA47" s="95"/>
    </row>
    <row r="48" spans="1:27" ht="13.5">
      <c r="A48" s="361" t="s">
        <v>254</v>
      </c>
      <c r="B48" s="136"/>
      <c r="C48" s="60">
        <v>513000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527000</v>
      </c>
      <c r="D49" s="368"/>
      <c r="E49" s="54">
        <v>5250000</v>
      </c>
      <c r="F49" s="53">
        <v>3000000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3000000</v>
      </c>
      <c r="Y49" s="53">
        <v>-3000000</v>
      </c>
      <c r="Z49" s="94">
        <v>-100</v>
      </c>
      <c r="AA49" s="95">
        <v>3000000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68982050</v>
      </c>
      <c r="D60" s="346">
        <f t="shared" si="14"/>
        <v>0</v>
      </c>
      <c r="E60" s="219">
        <f t="shared" si="14"/>
        <v>83300000</v>
      </c>
      <c r="F60" s="264">
        <f t="shared" si="14"/>
        <v>84660000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4996639</v>
      </c>
      <c r="L60" s="219">
        <f t="shared" si="14"/>
        <v>0</v>
      </c>
      <c r="M60" s="219">
        <f t="shared" si="14"/>
        <v>5660384</v>
      </c>
      <c r="N60" s="264">
        <f t="shared" si="14"/>
        <v>10657023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10657023</v>
      </c>
      <c r="X60" s="219">
        <f t="shared" si="14"/>
        <v>84660000</v>
      </c>
      <c r="Y60" s="264">
        <f t="shared" si="14"/>
        <v>-74002977</v>
      </c>
      <c r="Z60" s="337">
        <f>+IF(X60&lt;&gt;0,+(Y60/X60)*100,0)</f>
        <v>-87.41197377746279</v>
      </c>
      <c r="AA60" s="232">
        <f>+AA57+AA54+AA51+AA40+AA37+AA34+AA22+AA5</f>
        <v>84660000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672992123</v>
      </c>
      <c r="D5" s="153">
        <f>SUM(D6:D8)</f>
        <v>0</v>
      </c>
      <c r="E5" s="154">
        <f t="shared" si="0"/>
        <v>679988770</v>
      </c>
      <c r="F5" s="100">
        <f t="shared" si="0"/>
        <v>752640272</v>
      </c>
      <c r="G5" s="100">
        <f t="shared" si="0"/>
        <v>230855616</v>
      </c>
      <c r="H5" s="100">
        <f t="shared" si="0"/>
        <v>980999</v>
      </c>
      <c r="I5" s="100">
        <f t="shared" si="0"/>
        <v>50386678</v>
      </c>
      <c r="J5" s="100">
        <f t="shared" si="0"/>
        <v>282223293</v>
      </c>
      <c r="K5" s="100">
        <f t="shared" si="0"/>
        <v>26184809</v>
      </c>
      <c r="L5" s="100">
        <f t="shared" si="0"/>
        <v>24649062</v>
      </c>
      <c r="M5" s="100">
        <f t="shared" si="0"/>
        <v>73068339</v>
      </c>
      <c r="N5" s="100">
        <f t="shared" si="0"/>
        <v>123902210</v>
      </c>
      <c r="O5" s="100">
        <f t="shared" si="0"/>
        <v>23417041</v>
      </c>
      <c r="P5" s="100">
        <f t="shared" si="0"/>
        <v>29913888</v>
      </c>
      <c r="Q5" s="100">
        <f t="shared" si="0"/>
        <v>63632711</v>
      </c>
      <c r="R5" s="100">
        <f t="shared" si="0"/>
        <v>116963640</v>
      </c>
      <c r="S5" s="100">
        <f t="shared" si="0"/>
        <v>26299685</v>
      </c>
      <c r="T5" s="100">
        <f t="shared" si="0"/>
        <v>26634845</v>
      </c>
      <c r="U5" s="100">
        <f t="shared" si="0"/>
        <v>35406019</v>
      </c>
      <c r="V5" s="100">
        <f t="shared" si="0"/>
        <v>88340549</v>
      </c>
      <c r="W5" s="100">
        <f t="shared" si="0"/>
        <v>611429692</v>
      </c>
      <c r="X5" s="100">
        <f t="shared" si="0"/>
        <v>752640272</v>
      </c>
      <c r="Y5" s="100">
        <f t="shared" si="0"/>
        <v>-141210580</v>
      </c>
      <c r="Z5" s="137">
        <f>+IF(X5&lt;&gt;0,+(Y5/X5)*100,0)</f>
        <v>-18.762028189743212</v>
      </c>
      <c r="AA5" s="153">
        <f>SUM(AA6:AA8)</f>
        <v>752640272</v>
      </c>
    </row>
    <row r="6" spans="1:27" ht="13.5">
      <c r="A6" s="138" t="s">
        <v>75</v>
      </c>
      <c r="B6" s="136"/>
      <c r="C6" s="155">
        <v>322571534</v>
      </c>
      <c r="D6" s="155"/>
      <c r="E6" s="156">
        <v>294614646</v>
      </c>
      <c r="F6" s="60">
        <v>365642127</v>
      </c>
      <c r="G6" s="60">
        <v>62389434</v>
      </c>
      <c r="H6" s="60">
        <v>481182</v>
      </c>
      <c r="I6" s="60">
        <v>9270221</v>
      </c>
      <c r="J6" s="60">
        <v>72140837</v>
      </c>
      <c r="K6" s="60">
        <v>6512807</v>
      </c>
      <c r="L6" s="60">
        <v>4902692</v>
      </c>
      <c r="M6" s="60">
        <v>54224027</v>
      </c>
      <c r="N6" s="60">
        <v>65639526</v>
      </c>
      <c r="O6" s="60">
        <v>5039515</v>
      </c>
      <c r="P6" s="60">
        <v>5954052</v>
      </c>
      <c r="Q6" s="60">
        <v>44444043</v>
      </c>
      <c r="R6" s="60">
        <v>55437610</v>
      </c>
      <c r="S6" s="60">
        <v>7010347</v>
      </c>
      <c r="T6" s="60">
        <v>7173903</v>
      </c>
      <c r="U6" s="60">
        <v>15776196</v>
      </c>
      <c r="V6" s="60">
        <v>29960446</v>
      </c>
      <c r="W6" s="60">
        <v>223178419</v>
      </c>
      <c r="X6" s="60">
        <v>365642127</v>
      </c>
      <c r="Y6" s="60">
        <v>-142463708</v>
      </c>
      <c r="Z6" s="140">
        <v>-38.96</v>
      </c>
      <c r="AA6" s="155">
        <v>365642127</v>
      </c>
    </row>
    <row r="7" spans="1:27" ht="13.5">
      <c r="A7" s="138" t="s">
        <v>76</v>
      </c>
      <c r="B7" s="136"/>
      <c r="C7" s="157">
        <v>346424000</v>
      </c>
      <c r="D7" s="157"/>
      <c r="E7" s="158">
        <v>371019764</v>
      </c>
      <c r="F7" s="159">
        <v>371019937</v>
      </c>
      <c r="G7" s="159">
        <v>168315386</v>
      </c>
      <c r="H7" s="159">
        <v>52019</v>
      </c>
      <c r="I7" s="159">
        <v>37707686</v>
      </c>
      <c r="J7" s="159">
        <v>206075091</v>
      </c>
      <c r="K7" s="159">
        <v>19018879</v>
      </c>
      <c r="L7" s="159">
        <v>19052082</v>
      </c>
      <c r="M7" s="159">
        <v>18866297</v>
      </c>
      <c r="N7" s="159">
        <v>56937258</v>
      </c>
      <c r="O7" s="159">
        <v>18331622</v>
      </c>
      <c r="P7" s="159">
        <v>19088949</v>
      </c>
      <c r="Q7" s="159">
        <v>18827398</v>
      </c>
      <c r="R7" s="159">
        <v>56247969</v>
      </c>
      <c r="S7" s="159">
        <v>18961011</v>
      </c>
      <c r="T7" s="159">
        <v>18581917</v>
      </c>
      <c r="U7" s="159">
        <v>18943033</v>
      </c>
      <c r="V7" s="159">
        <v>56485961</v>
      </c>
      <c r="W7" s="159">
        <v>375746279</v>
      </c>
      <c r="X7" s="159">
        <v>371019937</v>
      </c>
      <c r="Y7" s="159">
        <v>4726342</v>
      </c>
      <c r="Z7" s="141">
        <v>1.27</v>
      </c>
      <c r="AA7" s="157">
        <v>371019937</v>
      </c>
    </row>
    <row r="8" spans="1:27" ht="13.5">
      <c r="A8" s="138" t="s">
        <v>77</v>
      </c>
      <c r="B8" s="136"/>
      <c r="C8" s="155">
        <v>3996589</v>
      </c>
      <c r="D8" s="155"/>
      <c r="E8" s="156">
        <v>14354360</v>
      </c>
      <c r="F8" s="60">
        <v>15978208</v>
      </c>
      <c r="G8" s="60">
        <v>150796</v>
      </c>
      <c r="H8" s="60">
        <v>447798</v>
      </c>
      <c r="I8" s="60">
        <v>3408771</v>
      </c>
      <c r="J8" s="60">
        <v>4007365</v>
      </c>
      <c r="K8" s="60">
        <v>653123</v>
      </c>
      <c r="L8" s="60">
        <v>694288</v>
      </c>
      <c r="M8" s="60">
        <v>-21985</v>
      </c>
      <c r="N8" s="60">
        <v>1325426</v>
      </c>
      <c r="O8" s="60">
        <v>45904</v>
      </c>
      <c r="P8" s="60">
        <v>4870887</v>
      </c>
      <c r="Q8" s="60">
        <v>361270</v>
      </c>
      <c r="R8" s="60">
        <v>5278061</v>
      </c>
      <c r="S8" s="60">
        <v>328327</v>
      </c>
      <c r="T8" s="60">
        <v>879025</v>
      </c>
      <c r="U8" s="60">
        <v>686790</v>
      </c>
      <c r="V8" s="60">
        <v>1894142</v>
      </c>
      <c r="W8" s="60">
        <v>12504994</v>
      </c>
      <c r="X8" s="60">
        <v>15978208</v>
      </c>
      <c r="Y8" s="60">
        <v>-3473214</v>
      </c>
      <c r="Z8" s="140">
        <v>-21.74</v>
      </c>
      <c r="AA8" s="155">
        <v>15978208</v>
      </c>
    </row>
    <row r="9" spans="1:27" ht="13.5">
      <c r="A9" s="135" t="s">
        <v>78</v>
      </c>
      <c r="B9" s="136"/>
      <c r="C9" s="153">
        <f aca="true" t="shared" si="1" ref="C9:Y9">SUM(C10:C14)</f>
        <v>23781165</v>
      </c>
      <c r="D9" s="153">
        <f>SUM(D10:D14)</f>
        <v>0</v>
      </c>
      <c r="E9" s="154">
        <f t="shared" si="1"/>
        <v>29249567</v>
      </c>
      <c r="F9" s="100">
        <f t="shared" si="1"/>
        <v>68976567</v>
      </c>
      <c r="G9" s="100">
        <f t="shared" si="1"/>
        <v>1809481</v>
      </c>
      <c r="H9" s="100">
        <f t="shared" si="1"/>
        <v>763541</v>
      </c>
      <c r="I9" s="100">
        <f t="shared" si="1"/>
        <v>5848399</v>
      </c>
      <c r="J9" s="100">
        <f t="shared" si="1"/>
        <v>8421421</v>
      </c>
      <c r="K9" s="100">
        <f t="shared" si="1"/>
        <v>10107026</v>
      </c>
      <c r="L9" s="100">
        <f t="shared" si="1"/>
        <v>2839471</v>
      </c>
      <c r="M9" s="100">
        <f t="shared" si="1"/>
        <v>1186622</v>
      </c>
      <c r="N9" s="100">
        <f t="shared" si="1"/>
        <v>14133119</v>
      </c>
      <c r="O9" s="100">
        <f t="shared" si="1"/>
        <v>2916590</v>
      </c>
      <c r="P9" s="100">
        <f t="shared" si="1"/>
        <v>11581770</v>
      </c>
      <c r="Q9" s="100">
        <f t="shared" si="1"/>
        <v>9383083</v>
      </c>
      <c r="R9" s="100">
        <f t="shared" si="1"/>
        <v>23881443</v>
      </c>
      <c r="S9" s="100">
        <f t="shared" si="1"/>
        <v>2559896</v>
      </c>
      <c r="T9" s="100">
        <f t="shared" si="1"/>
        <v>2247773</v>
      </c>
      <c r="U9" s="100">
        <f t="shared" si="1"/>
        <v>2784731</v>
      </c>
      <c r="V9" s="100">
        <f t="shared" si="1"/>
        <v>7592400</v>
      </c>
      <c r="W9" s="100">
        <f t="shared" si="1"/>
        <v>54028383</v>
      </c>
      <c r="X9" s="100">
        <f t="shared" si="1"/>
        <v>68976567</v>
      </c>
      <c r="Y9" s="100">
        <f t="shared" si="1"/>
        <v>-14948184</v>
      </c>
      <c r="Z9" s="137">
        <f>+IF(X9&lt;&gt;0,+(Y9/X9)*100,0)</f>
        <v>-21.67139457665384</v>
      </c>
      <c r="AA9" s="153">
        <f>SUM(AA10:AA14)</f>
        <v>68976567</v>
      </c>
    </row>
    <row r="10" spans="1:27" ht="13.5">
      <c r="A10" s="138" t="s">
        <v>79</v>
      </c>
      <c r="B10" s="136"/>
      <c r="C10" s="155">
        <v>8801248</v>
      </c>
      <c r="D10" s="155"/>
      <c r="E10" s="156">
        <v>13033200</v>
      </c>
      <c r="F10" s="60">
        <v>12533200</v>
      </c>
      <c r="G10" s="60">
        <v>80987</v>
      </c>
      <c r="H10" s="60">
        <v>62780</v>
      </c>
      <c r="I10" s="60">
        <v>57817</v>
      </c>
      <c r="J10" s="60">
        <v>201584</v>
      </c>
      <c r="K10" s="60">
        <v>743251</v>
      </c>
      <c r="L10" s="60">
        <v>139227</v>
      </c>
      <c r="M10" s="60">
        <v>14029</v>
      </c>
      <c r="N10" s="60">
        <v>896507</v>
      </c>
      <c r="O10" s="60">
        <v>71582</v>
      </c>
      <c r="P10" s="60">
        <v>694524</v>
      </c>
      <c r="Q10" s="60">
        <v>60770</v>
      </c>
      <c r="R10" s="60">
        <v>826876</v>
      </c>
      <c r="S10" s="60">
        <v>35792</v>
      </c>
      <c r="T10" s="60">
        <v>96288</v>
      </c>
      <c r="U10" s="60">
        <v>98394</v>
      </c>
      <c r="V10" s="60">
        <v>230474</v>
      </c>
      <c r="W10" s="60">
        <v>2155441</v>
      </c>
      <c r="X10" s="60">
        <v>12533200</v>
      </c>
      <c r="Y10" s="60">
        <v>-10377759</v>
      </c>
      <c r="Z10" s="140">
        <v>-82.8</v>
      </c>
      <c r="AA10" s="155">
        <v>12533200</v>
      </c>
    </row>
    <row r="11" spans="1:27" ht="13.5">
      <c r="A11" s="138" t="s">
        <v>80</v>
      </c>
      <c r="B11" s="136"/>
      <c r="C11" s="155">
        <v>4120650</v>
      </c>
      <c r="D11" s="155"/>
      <c r="E11" s="156">
        <v>5273365</v>
      </c>
      <c r="F11" s="60">
        <v>6033365</v>
      </c>
      <c r="G11" s="60">
        <v>2023874</v>
      </c>
      <c r="H11" s="60">
        <v>196856</v>
      </c>
      <c r="I11" s="60">
        <v>255914</v>
      </c>
      <c r="J11" s="60">
        <v>2476644</v>
      </c>
      <c r="K11" s="60">
        <v>2555026</v>
      </c>
      <c r="L11" s="60">
        <v>205774</v>
      </c>
      <c r="M11" s="60">
        <v>316797</v>
      </c>
      <c r="N11" s="60">
        <v>3077597</v>
      </c>
      <c r="O11" s="60">
        <v>1578842</v>
      </c>
      <c r="P11" s="60">
        <v>402376</v>
      </c>
      <c r="Q11" s="60">
        <v>716934</v>
      </c>
      <c r="R11" s="60">
        <v>2698152</v>
      </c>
      <c r="S11" s="60">
        <v>1694405</v>
      </c>
      <c r="T11" s="60">
        <v>253513</v>
      </c>
      <c r="U11" s="60">
        <v>339216</v>
      </c>
      <c r="V11" s="60">
        <v>2287134</v>
      </c>
      <c r="W11" s="60">
        <v>10539527</v>
      </c>
      <c r="X11" s="60">
        <v>6033365</v>
      </c>
      <c r="Y11" s="60">
        <v>4506162</v>
      </c>
      <c r="Z11" s="140">
        <v>74.69</v>
      </c>
      <c r="AA11" s="155">
        <v>6033365</v>
      </c>
    </row>
    <row r="12" spans="1:27" ht="13.5">
      <c r="A12" s="138" t="s">
        <v>81</v>
      </c>
      <c r="B12" s="136"/>
      <c r="C12" s="155">
        <v>396957</v>
      </c>
      <c r="D12" s="155"/>
      <c r="E12" s="156">
        <v>337002</v>
      </c>
      <c r="F12" s="60">
        <v>337002</v>
      </c>
      <c r="G12" s="60">
        <v>573630</v>
      </c>
      <c r="H12" s="60">
        <v>464798</v>
      </c>
      <c r="I12" s="60">
        <v>401641</v>
      </c>
      <c r="J12" s="60">
        <v>1440069</v>
      </c>
      <c r="K12" s="60">
        <v>406919</v>
      </c>
      <c r="L12" s="60">
        <v>876585</v>
      </c>
      <c r="M12" s="60">
        <v>134335</v>
      </c>
      <c r="N12" s="60">
        <v>1417839</v>
      </c>
      <c r="O12" s="60">
        <v>320443</v>
      </c>
      <c r="P12" s="60">
        <v>498359</v>
      </c>
      <c r="Q12" s="60">
        <v>523102</v>
      </c>
      <c r="R12" s="60">
        <v>1341904</v>
      </c>
      <c r="S12" s="60">
        <v>216270</v>
      </c>
      <c r="T12" s="60">
        <v>330546</v>
      </c>
      <c r="U12" s="60">
        <v>477646</v>
      </c>
      <c r="V12" s="60">
        <v>1024462</v>
      </c>
      <c r="W12" s="60">
        <v>5224274</v>
      </c>
      <c r="X12" s="60">
        <v>337002</v>
      </c>
      <c r="Y12" s="60">
        <v>4887272</v>
      </c>
      <c r="Z12" s="140">
        <v>1450.22</v>
      </c>
      <c r="AA12" s="155">
        <v>337002</v>
      </c>
    </row>
    <row r="13" spans="1:27" ht="13.5">
      <c r="A13" s="138" t="s">
        <v>82</v>
      </c>
      <c r="B13" s="136"/>
      <c r="C13" s="155">
        <v>7920880</v>
      </c>
      <c r="D13" s="155"/>
      <c r="E13" s="156">
        <v>7943000</v>
      </c>
      <c r="F13" s="60">
        <v>47410000</v>
      </c>
      <c r="G13" s="60">
        <v>987822</v>
      </c>
      <c r="H13" s="60">
        <v>39107</v>
      </c>
      <c r="I13" s="60">
        <v>5133027</v>
      </c>
      <c r="J13" s="60">
        <v>6159956</v>
      </c>
      <c r="K13" s="60">
        <v>6401611</v>
      </c>
      <c r="L13" s="60">
        <v>752885</v>
      </c>
      <c r="M13" s="60">
        <v>721461</v>
      </c>
      <c r="N13" s="60">
        <v>7875957</v>
      </c>
      <c r="O13" s="60">
        <v>945723</v>
      </c>
      <c r="P13" s="60">
        <v>9986292</v>
      </c>
      <c r="Q13" s="60">
        <v>8082277</v>
      </c>
      <c r="R13" s="60">
        <v>19014292</v>
      </c>
      <c r="S13" s="60">
        <v>613429</v>
      </c>
      <c r="T13" s="60">
        <v>1567426</v>
      </c>
      <c r="U13" s="60">
        <v>1869475</v>
      </c>
      <c r="V13" s="60">
        <v>4050330</v>
      </c>
      <c r="W13" s="60">
        <v>37100535</v>
      </c>
      <c r="X13" s="60">
        <v>47410000</v>
      </c>
      <c r="Y13" s="60">
        <v>-10309465</v>
      </c>
      <c r="Z13" s="140">
        <v>-21.75</v>
      </c>
      <c r="AA13" s="155">
        <v>47410000</v>
      </c>
    </row>
    <row r="14" spans="1:27" ht="13.5">
      <c r="A14" s="138" t="s">
        <v>83</v>
      </c>
      <c r="B14" s="136"/>
      <c r="C14" s="157">
        <v>2541430</v>
      </c>
      <c r="D14" s="157"/>
      <c r="E14" s="158">
        <v>2663000</v>
      </c>
      <c r="F14" s="159">
        <v>2663000</v>
      </c>
      <c r="G14" s="159">
        <v>-1856832</v>
      </c>
      <c r="H14" s="159"/>
      <c r="I14" s="159"/>
      <c r="J14" s="159">
        <v>-1856832</v>
      </c>
      <c r="K14" s="159">
        <v>219</v>
      </c>
      <c r="L14" s="159">
        <v>865000</v>
      </c>
      <c r="M14" s="159"/>
      <c r="N14" s="159">
        <v>865219</v>
      </c>
      <c r="O14" s="159"/>
      <c r="P14" s="159">
        <v>219</v>
      </c>
      <c r="Q14" s="159"/>
      <c r="R14" s="159">
        <v>219</v>
      </c>
      <c r="S14" s="159"/>
      <c r="T14" s="159"/>
      <c r="U14" s="159"/>
      <c r="V14" s="159"/>
      <c r="W14" s="159">
        <v>-991394</v>
      </c>
      <c r="X14" s="159">
        <v>2663000</v>
      </c>
      <c r="Y14" s="159">
        <v>-3654394</v>
      </c>
      <c r="Z14" s="141">
        <v>-137.23</v>
      </c>
      <c r="AA14" s="157">
        <v>2663000</v>
      </c>
    </row>
    <row r="15" spans="1:27" ht="13.5">
      <c r="A15" s="135" t="s">
        <v>84</v>
      </c>
      <c r="B15" s="142"/>
      <c r="C15" s="153">
        <f aca="true" t="shared" si="2" ref="C15:Y15">SUM(C16:C18)</f>
        <v>10314056</v>
      </c>
      <c r="D15" s="153">
        <f>SUM(D16:D18)</f>
        <v>0</v>
      </c>
      <c r="E15" s="154">
        <f t="shared" si="2"/>
        <v>9694288</v>
      </c>
      <c r="F15" s="100">
        <f t="shared" si="2"/>
        <v>9693875</v>
      </c>
      <c r="G15" s="100">
        <f t="shared" si="2"/>
        <v>855885</v>
      </c>
      <c r="H15" s="100">
        <f t="shared" si="2"/>
        <v>1617240</v>
      </c>
      <c r="I15" s="100">
        <f t="shared" si="2"/>
        <v>172068</v>
      </c>
      <c r="J15" s="100">
        <f t="shared" si="2"/>
        <v>2645193</v>
      </c>
      <c r="K15" s="100">
        <f t="shared" si="2"/>
        <v>1569601</v>
      </c>
      <c r="L15" s="100">
        <f t="shared" si="2"/>
        <v>471460</v>
      </c>
      <c r="M15" s="100">
        <f t="shared" si="2"/>
        <v>1252336</v>
      </c>
      <c r="N15" s="100">
        <f t="shared" si="2"/>
        <v>3293397</v>
      </c>
      <c r="O15" s="100">
        <f t="shared" si="2"/>
        <v>1795190</v>
      </c>
      <c r="P15" s="100">
        <f t="shared" si="2"/>
        <v>-462067</v>
      </c>
      <c r="Q15" s="100">
        <f t="shared" si="2"/>
        <v>2026636</v>
      </c>
      <c r="R15" s="100">
        <f t="shared" si="2"/>
        <v>3359759</v>
      </c>
      <c r="S15" s="100">
        <f t="shared" si="2"/>
        <v>436022</v>
      </c>
      <c r="T15" s="100">
        <f t="shared" si="2"/>
        <v>133330</v>
      </c>
      <c r="U15" s="100">
        <f t="shared" si="2"/>
        <v>3106364</v>
      </c>
      <c r="V15" s="100">
        <f t="shared" si="2"/>
        <v>3675716</v>
      </c>
      <c r="W15" s="100">
        <f t="shared" si="2"/>
        <v>12974065</v>
      </c>
      <c r="X15" s="100">
        <f t="shared" si="2"/>
        <v>9693875</v>
      </c>
      <c r="Y15" s="100">
        <f t="shared" si="2"/>
        <v>3280190</v>
      </c>
      <c r="Z15" s="137">
        <f>+IF(X15&lt;&gt;0,+(Y15/X15)*100,0)</f>
        <v>33.83775837835747</v>
      </c>
      <c r="AA15" s="153">
        <f>SUM(AA16:AA18)</f>
        <v>9693875</v>
      </c>
    </row>
    <row r="16" spans="1:27" ht="13.5">
      <c r="A16" s="138" t="s">
        <v>85</v>
      </c>
      <c r="B16" s="136"/>
      <c r="C16" s="155">
        <v>2491021</v>
      </c>
      <c r="D16" s="155"/>
      <c r="E16" s="156">
        <v>2307300</v>
      </c>
      <c r="F16" s="60">
        <v>2306887</v>
      </c>
      <c r="G16" s="60">
        <v>191199</v>
      </c>
      <c r="H16" s="60">
        <v>170804</v>
      </c>
      <c r="I16" s="60">
        <v>184665</v>
      </c>
      <c r="J16" s="60">
        <v>546668</v>
      </c>
      <c r="K16" s="60">
        <v>199472</v>
      </c>
      <c r="L16" s="60">
        <v>223224</v>
      </c>
      <c r="M16" s="60">
        <v>185675</v>
      </c>
      <c r="N16" s="60">
        <v>608371</v>
      </c>
      <c r="O16" s="60">
        <v>262154</v>
      </c>
      <c r="P16" s="60">
        <v>201468</v>
      </c>
      <c r="Q16" s="60">
        <v>209124</v>
      </c>
      <c r="R16" s="60">
        <v>672746</v>
      </c>
      <c r="S16" s="60">
        <v>175694</v>
      </c>
      <c r="T16" s="60">
        <v>249178</v>
      </c>
      <c r="U16" s="60">
        <v>280685</v>
      </c>
      <c r="V16" s="60">
        <v>705557</v>
      </c>
      <c r="W16" s="60">
        <v>2533342</v>
      </c>
      <c r="X16" s="60">
        <v>2306887</v>
      </c>
      <c r="Y16" s="60">
        <v>226455</v>
      </c>
      <c r="Z16" s="140">
        <v>9.82</v>
      </c>
      <c r="AA16" s="155">
        <v>2306887</v>
      </c>
    </row>
    <row r="17" spans="1:27" ht="13.5">
      <c r="A17" s="138" t="s">
        <v>86</v>
      </c>
      <c r="B17" s="136"/>
      <c r="C17" s="155">
        <v>7823035</v>
      </c>
      <c r="D17" s="155"/>
      <c r="E17" s="156">
        <v>7386988</v>
      </c>
      <c r="F17" s="60">
        <v>7386988</v>
      </c>
      <c r="G17" s="60">
        <v>624619</v>
      </c>
      <c r="H17" s="60">
        <v>1444962</v>
      </c>
      <c r="I17" s="60">
        <v>-15974</v>
      </c>
      <c r="J17" s="60">
        <v>2053607</v>
      </c>
      <c r="K17" s="60">
        <v>1305254</v>
      </c>
      <c r="L17" s="60">
        <v>245604</v>
      </c>
      <c r="M17" s="60">
        <v>1065187</v>
      </c>
      <c r="N17" s="60">
        <v>2616045</v>
      </c>
      <c r="O17" s="60">
        <v>1533036</v>
      </c>
      <c r="P17" s="60">
        <v>-774512</v>
      </c>
      <c r="Q17" s="60">
        <v>1795083</v>
      </c>
      <c r="R17" s="60">
        <v>2553607</v>
      </c>
      <c r="S17" s="60">
        <v>258433</v>
      </c>
      <c r="T17" s="60">
        <v>-165907</v>
      </c>
      <c r="U17" s="60">
        <v>2792287</v>
      </c>
      <c r="V17" s="60">
        <v>2884813</v>
      </c>
      <c r="W17" s="60">
        <v>10108072</v>
      </c>
      <c r="X17" s="60">
        <v>7386988</v>
      </c>
      <c r="Y17" s="60">
        <v>2721084</v>
      </c>
      <c r="Z17" s="140">
        <v>36.84</v>
      </c>
      <c r="AA17" s="155">
        <v>7386988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40067</v>
      </c>
      <c r="H18" s="60">
        <v>1474</v>
      </c>
      <c r="I18" s="60">
        <v>3377</v>
      </c>
      <c r="J18" s="60">
        <v>44918</v>
      </c>
      <c r="K18" s="60">
        <v>64875</v>
      </c>
      <c r="L18" s="60">
        <v>2632</v>
      </c>
      <c r="M18" s="60">
        <v>1474</v>
      </c>
      <c r="N18" s="60">
        <v>68981</v>
      </c>
      <c r="O18" s="60"/>
      <c r="P18" s="60">
        <v>110977</v>
      </c>
      <c r="Q18" s="60">
        <v>22429</v>
      </c>
      <c r="R18" s="60">
        <v>133406</v>
      </c>
      <c r="S18" s="60">
        <v>1895</v>
      </c>
      <c r="T18" s="60">
        <v>50059</v>
      </c>
      <c r="U18" s="60">
        <v>33392</v>
      </c>
      <c r="V18" s="60">
        <v>85346</v>
      </c>
      <c r="W18" s="60">
        <v>332651</v>
      </c>
      <c r="X18" s="60"/>
      <c r="Y18" s="60">
        <v>332651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843221252</v>
      </c>
      <c r="D19" s="153">
        <f>SUM(D20:D23)</f>
        <v>0</v>
      </c>
      <c r="E19" s="154">
        <f t="shared" si="3"/>
        <v>883323192</v>
      </c>
      <c r="F19" s="100">
        <f t="shared" si="3"/>
        <v>854323192</v>
      </c>
      <c r="G19" s="100">
        <f t="shared" si="3"/>
        <v>52527927</v>
      </c>
      <c r="H19" s="100">
        <f t="shared" si="3"/>
        <v>26635116</v>
      </c>
      <c r="I19" s="100">
        <f t="shared" si="3"/>
        <v>479983010</v>
      </c>
      <c r="J19" s="100">
        <f t="shared" si="3"/>
        <v>559146053</v>
      </c>
      <c r="K19" s="100">
        <f t="shared" si="3"/>
        <v>-111967292</v>
      </c>
      <c r="L19" s="100">
        <f t="shared" si="3"/>
        <v>-54412187</v>
      </c>
      <c r="M19" s="100">
        <f t="shared" si="3"/>
        <v>194181034</v>
      </c>
      <c r="N19" s="100">
        <f t="shared" si="3"/>
        <v>27801555</v>
      </c>
      <c r="O19" s="100">
        <f t="shared" si="3"/>
        <v>-96283981</v>
      </c>
      <c r="P19" s="100">
        <f t="shared" si="3"/>
        <v>57901264</v>
      </c>
      <c r="Q19" s="100">
        <f t="shared" si="3"/>
        <v>80451856</v>
      </c>
      <c r="R19" s="100">
        <f t="shared" si="3"/>
        <v>42069139</v>
      </c>
      <c r="S19" s="100">
        <f t="shared" si="3"/>
        <v>56417595</v>
      </c>
      <c r="T19" s="100">
        <f t="shared" si="3"/>
        <v>74918461</v>
      </c>
      <c r="U19" s="100">
        <f t="shared" si="3"/>
        <v>70031660</v>
      </c>
      <c r="V19" s="100">
        <f t="shared" si="3"/>
        <v>201367716</v>
      </c>
      <c r="W19" s="100">
        <f t="shared" si="3"/>
        <v>830384463</v>
      </c>
      <c r="X19" s="100">
        <f t="shared" si="3"/>
        <v>854323192</v>
      </c>
      <c r="Y19" s="100">
        <f t="shared" si="3"/>
        <v>-23938729</v>
      </c>
      <c r="Z19" s="137">
        <f>+IF(X19&lt;&gt;0,+(Y19/X19)*100,0)</f>
        <v>-2.8020694304176166</v>
      </c>
      <c r="AA19" s="153">
        <f>SUM(AA20:AA23)</f>
        <v>854323192</v>
      </c>
    </row>
    <row r="20" spans="1:27" ht="13.5">
      <c r="A20" s="138" t="s">
        <v>89</v>
      </c>
      <c r="B20" s="136"/>
      <c r="C20" s="155">
        <v>540171732</v>
      </c>
      <c r="D20" s="155"/>
      <c r="E20" s="156">
        <v>570500019</v>
      </c>
      <c r="F20" s="60">
        <v>540500019</v>
      </c>
      <c r="G20" s="60">
        <v>27421319</v>
      </c>
      <c r="H20" s="60">
        <v>26568692</v>
      </c>
      <c r="I20" s="60">
        <v>433349722</v>
      </c>
      <c r="J20" s="60">
        <v>487339733</v>
      </c>
      <c r="K20" s="60">
        <v>-183866441</v>
      </c>
      <c r="L20" s="60">
        <v>-54951170</v>
      </c>
      <c r="M20" s="60">
        <v>173717388</v>
      </c>
      <c r="N20" s="60">
        <v>-65100223</v>
      </c>
      <c r="O20" s="60">
        <v>-115672059</v>
      </c>
      <c r="P20" s="60">
        <v>28394092</v>
      </c>
      <c r="Q20" s="60">
        <v>53821349</v>
      </c>
      <c r="R20" s="60">
        <v>-33456618</v>
      </c>
      <c r="S20" s="60">
        <v>30134809</v>
      </c>
      <c r="T20" s="60">
        <v>54337685</v>
      </c>
      <c r="U20" s="60">
        <v>46874901</v>
      </c>
      <c r="V20" s="60">
        <v>131347395</v>
      </c>
      <c r="W20" s="60">
        <v>520130287</v>
      </c>
      <c r="X20" s="60">
        <v>540500019</v>
      </c>
      <c r="Y20" s="60">
        <v>-20369732</v>
      </c>
      <c r="Z20" s="140">
        <v>-3.77</v>
      </c>
      <c r="AA20" s="155">
        <v>540500019</v>
      </c>
    </row>
    <row r="21" spans="1:27" ht="13.5">
      <c r="A21" s="138" t="s">
        <v>90</v>
      </c>
      <c r="B21" s="136"/>
      <c r="C21" s="155">
        <v>199313783</v>
      </c>
      <c r="D21" s="155"/>
      <c r="E21" s="156">
        <v>203457763</v>
      </c>
      <c r="F21" s="60">
        <v>203457763</v>
      </c>
      <c r="G21" s="60">
        <v>15203722</v>
      </c>
      <c r="H21" s="60">
        <v>52773</v>
      </c>
      <c r="I21" s="60">
        <v>28023163</v>
      </c>
      <c r="J21" s="60">
        <v>43279658</v>
      </c>
      <c r="K21" s="60">
        <v>62633696</v>
      </c>
      <c r="L21" s="60">
        <v>-8813431</v>
      </c>
      <c r="M21" s="60">
        <v>11125070</v>
      </c>
      <c r="N21" s="60">
        <v>64945335</v>
      </c>
      <c r="O21" s="60">
        <v>10058356</v>
      </c>
      <c r="P21" s="60">
        <v>20186112</v>
      </c>
      <c r="Q21" s="60">
        <v>17273806</v>
      </c>
      <c r="R21" s="60">
        <v>47518274</v>
      </c>
      <c r="S21" s="60">
        <v>16905993</v>
      </c>
      <c r="T21" s="60">
        <v>11221961</v>
      </c>
      <c r="U21" s="60">
        <v>13783711</v>
      </c>
      <c r="V21" s="60">
        <v>41911665</v>
      </c>
      <c r="W21" s="60">
        <v>197654932</v>
      </c>
      <c r="X21" s="60">
        <v>203457763</v>
      </c>
      <c r="Y21" s="60">
        <v>-5802831</v>
      </c>
      <c r="Z21" s="140">
        <v>-2.85</v>
      </c>
      <c r="AA21" s="155">
        <v>203457763</v>
      </c>
    </row>
    <row r="22" spans="1:27" ht="13.5">
      <c r="A22" s="138" t="s">
        <v>91</v>
      </c>
      <c r="B22" s="136"/>
      <c r="C22" s="157">
        <v>59617190</v>
      </c>
      <c r="D22" s="157"/>
      <c r="E22" s="158">
        <v>62521734</v>
      </c>
      <c r="F22" s="159">
        <v>62521734</v>
      </c>
      <c r="G22" s="159">
        <v>5841429</v>
      </c>
      <c r="H22" s="159">
        <v>6051</v>
      </c>
      <c r="I22" s="159">
        <v>10652197</v>
      </c>
      <c r="J22" s="159">
        <v>16499677</v>
      </c>
      <c r="K22" s="159">
        <v>5332277</v>
      </c>
      <c r="L22" s="159">
        <v>5352543</v>
      </c>
      <c r="M22" s="159">
        <v>5343436</v>
      </c>
      <c r="N22" s="159">
        <v>16028256</v>
      </c>
      <c r="O22" s="159">
        <v>5332077</v>
      </c>
      <c r="P22" s="159">
        <v>5347324</v>
      </c>
      <c r="Q22" s="159">
        <v>5353570</v>
      </c>
      <c r="R22" s="159">
        <v>16032971</v>
      </c>
      <c r="S22" s="159">
        <v>5375678</v>
      </c>
      <c r="T22" s="159">
        <v>5356942</v>
      </c>
      <c r="U22" s="159">
        <v>5371825</v>
      </c>
      <c r="V22" s="159">
        <v>16104445</v>
      </c>
      <c r="W22" s="159">
        <v>64665349</v>
      </c>
      <c r="X22" s="159">
        <v>62521734</v>
      </c>
      <c r="Y22" s="159">
        <v>2143615</v>
      </c>
      <c r="Z22" s="141">
        <v>3.43</v>
      </c>
      <c r="AA22" s="157">
        <v>62521734</v>
      </c>
    </row>
    <row r="23" spans="1:27" ht="13.5">
      <c r="A23" s="138" t="s">
        <v>92</v>
      </c>
      <c r="B23" s="136"/>
      <c r="C23" s="155">
        <v>44118547</v>
      </c>
      <c r="D23" s="155"/>
      <c r="E23" s="156">
        <v>46843676</v>
      </c>
      <c r="F23" s="60">
        <v>47843676</v>
      </c>
      <c r="G23" s="60">
        <v>4061457</v>
      </c>
      <c r="H23" s="60">
        <v>7600</v>
      </c>
      <c r="I23" s="60">
        <v>7957928</v>
      </c>
      <c r="J23" s="60">
        <v>12026985</v>
      </c>
      <c r="K23" s="60">
        <v>3933176</v>
      </c>
      <c r="L23" s="60">
        <v>3999871</v>
      </c>
      <c r="M23" s="60">
        <v>3995140</v>
      </c>
      <c r="N23" s="60">
        <v>11928187</v>
      </c>
      <c r="O23" s="60">
        <v>3997645</v>
      </c>
      <c r="P23" s="60">
        <v>3973736</v>
      </c>
      <c r="Q23" s="60">
        <v>4003131</v>
      </c>
      <c r="R23" s="60">
        <v>11974512</v>
      </c>
      <c r="S23" s="60">
        <v>4001115</v>
      </c>
      <c r="T23" s="60">
        <v>4001873</v>
      </c>
      <c r="U23" s="60">
        <v>4001223</v>
      </c>
      <c r="V23" s="60">
        <v>12004211</v>
      </c>
      <c r="W23" s="60">
        <v>47933895</v>
      </c>
      <c r="X23" s="60">
        <v>47843676</v>
      </c>
      <c r="Y23" s="60">
        <v>90219</v>
      </c>
      <c r="Z23" s="140">
        <v>0.19</v>
      </c>
      <c r="AA23" s="155">
        <v>47843676</v>
      </c>
    </row>
    <row r="24" spans="1:27" ht="13.5">
      <c r="A24" s="135" t="s">
        <v>93</v>
      </c>
      <c r="B24" s="142" t="s">
        <v>94</v>
      </c>
      <c r="C24" s="153">
        <v>4487687</v>
      </c>
      <c r="D24" s="153"/>
      <c r="E24" s="154">
        <v>4230120</v>
      </c>
      <c r="F24" s="100">
        <v>4230120</v>
      </c>
      <c r="G24" s="100">
        <v>11166</v>
      </c>
      <c r="H24" s="100">
        <v>319613</v>
      </c>
      <c r="I24" s="100">
        <v>18325</v>
      </c>
      <c r="J24" s="100">
        <v>349104</v>
      </c>
      <c r="K24" s="100">
        <v>327476</v>
      </c>
      <c r="L24" s="100">
        <v>967204</v>
      </c>
      <c r="M24" s="100">
        <v>352225</v>
      </c>
      <c r="N24" s="100">
        <v>1646905</v>
      </c>
      <c r="O24" s="100">
        <v>334289</v>
      </c>
      <c r="P24" s="100">
        <v>722497</v>
      </c>
      <c r="Q24" s="100">
        <v>-1459240</v>
      </c>
      <c r="R24" s="100">
        <v>-402454</v>
      </c>
      <c r="S24" s="100">
        <v>-1049361</v>
      </c>
      <c r="T24" s="100">
        <v>762526</v>
      </c>
      <c r="U24" s="100">
        <v>1142868</v>
      </c>
      <c r="V24" s="100">
        <v>856033</v>
      </c>
      <c r="W24" s="100">
        <v>2449588</v>
      </c>
      <c r="X24" s="100">
        <v>4230120</v>
      </c>
      <c r="Y24" s="100">
        <v>-1780532</v>
      </c>
      <c r="Z24" s="137">
        <v>-42.09</v>
      </c>
      <c r="AA24" s="153">
        <v>4230120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1554796283</v>
      </c>
      <c r="D25" s="168">
        <f>+D5+D9+D15+D19+D24</f>
        <v>0</v>
      </c>
      <c r="E25" s="169">
        <f t="shared" si="4"/>
        <v>1606485937</v>
      </c>
      <c r="F25" s="73">
        <f t="shared" si="4"/>
        <v>1689864026</v>
      </c>
      <c r="G25" s="73">
        <f t="shared" si="4"/>
        <v>286060075</v>
      </c>
      <c r="H25" s="73">
        <f t="shared" si="4"/>
        <v>30316509</v>
      </c>
      <c r="I25" s="73">
        <f t="shared" si="4"/>
        <v>536408480</v>
      </c>
      <c r="J25" s="73">
        <f t="shared" si="4"/>
        <v>852785064</v>
      </c>
      <c r="K25" s="73">
        <f t="shared" si="4"/>
        <v>-73778380</v>
      </c>
      <c r="L25" s="73">
        <f t="shared" si="4"/>
        <v>-25484990</v>
      </c>
      <c r="M25" s="73">
        <f t="shared" si="4"/>
        <v>270040556</v>
      </c>
      <c r="N25" s="73">
        <f t="shared" si="4"/>
        <v>170777186</v>
      </c>
      <c r="O25" s="73">
        <f t="shared" si="4"/>
        <v>-67820871</v>
      </c>
      <c r="P25" s="73">
        <f t="shared" si="4"/>
        <v>99657352</v>
      </c>
      <c r="Q25" s="73">
        <f t="shared" si="4"/>
        <v>154035046</v>
      </c>
      <c r="R25" s="73">
        <f t="shared" si="4"/>
        <v>185871527</v>
      </c>
      <c r="S25" s="73">
        <f t="shared" si="4"/>
        <v>84663837</v>
      </c>
      <c r="T25" s="73">
        <f t="shared" si="4"/>
        <v>104696935</v>
      </c>
      <c r="U25" s="73">
        <f t="shared" si="4"/>
        <v>112471642</v>
      </c>
      <c r="V25" s="73">
        <f t="shared" si="4"/>
        <v>301832414</v>
      </c>
      <c r="W25" s="73">
        <f t="shared" si="4"/>
        <v>1511266191</v>
      </c>
      <c r="X25" s="73">
        <f t="shared" si="4"/>
        <v>1689864026</v>
      </c>
      <c r="Y25" s="73">
        <f t="shared" si="4"/>
        <v>-178597835</v>
      </c>
      <c r="Z25" s="170">
        <f>+IF(X25&lt;&gt;0,+(Y25/X25)*100,0)</f>
        <v>-10.568769572706438</v>
      </c>
      <c r="AA25" s="168">
        <f>+AA5+AA9+AA15+AA19+AA24</f>
        <v>1689864026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393573737</v>
      </c>
      <c r="D28" s="153">
        <f>SUM(D29:D31)</f>
        <v>0</v>
      </c>
      <c r="E28" s="154">
        <f t="shared" si="5"/>
        <v>497561792</v>
      </c>
      <c r="F28" s="100">
        <f t="shared" si="5"/>
        <v>498773880</v>
      </c>
      <c r="G28" s="100">
        <f t="shared" si="5"/>
        <v>27840858</v>
      </c>
      <c r="H28" s="100">
        <f t="shared" si="5"/>
        <v>19206312</v>
      </c>
      <c r="I28" s="100">
        <f t="shared" si="5"/>
        <v>75131766</v>
      </c>
      <c r="J28" s="100">
        <f t="shared" si="5"/>
        <v>122178936</v>
      </c>
      <c r="K28" s="100">
        <f t="shared" si="5"/>
        <v>20823034</v>
      </c>
      <c r="L28" s="100">
        <f t="shared" si="5"/>
        <v>25456934</v>
      </c>
      <c r="M28" s="100">
        <f t="shared" si="5"/>
        <v>26506353</v>
      </c>
      <c r="N28" s="100">
        <f t="shared" si="5"/>
        <v>72786321</v>
      </c>
      <c r="O28" s="100">
        <f t="shared" si="5"/>
        <v>22609638</v>
      </c>
      <c r="P28" s="100">
        <f t="shared" si="5"/>
        <v>27652469</v>
      </c>
      <c r="Q28" s="100">
        <f t="shared" si="5"/>
        <v>25569540</v>
      </c>
      <c r="R28" s="100">
        <f t="shared" si="5"/>
        <v>75831647</v>
      </c>
      <c r="S28" s="100">
        <f t="shared" si="5"/>
        <v>22553965</v>
      </c>
      <c r="T28" s="100">
        <f t="shared" si="5"/>
        <v>24545687</v>
      </c>
      <c r="U28" s="100">
        <f t="shared" si="5"/>
        <v>27757784</v>
      </c>
      <c r="V28" s="100">
        <f t="shared" si="5"/>
        <v>74857436</v>
      </c>
      <c r="W28" s="100">
        <f t="shared" si="5"/>
        <v>345654340</v>
      </c>
      <c r="X28" s="100">
        <f t="shared" si="5"/>
        <v>498773880</v>
      </c>
      <c r="Y28" s="100">
        <f t="shared" si="5"/>
        <v>-153119540</v>
      </c>
      <c r="Z28" s="137">
        <f>+IF(X28&lt;&gt;0,+(Y28/X28)*100,0)</f>
        <v>-30.699189781148924</v>
      </c>
      <c r="AA28" s="153">
        <f>SUM(AA29:AA31)</f>
        <v>498773880</v>
      </c>
    </row>
    <row r="29" spans="1:27" ht="13.5">
      <c r="A29" s="138" t="s">
        <v>75</v>
      </c>
      <c r="B29" s="136"/>
      <c r="C29" s="155">
        <v>271747081</v>
      </c>
      <c r="D29" s="155"/>
      <c r="E29" s="156">
        <v>349774006</v>
      </c>
      <c r="F29" s="60">
        <v>349162484</v>
      </c>
      <c r="G29" s="60">
        <v>11520519</v>
      </c>
      <c r="H29" s="60">
        <v>11242757</v>
      </c>
      <c r="I29" s="60">
        <v>63780247</v>
      </c>
      <c r="J29" s="60">
        <v>86543523</v>
      </c>
      <c r="K29" s="60">
        <v>10612720</v>
      </c>
      <c r="L29" s="60">
        <v>12230059</v>
      </c>
      <c r="M29" s="60">
        <v>12697383</v>
      </c>
      <c r="N29" s="60">
        <v>35540162</v>
      </c>
      <c r="O29" s="60">
        <v>11724239</v>
      </c>
      <c r="P29" s="60">
        <v>16626404</v>
      </c>
      <c r="Q29" s="60">
        <v>14471895</v>
      </c>
      <c r="R29" s="60">
        <v>42822538</v>
      </c>
      <c r="S29" s="60">
        <v>11634172</v>
      </c>
      <c r="T29" s="60">
        <v>13188959</v>
      </c>
      <c r="U29" s="60">
        <v>12647339</v>
      </c>
      <c r="V29" s="60">
        <v>37470470</v>
      </c>
      <c r="W29" s="60">
        <v>202376693</v>
      </c>
      <c r="X29" s="60">
        <v>349162484</v>
      </c>
      <c r="Y29" s="60">
        <v>-146785791</v>
      </c>
      <c r="Z29" s="140">
        <v>-42.04</v>
      </c>
      <c r="AA29" s="155">
        <v>349162484</v>
      </c>
    </row>
    <row r="30" spans="1:27" ht="13.5">
      <c r="A30" s="138" t="s">
        <v>76</v>
      </c>
      <c r="B30" s="136"/>
      <c r="C30" s="157">
        <v>70680652</v>
      </c>
      <c r="D30" s="157"/>
      <c r="E30" s="158">
        <v>83518757</v>
      </c>
      <c r="F30" s="159">
        <v>83719198</v>
      </c>
      <c r="G30" s="159">
        <v>7714387</v>
      </c>
      <c r="H30" s="159">
        <v>3996820</v>
      </c>
      <c r="I30" s="159">
        <v>4943234</v>
      </c>
      <c r="J30" s="159">
        <v>16654441</v>
      </c>
      <c r="K30" s="159">
        <v>5617866</v>
      </c>
      <c r="L30" s="159">
        <v>6176540</v>
      </c>
      <c r="M30" s="159">
        <v>6817117</v>
      </c>
      <c r="N30" s="159">
        <v>18611523</v>
      </c>
      <c r="O30" s="159">
        <v>5042278</v>
      </c>
      <c r="P30" s="159">
        <v>5435226</v>
      </c>
      <c r="Q30" s="159">
        <v>5393576</v>
      </c>
      <c r="R30" s="159">
        <v>15871080</v>
      </c>
      <c r="S30" s="159">
        <v>5463809</v>
      </c>
      <c r="T30" s="159">
        <v>5405107</v>
      </c>
      <c r="U30" s="159">
        <v>6828952</v>
      </c>
      <c r="V30" s="159">
        <v>17697868</v>
      </c>
      <c r="W30" s="159">
        <v>68834912</v>
      </c>
      <c r="X30" s="159">
        <v>83719198</v>
      </c>
      <c r="Y30" s="159">
        <v>-14884286</v>
      </c>
      <c r="Z30" s="141">
        <v>-17.78</v>
      </c>
      <c r="AA30" s="157">
        <v>83719198</v>
      </c>
    </row>
    <row r="31" spans="1:27" ht="13.5">
      <c r="A31" s="138" t="s">
        <v>77</v>
      </c>
      <c r="B31" s="136"/>
      <c r="C31" s="155">
        <v>51146004</v>
      </c>
      <c r="D31" s="155"/>
      <c r="E31" s="156">
        <v>64269029</v>
      </c>
      <c r="F31" s="60">
        <v>65892198</v>
      </c>
      <c r="G31" s="60">
        <v>8605952</v>
      </c>
      <c r="H31" s="60">
        <v>3966735</v>
      </c>
      <c r="I31" s="60">
        <v>6408285</v>
      </c>
      <c r="J31" s="60">
        <v>18980972</v>
      </c>
      <c r="K31" s="60">
        <v>4592448</v>
      </c>
      <c r="L31" s="60">
        <v>7050335</v>
      </c>
      <c r="M31" s="60">
        <v>6991853</v>
      </c>
      <c r="N31" s="60">
        <v>18634636</v>
      </c>
      <c r="O31" s="60">
        <v>5843121</v>
      </c>
      <c r="P31" s="60">
        <v>5590839</v>
      </c>
      <c r="Q31" s="60">
        <v>5704069</v>
      </c>
      <c r="R31" s="60">
        <v>17138029</v>
      </c>
      <c r="S31" s="60">
        <v>5455984</v>
      </c>
      <c r="T31" s="60">
        <v>5951621</v>
      </c>
      <c r="U31" s="60">
        <v>8281493</v>
      </c>
      <c r="V31" s="60">
        <v>19689098</v>
      </c>
      <c r="W31" s="60">
        <v>74442735</v>
      </c>
      <c r="X31" s="60">
        <v>65892198</v>
      </c>
      <c r="Y31" s="60">
        <v>8550537</v>
      </c>
      <c r="Z31" s="140">
        <v>12.98</v>
      </c>
      <c r="AA31" s="155">
        <v>65892198</v>
      </c>
    </row>
    <row r="32" spans="1:27" ht="13.5">
      <c r="A32" s="135" t="s">
        <v>78</v>
      </c>
      <c r="B32" s="136"/>
      <c r="C32" s="153">
        <f aca="true" t="shared" si="6" ref="C32:Y32">SUM(C33:C37)</f>
        <v>168786569</v>
      </c>
      <c r="D32" s="153">
        <f>SUM(D33:D37)</f>
        <v>0</v>
      </c>
      <c r="E32" s="154">
        <f t="shared" si="6"/>
        <v>175575863</v>
      </c>
      <c r="F32" s="100">
        <f t="shared" si="6"/>
        <v>217181871</v>
      </c>
      <c r="G32" s="100">
        <f t="shared" si="6"/>
        <v>19103780</v>
      </c>
      <c r="H32" s="100">
        <f t="shared" si="6"/>
        <v>8497417</v>
      </c>
      <c r="I32" s="100">
        <f t="shared" si="6"/>
        <v>13342742</v>
      </c>
      <c r="J32" s="100">
        <f t="shared" si="6"/>
        <v>40943939</v>
      </c>
      <c r="K32" s="100">
        <f t="shared" si="6"/>
        <v>15071324</v>
      </c>
      <c r="L32" s="100">
        <f t="shared" si="6"/>
        <v>18426791</v>
      </c>
      <c r="M32" s="100">
        <f t="shared" si="6"/>
        <v>22755006</v>
      </c>
      <c r="N32" s="100">
        <f t="shared" si="6"/>
        <v>56253121</v>
      </c>
      <c r="O32" s="100">
        <f t="shared" si="6"/>
        <v>12646747</v>
      </c>
      <c r="P32" s="100">
        <f t="shared" si="6"/>
        <v>14165822</v>
      </c>
      <c r="Q32" s="100">
        <f t="shared" si="6"/>
        <v>16683445</v>
      </c>
      <c r="R32" s="100">
        <f t="shared" si="6"/>
        <v>43496014</v>
      </c>
      <c r="S32" s="100">
        <f t="shared" si="6"/>
        <v>13751588</v>
      </c>
      <c r="T32" s="100">
        <f t="shared" si="6"/>
        <v>18611555</v>
      </c>
      <c r="U32" s="100">
        <f t="shared" si="6"/>
        <v>18487564</v>
      </c>
      <c r="V32" s="100">
        <f t="shared" si="6"/>
        <v>50850707</v>
      </c>
      <c r="W32" s="100">
        <f t="shared" si="6"/>
        <v>191543781</v>
      </c>
      <c r="X32" s="100">
        <f t="shared" si="6"/>
        <v>217181871</v>
      </c>
      <c r="Y32" s="100">
        <f t="shared" si="6"/>
        <v>-25638090</v>
      </c>
      <c r="Z32" s="137">
        <f>+IF(X32&lt;&gt;0,+(Y32/X32)*100,0)</f>
        <v>-11.804894157118667</v>
      </c>
      <c r="AA32" s="153">
        <f>SUM(AA33:AA37)</f>
        <v>217181871</v>
      </c>
    </row>
    <row r="33" spans="1:27" ht="13.5">
      <c r="A33" s="138" t="s">
        <v>79</v>
      </c>
      <c r="B33" s="136"/>
      <c r="C33" s="155">
        <v>54597871</v>
      </c>
      <c r="D33" s="155"/>
      <c r="E33" s="156">
        <v>60861312</v>
      </c>
      <c r="F33" s="60">
        <v>61411132</v>
      </c>
      <c r="G33" s="60">
        <v>3556809</v>
      </c>
      <c r="H33" s="60">
        <v>-1179417</v>
      </c>
      <c r="I33" s="60">
        <v>1305180</v>
      </c>
      <c r="J33" s="60">
        <v>3682572</v>
      </c>
      <c r="K33" s="60">
        <v>1155184</v>
      </c>
      <c r="L33" s="60">
        <v>1323449</v>
      </c>
      <c r="M33" s="60">
        <v>1610568</v>
      </c>
      <c r="N33" s="60">
        <v>4089201</v>
      </c>
      <c r="O33" s="60">
        <v>1281252</v>
      </c>
      <c r="P33" s="60">
        <v>1209972</v>
      </c>
      <c r="Q33" s="60">
        <v>1290918</v>
      </c>
      <c r="R33" s="60">
        <v>3782142</v>
      </c>
      <c r="S33" s="60">
        <v>1253805</v>
      </c>
      <c r="T33" s="60">
        <v>1243652</v>
      </c>
      <c r="U33" s="60">
        <v>1456584</v>
      </c>
      <c r="V33" s="60">
        <v>3954041</v>
      </c>
      <c r="W33" s="60">
        <v>15507956</v>
      </c>
      <c r="X33" s="60">
        <v>61411132</v>
      </c>
      <c r="Y33" s="60">
        <v>-45903176</v>
      </c>
      <c r="Z33" s="140">
        <v>-74.75</v>
      </c>
      <c r="AA33" s="155">
        <v>61411132</v>
      </c>
    </row>
    <row r="34" spans="1:27" ht="13.5">
      <c r="A34" s="138" t="s">
        <v>80</v>
      </c>
      <c r="B34" s="136"/>
      <c r="C34" s="155">
        <v>39791611</v>
      </c>
      <c r="D34" s="155"/>
      <c r="E34" s="156">
        <v>38348304</v>
      </c>
      <c r="F34" s="60">
        <v>39667637</v>
      </c>
      <c r="G34" s="60">
        <v>5405486</v>
      </c>
      <c r="H34" s="60">
        <v>2177997</v>
      </c>
      <c r="I34" s="60">
        <v>4714757</v>
      </c>
      <c r="J34" s="60">
        <v>12298240</v>
      </c>
      <c r="K34" s="60">
        <v>4753462</v>
      </c>
      <c r="L34" s="60">
        <v>4653549</v>
      </c>
      <c r="M34" s="60">
        <v>6116174</v>
      </c>
      <c r="N34" s="60">
        <v>15523185</v>
      </c>
      <c r="O34" s="60">
        <v>4474209</v>
      </c>
      <c r="P34" s="60">
        <v>4520864</v>
      </c>
      <c r="Q34" s="60">
        <v>4685414</v>
      </c>
      <c r="R34" s="60">
        <v>13680487</v>
      </c>
      <c r="S34" s="60">
        <v>4444904</v>
      </c>
      <c r="T34" s="60">
        <v>4467879</v>
      </c>
      <c r="U34" s="60">
        <v>5598599</v>
      </c>
      <c r="V34" s="60">
        <v>14511382</v>
      </c>
      <c r="W34" s="60">
        <v>56013294</v>
      </c>
      <c r="X34" s="60">
        <v>39667637</v>
      </c>
      <c r="Y34" s="60">
        <v>16345657</v>
      </c>
      <c r="Z34" s="140">
        <v>41.21</v>
      </c>
      <c r="AA34" s="155">
        <v>39667637</v>
      </c>
    </row>
    <row r="35" spans="1:27" ht="13.5">
      <c r="A35" s="138" t="s">
        <v>81</v>
      </c>
      <c r="B35" s="136"/>
      <c r="C35" s="155">
        <v>39314519</v>
      </c>
      <c r="D35" s="155"/>
      <c r="E35" s="156">
        <v>40232450</v>
      </c>
      <c r="F35" s="60">
        <v>40232450</v>
      </c>
      <c r="G35" s="60">
        <v>5914299</v>
      </c>
      <c r="H35" s="60">
        <v>1318785</v>
      </c>
      <c r="I35" s="60">
        <v>3968399</v>
      </c>
      <c r="J35" s="60">
        <v>11201483</v>
      </c>
      <c r="K35" s="60">
        <v>3350945</v>
      </c>
      <c r="L35" s="60">
        <v>4048868</v>
      </c>
      <c r="M35" s="60">
        <v>4763699</v>
      </c>
      <c r="N35" s="60">
        <v>12163512</v>
      </c>
      <c r="O35" s="60">
        <v>3473142</v>
      </c>
      <c r="P35" s="60">
        <v>3695430</v>
      </c>
      <c r="Q35" s="60">
        <v>3834133</v>
      </c>
      <c r="R35" s="60">
        <v>11002705</v>
      </c>
      <c r="S35" s="60">
        <v>3951748</v>
      </c>
      <c r="T35" s="60">
        <v>4088318</v>
      </c>
      <c r="U35" s="60">
        <v>5012314</v>
      </c>
      <c r="V35" s="60">
        <v>13052380</v>
      </c>
      <c r="W35" s="60">
        <v>47420080</v>
      </c>
      <c r="X35" s="60">
        <v>40232450</v>
      </c>
      <c r="Y35" s="60">
        <v>7187630</v>
      </c>
      <c r="Z35" s="140">
        <v>17.87</v>
      </c>
      <c r="AA35" s="155">
        <v>40232450</v>
      </c>
    </row>
    <row r="36" spans="1:27" ht="13.5">
      <c r="A36" s="138" t="s">
        <v>82</v>
      </c>
      <c r="B36" s="136"/>
      <c r="C36" s="155">
        <v>19486073</v>
      </c>
      <c r="D36" s="155"/>
      <c r="E36" s="156">
        <v>18367008</v>
      </c>
      <c r="F36" s="60">
        <v>58104008</v>
      </c>
      <c r="G36" s="60">
        <v>2969161</v>
      </c>
      <c r="H36" s="60">
        <v>5271163</v>
      </c>
      <c r="I36" s="60">
        <v>2203577</v>
      </c>
      <c r="J36" s="60">
        <v>10443901</v>
      </c>
      <c r="K36" s="60">
        <v>4715590</v>
      </c>
      <c r="L36" s="60">
        <v>7328210</v>
      </c>
      <c r="M36" s="60">
        <v>8911044</v>
      </c>
      <c r="N36" s="60">
        <v>20954844</v>
      </c>
      <c r="O36" s="60">
        <v>2451787</v>
      </c>
      <c r="P36" s="60">
        <v>3747149</v>
      </c>
      <c r="Q36" s="60">
        <v>5885359</v>
      </c>
      <c r="R36" s="60">
        <v>12084295</v>
      </c>
      <c r="S36" s="60">
        <v>3109715</v>
      </c>
      <c r="T36" s="60">
        <v>7841492</v>
      </c>
      <c r="U36" s="60">
        <v>5300911</v>
      </c>
      <c r="V36" s="60">
        <v>16252118</v>
      </c>
      <c r="W36" s="60">
        <v>59735158</v>
      </c>
      <c r="X36" s="60">
        <v>58104008</v>
      </c>
      <c r="Y36" s="60">
        <v>1631150</v>
      </c>
      <c r="Z36" s="140">
        <v>2.81</v>
      </c>
      <c r="AA36" s="155">
        <v>58104008</v>
      </c>
    </row>
    <row r="37" spans="1:27" ht="13.5">
      <c r="A37" s="138" t="s">
        <v>83</v>
      </c>
      <c r="B37" s="136"/>
      <c r="C37" s="157">
        <v>15596495</v>
      </c>
      <c r="D37" s="157"/>
      <c r="E37" s="158">
        <v>17766789</v>
      </c>
      <c r="F37" s="159">
        <v>17766644</v>
      </c>
      <c r="G37" s="159">
        <v>1258025</v>
      </c>
      <c r="H37" s="159">
        <v>908889</v>
      </c>
      <c r="I37" s="159">
        <v>1150829</v>
      </c>
      <c r="J37" s="159">
        <v>3317743</v>
      </c>
      <c r="K37" s="159">
        <v>1096143</v>
      </c>
      <c r="L37" s="159">
        <v>1072715</v>
      </c>
      <c r="M37" s="159">
        <v>1353521</v>
      </c>
      <c r="N37" s="159">
        <v>3522379</v>
      </c>
      <c r="O37" s="159">
        <v>966357</v>
      </c>
      <c r="P37" s="159">
        <v>992407</v>
      </c>
      <c r="Q37" s="159">
        <v>987621</v>
      </c>
      <c r="R37" s="159">
        <v>2946385</v>
      </c>
      <c r="S37" s="159">
        <v>991416</v>
      </c>
      <c r="T37" s="159">
        <v>970214</v>
      </c>
      <c r="U37" s="159">
        <v>1119156</v>
      </c>
      <c r="V37" s="159">
        <v>3080786</v>
      </c>
      <c r="W37" s="159">
        <v>12867293</v>
      </c>
      <c r="X37" s="159">
        <v>17766644</v>
      </c>
      <c r="Y37" s="159">
        <v>-4899351</v>
      </c>
      <c r="Z37" s="141">
        <v>-27.58</v>
      </c>
      <c r="AA37" s="157">
        <v>17766644</v>
      </c>
    </row>
    <row r="38" spans="1:27" ht="13.5">
      <c r="A38" s="135" t="s">
        <v>84</v>
      </c>
      <c r="B38" s="142"/>
      <c r="C38" s="153">
        <f aca="true" t="shared" si="7" ref="C38:Y38">SUM(C39:C41)</f>
        <v>65219319</v>
      </c>
      <c r="D38" s="153">
        <f>SUM(D39:D41)</f>
        <v>0</v>
      </c>
      <c r="E38" s="154">
        <f t="shared" si="7"/>
        <v>80707843</v>
      </c>
      <c r="F38" s="100">
        <f t="shared" si="7"/>
        <v>82407858</v>
      </c>
      <c r="G38" s="100">
        <f t="shared" si="7"/>
        <v>7814016</v>
      </c>
      <c r="H38" s="100">
        <f t="shared" si="7"/>
        <v>4097978</v>
      </c>
      <c r="I38" s="100">
        <f t="shared" si="7"/>
        <v>5712104</v>
      </c>
      <c r="J38" s="100">
        <f t="shared" si="7"/>
        <v>17624098</v>
      </c>
      <c r="K38" s="100">
        <f t="shared" si="7"/>
        <v>6350940</v>
      </c>
      <c r="L38" s="100">
        <f t="shared" si="7"/>
        <v>6797469</v>
      </c>
      <c r="M38" s="100">
        <f t="shared" si="7"/>
        <v>8554713</v>
      </c>
      <c r="N38" s="100">
        <f t="shared" si="7"/>
        <v>21703122</v>
      </c>
      <c r="O38" s="100">
        <f t="shared" si="7"/>
        <v>4793887</v>
      </c>
      <c r="P38" s="100">
        <f t="shared" si="7"/>
        <v>5702085</v>
      </c>
      <c r="Q38" s="100">
        <f t="shared" si="7"/>
        <v>5160927</v>
      </c>
      <c r="R38" s="100">
        <f t="shared" si="7"/>
        <v>15656899</v>
      </c>
      <c r="S38" s="100">
        <f t="shared" si="7"/>
        <v>4970174</v>
      </c>
      <c r="T38" s="100">
        <f t="shared" si="7"/>
        <v>5673507</v>
      </c>
      <c r="U38" s="100">
        <f t="shared" si="7"/>
        <v>5799565</v>
      </c>
      <c r="V38" s="100">
        <f t="shared" si="7"/>
        <v>16443246</v>
      </c>
      <c r="W38" s="100">
        <f t="shared" si="7"/>
        <v>71427365</v>
      </c>
      <c r="X38" s="100">
        <f t="shared" si="7"/>
        <v>82407858</v>
      </c>
      <c r="Y38" s="100">
        <f t="shared" si="7"/>
        <v>-10980493</v>
      </c>
      <c r="Z38" s="137">
        <f>+IF(X38&lt;&gt;0,+(Y38/X38)*100,0)</f>
        <v>-13.32457033405722</v>
      </c>
      <c r="AA38" s="153">
        <f>SUM(AA39:AA41)</f>
        <v>82407858</v>
      </c>
    </row>
    <row r="39" spans="1:27" ht="13.5">
      <c r="A39" s="138" t="s">
        <v>85</v>
      </c>
      <c r="B39" s="136"/>
      <c r="C39" s="155">
        <v>18425312</v>
      </c>
      <c r="D39" s="155"/>
      <c r="E39" s="156">
        <v>23595704</v>
      </c>
      <c r="F39" s="60">
        <v>24295519</v>
      </c>
      <c r="G39" s="60">
        <v>3298649</v>
      </c>
      <c r="H39" s="60">
        <v>2190623</v>
      </c>
      <c r="I39" s="60">
        <v>2937102</v>
      </c>
      <c r="J39" s="60">
        <v>8426374</v>
      </c>
      <c r="K39" s="60">
        <v>3259545</v>
      </c>
      <c r="L39" s="60">
        <v>2839557</v>
      </c>
      <c r="M39" s="60">
        <v>3794122</v>
      </c>
      <c r="N39" s="60">
        <v>9893224</v>
      </c>
      <c r="O39" s="60">
        <v>2732011</v>
      </c>
      <c r="P39" s="60">
        <v>2707934</v>
      </c>
      <c r="Q39" s="60">
        <v>3115262</v>
      </c>
      <c r="R39" s="60">
        <v>8555207</v>
      </c>
      <c r="S39" s="60">
        <v>2820575</v>
      </c>
      <c r="T39" s="60">
        <v>3015127</v>
      </c>
      <c r="U39" s="60">
        <v>3595596</v>
      </c>
      <c r="V39" s="60">
        <v>9431298</v>
      </c>
      <c r="W39" s="60">
        <v>36306103</v>
      </c>
      <c r="X39" s="60">
        <v>24295519</v>
      </c>
      <c r="Y39" s="60">
        <v>12010584</v>
      </c>
      <c r="Z39" s="140">
        <v>49.44</v>
      </c>
      <c r="AA39" s="155">
        <v>24295519</v>
      </c>
    </row>
    <row r="40" spans="1:27" ht="13.5">
      <c r="A40" s="138" t="s">
        <v>86</v>
      </c>
      <c r="B40" s="136"/>
      <c r="C40" s="155">
        <v>46794007</v>
      </c>
      <c r="D40" s="155"/>
      <c r="E40" s="156">
        <v>57112139</v>
      </c>
      <c r="F40" s="60">
        <v>58112339</v>
      </c>
      <c r="G40" s="60">
        <v>3195016</v>
      </c>
      <c r="H40" s="60">
        <v>2047034</v>
      </c>
      <c r="I40" s="60">
        <v>2214296</v>
      </c>
      <c r="J40" s="60">
        <v>7456346</v>
      </c>
      <c r="K40" s="60">
        <v>2509374</v>
      </c>
      <c r="L40" s="60">
        <v>3437459</v>
      </c>
      <c r="M40" s="60">
        <v>4120616</v>
      </c>
      <c r="N40" s="60">
        <v>10067449</v>
      </c>
      <c r="O40" s="60">
        <v>1572385</v>
      </c>
      <c r="P40" s="60">
        <v>2500174</v>
      </c>
      <c r="Q40" s="60">
        <v>1559491</v>
      </c>
      <c r="R40" s="60">
        <v>5632050</v>
      </c>
      <c r="S40" s="60">
        <v>1676410</v>
      </c>
      <c r="T40" s="60">
        <v>2108320</v>
      </c>
      <c r="U40" s="60">
        <v>1634992</v>
      </c>
      <c r="V40" s="60">
        <v>5419722</v>
      </c>
      <c r="W40" s="60">
        <v>28575567</v>
      </c>
      <c r="X40" s="60">
        <v>58112339</v>
      </c>
      <c r="Y40" s="60">
        <v>-29536772</v>
      </c>
      <c r="Z40" s="140">
        <v>-50.83</v>
      </c>
      <c r="AA40" s="155">
        <v>58112339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1320351</v>
      </c>
      <c r="H41" s="60">
        <v>-139679</v>
      </c>
      <c r="I41" s="60">
        <v>560706</v>
      </c>
      <c r="J41" s="60">
        <v>1741378</v>
      </c>
      <c r="K41" s="60">
        <v>582021</v>
      </c>
      <c r="L41" s="60">
        <v>520453</v>
      </c>
      <c r="M41" s="60">
        <v>639975</v>
      </c>
      <c r="N41" s="60">
        <v>1742449</v>
      </c>
      <c r="O41" s="60">
        <v>489491</v>
      </c>
      <c r="P41" s="60">
        <v>493977</v>
      </c>
      <c r="Q41" s="60">
        <v>486174</v>
      </c>
      <c r="R41" s="60">
        <v>1469642</v>
      </c>
      <c r="S41" s="60">
        <v>473189</v>
      </c>
      <c r="T41" s="60">
        <v>550060</v>
      </c>
      <c r="U41" s="60">
        <v>568977</v>
      </c>
      <c r="V41" s="60">
        <v>1592226</v>
      </c>
      <c r="W41" s="60">
        <v>6545695</v>
      </c>
      <c r="X41" s="60"/>
      <c r="Y41" s="60">
        <v>6545695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656042893</v>
      </c>
      <c r="D42" s="153">
        <f>SUM(D43:D46)</f>
        <v>0</v>
      </c>
      <c r="E42" s="154">
        <f t="shared" si="8"/>
        <v>733309296</v>
      </c>
      <c r="F42" s="100">
        <f t="shared" si="8"/>
        <v>757459254</v>
      </c>
      <c r="G42" s="100">
        <f t="shared" si="8"/>
        <v>22763979</v>
      </c>
      <c r="H42" s="100">
        <f t="shared" si="8"/>
        <v>53754478</v>
      </c>
      <c r="I42" s="100">
        <f t="shared" si="8"/>
        <v>159419164</v>
      </c>
      <c r="J42" s="100">
        <f t="shared" si="8"/>
        <v>235937621</v>
      </c>
      <c r="K42" s="100">
        <f t="shared" si="8"/>
        <v>40541298</v>
      </c>
      <c r="L42" s="100">
        <f t="shared" si="8"/>
        <v>40800740</v>
      </c>
      <c r="M42" s="100">
        <f t="shared" si="8"/>
        <v>71042199</v>
      </c>
      <c r="N42" s="100">
        <f t="shared" si="8"/>
        <v>152384237</v>
      </c>
      <c r="O42" s="100">
        <f t="shared" si="8"/>
        <v>47113408</v>
      </c>
      <c r="P42" s="100">
        <f t="shared" si="8"/>
        <v>47882338</v>
      </c>
      <c r="Q42" s="100">
        <f t="shared" si="8"/>
        <v>39614794</v>
      </c>
      <c r="R42" s="100">
        <f t="shared" si="8"/>
        <v>134610540</v>
      </c>
      <c r="S42" s="100">
        <f t="shared" si="8"/>
        <v>47411437</v>
      </c>
      <c r="T42" s="100">
        <f t="shared" si="8"/>
        <v>53673008</v>
      </c>
      <c r="U42" s="100">
        <f t="shared" si="8"/>
        <v>61696144</v>
      </c>
      <c r="V42" s="100">
        <f t="shared" si="8"/>
        <v>162780589</v>
      </c>
      <c r="W42" s="100">
        <f t="shared" si="8"/>
        <v>685712987</v>
      </c>
      <c r="X42" s="100">
        <f t="shared" si="8"/>
        <v>757459254</v>
      </c>
      <c r="Y42" s="100">
        <f t="shared" si="8"/>
        <v>-71746267</v>
      </c>
      <c r="Z42" s="137">
        <f>+IF(X42&lt;&gt;0,+(Y42/X42)*100,0)</f>
        <v>-9.47196388731426</v>
      </c>
      <c r="AA42" s="153">
        <f>SUM(AA43:AA46)</f>
        <v>757459254</v>
      </c>
    </row>
    <row r="43" spans="1:27" ht="13.5">
      <c r="A43" s="138" t="s">
        <v>89</v>
      </c>
      <c r="B43" s="136"/>
      <c r="C43" s="155">
        <v>430580612</v>
      </c>
      <c r="D43" s="155"/>
      <c r="E43" s="156">
        <v>484874468</v>
      </c>
      <c r="F43" s="60">
        <v>484046946</v>
      </c>
      <c r="G43" s="60">
        <v>5345200</v>
      </c>
      <c r="H43" s="60">
        <v>45149463</v>
      </c>
      <c r="I43" s="60">
        <v>109745676</v>
      </c>
      <c r="J43" s="60">
        <v>160240339</v>
      </c>
      <c r="K43" s="60">
        <v>26114215</v>
      </c>
      <c r="L43" s="60">
        <v>26807984</v>
      </c>
      <c r="M43" s="60">
        <v>39824405</v>
      </c>
      <c r="N43" s="60">
        <v>92746604</v>
      </c>
      <c r="O43" s="60">
        <v>25705234</v>
      </c>
      <c r="P43" s="60">
        <v>28168370</v>
      </c>
      <c r="Q43" s="60">
        <v>26352847</v>
      </c>
      <c r="R43" s="60">
        <v>80226451</v>
      </c>
      <c r="S43" s="60">
        <v>25901269</v>
      </c>
      <c r="T43" s="60">
        <v>26817476</v>
      </c>
      <c r="U43" s="60">
        <v>40165661</v>
      </c>
      <c r="V43" s="60">
        <v>92884406</v>
      </c>
      <c r="W43" s="60">
        <v>426097800</v>
      </c>
      <c r="X43" s="60">
        <v>484046946</v>
      </c>
      <c r="Y43" s="60">
        <v>-57949146</v>
      </c>
      <c r="Z43" s="140">
        <v>-11.97</v>
      </c>
      <c r="AA43" s="155">
        <v>484046946</v>
      </c>
    </row>
    <row r="44" spans="1:27" ht="13.5">
      <c r="A44" s="138" t="s">
        <v>90</v>
      </c>
      <c r="B44" s="136"/>
      <c r="C44" s="155">
        <v>135274059</v>
      </c>
      <c r="D44" s="155"/>
      <c r="E44" s="156">
        <v>157332794</v>
      </c>
      <c r="F44" s="60">
        <v>180366335</v>
      </c>
      <c r="G44" s="60">
        <v>8477424</v>
      </c>
      <c r="H44" s="60">
        <v>4673530</v>
      </c>
      <c r="I44" s="60">
        <v>41809719</v>
      </c>
      <c r="J44" s="60">
        <v>54960673</v>
      </c>
      <c r="K44" s="60">
        <v>6565299</v>
      </c>
      <c r="L44" s="60">
        <v>6290027</v>
      </c>
      <c r="M44" s="60">
        <v>22501585</v>
      </c>
      <c r="N44" s="60">
        <v>35356911</v>
      </c>
      <c r="O44" s="60">
        <v>14340221</v>
      </c>
      <c r="P44" s="60">
        <v>11921311</v>
      </c>
      <c r="Q44" s="60">
        <v>5612914</v>
      </c>
      <c r="R44" s="60">
        <v>31874446</v>
      </c>
      <c r="S44" s="60">
        <v>13121986</v>
      </c>
      <c r="T44" s="60">
        <v>20235160</v>
      </c>
      <c r="U44" s="60">
        <v>11742411</v>
      </c>
      <c r="V44" s="60">
        <v>45099557</v>
      </c>
      <c r="W44" s="60">
        <v>167291587</v>
      </c>
      <c r="X44" s="60">
        <v>180366335</v>
      </c>
      <c r="Y44" s="60">
        <v>-13074748</v>
      </c>
      <c r="Z44" s="140">
        <v>-7.25</v>
      </c>
      <c r="AA44" s="155">
        <v>180366335</v>
      </c>
    </row>
    <row r="45" spans="1:27" ht="13.5">
      <c r="A45" s="138" t="s">
        <v>91</v>
      </c>
      <c r="B45" s="136"/>
      <c r="C45" s="157">
        <v>47158053</v>
      </c>
      <c r="D45" s="157"/>
      <c r="E45" s="158">
        <v>49258357</v>
      </c>
      <c r="F45" s="159">
        <v>48202296</v>
      </c>
      <c r="G45" s="159">
        <v>4606640</v>
      </c>
      <c r="H45" s="159">
        <v>1512088</v>
      </c>
      <c r="I45" s="159">
        <v>3862321</v>
      </c>
      <c r="J45" s="159">
        <v>9981049</v>
      </c>
      <c r="K45" s="159">
        <v>4154143</v>
      </c>
      <c r="L45" s="159">
        <v>3798304</v>
      </c>
      <c r="M45" s="159">
        <v>4645385</v>
      </c>
      <c r="N45" s="159">
        <v>12597832</v>
      </c>
      <c r="O45" s="159">
        <v>3729427</v>
      </c>
      <c r="P45" s="159">
        <v>3710165</v>
      </c>
      <c r="Q45" s="159">
        <v>3808466</v>
      </c>
      <c r="R45" s="159">
        <v>11248058</v>
      </c>
      <c r="S45" s="159">
        <v>4035009</v>
      </c>
      <c r="T45" s="159">
        <v>3812063</v>
      </c>
      <c r="U45" s="159">
        <v>6605679</v>
      </c>
      <c r="V45" s="159">
        <v>14452751</v>
      </c>
      <c r="W45" s="159">
        <v>48279690</v>
      </c>
      <c r="X45" s="159">
        <v>48202296</v>
      </c>
      <c r="Y45" s="159">
        <v>77394</v>
      </c>
      <c r="Z45" s="141">
        <v>0.16</v>
      </c>
      <c r="AA45" s="157">
        <v>48202296</v>
      </c>
    </row>
    <row r="46" spans="1:27" ht="13.5">
      <c r="A46" s="138" t="s">
        <v>92</v>
      </c>
      <c r="B46" s="136"/>
      <c r="C46" s="155">
        <v>43030169</v>
      </c>
      <c r="D46" s="155"/>
      <c r="E46" s="156">
        <v>41843677</v>
      </c>
      <c r="F46" s="60">
        <v>44843677</v>
      </c>
      <c r="G46" s="60">
        <v>4334715</v>
      </c>
      <c r="H46" s="60">
        <v>2419397</v>
      </c>
      <c r="I46" s="60">
        <v>4001448</v>
      </c>
      <c r="J46" s="60">
        <v>10755560</v>
      </c>
      <c r="K46" s="60">
        <v>3707641</v>
      </c>
      <c r="L46" s="60">
        <v>3904425</v>
      </c>
      <c r="M46" s="60">
        <v>4070824</v>
      </c>
      <c r="N46" s="60">
        <v>11682890</v>
      </c>
      <c r="O46" s="60">
        <v>3338526</v>
      </c>
      <c r="P46" s="60">
        <v>4082492</v>
      </c>
      <c r="Q46" s="60">
        <v>3840567</v>
      </c>
      <c r="R46" s="60">
        <v>11261585</v>
      </c>
      <c r="S46" s="60">
        <v>4353173</v>
      </c>
      <c r="T46" s="60">
        <v>2808309</v>
      </c>
      <c r="U46" s="60">
        <v>3182393</v>
      </c>
      <c r="V46" s="60">
        <v>10343875</v>
      </c>
      <c r="W46" s="60">
        <v>44043910</v>
      </c>
      <c r="X46" s="60">
        <v>44843677</v>
      </c>
      <c r="Y46" s="60">
        <v>-799767</v>
      </c>
      <c r="Z46" s="140">
        <v>-1.78</v>
      </c>
      <c r="AA46" s="155">
        <v>44843677</v>
      </c>
    </row>
    <row r="47" spans="1:27" ht="13.5">
      <c r="A47" s="135" t="s">
        <v>93</v>
      </c>
      <c r="B47" s="142" t="s">
        <v>94</v>
      </c>
      <c r="C47" s="153">
        <v>8214847</v>
      </c>
      <c r="D47" s="153"/>
      <c r="E47" s="154">
        <v>8448601</v>
      </c>
      <c r="F47" s="100">
        <v>8448649</v>
      </c>
      <c r="G47" s="100">
        <v>1500305</v>
      </c>
      <c r="H47" s="100">
        <v>250474</v>
      </c>
      <c r="I47" s="100">
        <v>1082125</v>
      </c>
      <c r="J47" s="100">
        <v>2832904</v>
      </c>
      <c r="K47" s="100">
        <v>1165605</v>
      </c>
      <c r="L47" s="100">
        <v>1271383</v>
      </c>
      <c r="M47" s="100">
        <v>1172189</v>
      </c>
      <c r="N47" s="100">
        <v>3609177</v>
      </c>
      <c r="O47" s="100">
        <v>811879</v>
      </c>
      <c r="P47" s="100">
        <v>571037</v>
      </c>
      <c r="Q47" s="100">
        <v>891317</v>
      </c>
      <c r="R47" s="100">
        <v>2274233</v>
      </c>
      <c r="S47" s="100">
        <v>880677</v>
      </c>
      <c r="T47" s="100">
        <v>1051559</v>
      </c>
      <c r="U47" s="100">
        <v>1181050</v>
      </c>
      <c r="V47" s="100">
        <v>3113286</v>
      </c>
      <c r="W47" s="100">
        <v>11829600</v>
      </c>
      <c r="X47" s="100">
        <v>8448649</v>
      </c>
      <c r="Y47" s="100">
        <v>3380951</v>
      </c>
      <c r="Z47" s="137">
        <v>40.02</v>
      </c>
      <c r="AA47" s="153">
        <v>8448649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1291837365</v>
      </c>
      <c r="D48" s="168">
        <f>+D28+D32+D38+D42+D47</f>
        <v>0</v>
      </c>
      <c r="E48" s="169">
        <f t="shared" si="9"/>
        <v>1495603395</v>
      </c>
      <c r="F48" s="73">
        <f t="shared" si="9"/>
        <v>1564271512</v>
      </c>
      <c r="G48" s="73">
        <f t="shared" si="9"/>
        <v>79022938</v>
      </c>
      <c r="H48" s="73">
        <f t="shared" si="9"/>
        <v>85806659</v>
      </c>
      <c r="I48" s="73">
        <f t="shared" si="9"/>
        <v>254687901</v>
      </c>
      <c r="J48" s="73">
        <f t="shared" si="9"/>
        <v>419517498</v>
      </c>
      <c r="K48" s="73">
        <f t="shared" si="9"/>
        <v>83952201</v>
      </c>
      <c r="L48" s="73">
        <f t="shared" si="9"/>
        <v>92753317</v>
      </c>
      <c r="M48" s="73">
        <f t="shared" si="9"/>
        <v>130030460</v>
      </c>
      <c r="N48" s="73">
        <f t="shared" si="9"/>
        <v>306735978</v>
      </c>
      <c r="O48" s="73">
        <f t="shared" si="9"/>
        <v>87975559</v>
      </c>
      <c r="P48" s="73">
        <f t="shared" si="9"/>
        <v>95973751</v>
      </c>
      <c r="Q48" s="73">
        <f t="shared" si="9"/>
        <v>87920023</v>
      </c>
      <c r="R48" s="73">
        <f t="shared" si="9"/>
        <v>271869333</v>
      </c>
      <c r="S48" s="73">
        <f t="shared" si="9"/>
        <v>89567841</v>
      </c>
      <c r="T48" s="73">
        <f t="shared" si="9"/>
        <v>103555316</v>
      </c>
      <c r="U48" s="73">
        <f t="shared" si="9"/>
        <v>114922107</v>
      </c>
      <c r="V48" s="73">
        <f t="shared" si="9"/>
        <v>308045264</v>
      </c>
      <c r="W48" s="73">
        <f t="shared" si="9"/>
        <v>1306168073</v>
      </c>
      <c r="X48" s="73">
        <f t="shared" si="9"/>
        <v>1564271512</v>
      </c>
      <c r="Y48" s="73">
        <f t="shared" si="9"/>
        <v>-258103439</v>
      </c>
      <c r="Z48" s="170">
        <f>+IF(X48&lt;&gt;0,+(Y48/X48)*100,0)</f>
        <v>-16.49991302788617</v>
      </c>
      <c r="AA48" s="168">
        <f>+AA28+AA32+AA38+AA42+AA47</f>
        <v>1564271512</v>
      </c>
    </row>
    <row r="49" spans="1:27" ht="13.5">
      <c r="A49" s="148" t="s">
        <v>49</v>
      </c>
      <c r="B49" s="149"/>
      <c r="C49" s="171">
        <f aca="true" t="shared" si="10" ref="C49:Y49">+C25-C48</f>
        <v>262958918</v>
      </c>
      <c r="D49" s="171">
        <f>+D25-D48</f>
        <v>0</v>
      </c>
      <c r="E49" s="172">
        <f t="shared" si="10"/>
        <v>110882542</v>
      </c>
      <c r="F49" s="173">
        <f t="shared" si="10"/>
        <v>125592514</v>
      </c>
      <c r="G49" s="173">
        <f t="shared" si="10"/>
        <v>207037137</v>
      </c>
      <c r="H49" s="173">
        <f t="shared" si="10"/>
        <v>-55490150</v>
      </c>
      <c r="I49" s="173">
        <f t="shared" si="10"/>
        <v>281720579</v>
      </c>
      <c r="J49" s="173">
        <f t="shared" si="10"/>
        <v>433267566</v>
      </c>
      <c r="K49" s="173">
        <f t="shared" si="10"/>
        <v>-157730581</v>
      </c>
      <c r="L49" s="173">
        <f t="shared" si="10"/>
        <v>-118238307</v>
      </c>
      <c r="M49" s="173">
        <f t="shared" si="10"/>
        <v>140010096</v>
      </c>
      <c r="N49" s="173">
        <f t="shared" si="10"/>
        <v>-135958792</v>
      </c>
      <c r="O49" s="173">
        <f t="shared" si="10"/>
        <v>-155796430</v>
      </c>
      <c r="P49" s="173">
        <f t="shared" si="10"/>
        <v>3683601</v>
      </c>
      <c r="Q49" s="173">
        <f t="shared" si="10"/>
        <v>66115023</v>
      </c>
      <c r="R49" s="173">
        <f t="shared" si="10"/>
        <v>-85997806</v>
      </c>
      <c r="S49" s="173">
        <f t="shared" si="10"/>
        <v>-4904004</v>
      </c>
      <c r="T49" s="173">
        <f t="shared" si="10"/>
        <v>1141619</v>
      </c>
      <c r="U49" s="173">
        <f t="shared" si="10"/>
        <v>-2450465</v>
      </c>
      <c r="V49" s="173">
        <f t="shared" si="10"/>
        <v>-6212850</v>
      </c>
      <c r="W49" s="173">
        <f t="shared" si="10"/>
        <v>205098118</v>
      </c>
      <c r="X49" s="173">
        <f>IF(F25=F48,0,X25-X48)</f>
        <v>125592514</v>
      </c>
      <c r="Y49" s="173">
        <f t="shared" si="10"/>
        <v>79505604</v>
      </c>
      <c r="Z49" s="174">
        <f>+IF(X49&lt;&gt;0,+(Y49/X49)*100,0)</f>
        <v>63.304413191378586</v>
      </c>
      <c r="AA49" s="171">
        <f>+AA25-AA48</f>
        <v>125592514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331348093</v>
      </c>
      <c r="D5" s="155">
        <v>0</v>
      </c>
      <c r="E5" s="156">
        <v>367940837</v>
      </c>
      <c r="F5" s="60">
        <v>367940837</v>
      </c>
      <c r="G5" s="60">
        <v>166812572</v>
      </c>
      <c r="H5" s="60">
        <v>0</v>
      </c>
      <c r="I5" s="60">
        <v>34450095</v>
      </c>
      <c r="J5" s="60">
        <v>201262667</v>
      </c>
      <c r="K5" s="60">
        <v>18685067</v>
      </c>
      <c r="L5" s="60">
        <v>18701176</v>
      </c>
      <c r="M5" s="60">
        <v>18726437</v>
      </c>
      <c r="N5" s="60">
        <v>56112680</v>
      </c>
      <c r="O5" s="60">
        <v>17839364</v>
      </c>
      <c r="P5" s="60">
        <v>18507453</v>
      </c>
      <c r="Q5" s="60">
        <v>18493835</v>
      </c>
      <c r="R5" s="60">
        <v>54840652</v>
      </c>
      <c r="S5" s="60">
        <v>18899688</v>
      </c>
      <c r="T5" s="60">
        <v>18521446</v>
      </c>
      <c r="U5" s="60">
        <v>18588038</v>
      </c>
      <c r="V5" s="60">
        <v>56009172</v>
      </c>
      <c r="W5" s="60">
        <v>368225171</v>
      </c>
      <c r="X5" s="60">
        <v>367940837</v>
      </c>
      <c r="Y5" s="60">
        <v>284334</v>
      </c>
      <c r="Z5" s="140">
        <v>0.08</v>
      </c>
      <c r="AA5" s="155">
        <v>367940837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539544038</v>
      </c>
      <c r="D7" s="155">
        <v>0</v>
      </c>
      <c r="E7" s="156">
        <v>570492019</v>
      </c>
      <c r="F7" s="60">
        <v>540492019</v>
      </c>
      <c r="G7" s="60">
        <v>27240690</v>
      </c>
      <c r="H7" s="60">
        <v>26452075</v>
      </c>
      <c r="I7" s="60">
        <v>433634834</v>
      </c>
      <c r="J7" s="60">
        <v>487327599</v>
      </c>
      <c r="K7" s="60">
        <v>-184469759</v>
      </c>
      <c r="L7" s="60">
        <v>-55335599</v>
      </c>
      <c r="M7" s="60">
        <v>173096606</v>
      </c>
      <c r="N7" s="60">
        <v>-66708752</v>
      </c>
      <c r="O7" s="60">
        <v>-115464076</v>
      </c>
      <c r="P7" s="60">
        <v>28448370</v>
      </c>
      <c r="Q7" s="60">
        <v>52890048</v>
      </c>
      <c r="R7" s="60">
        <v>-34125658</v>
      </c>
      <c r="S7" s="60">
        <v>30089647</v>
      </c>
      <c r="T7" s="60">
        <v>53809214</v>
      </c>
      <c r="U7" s="60">
        <v>46517420</v>
      </c>
      <c r="V7" s="60">
        <v>130416281</v>
      </c>
      <c r="W7" s="60">
        <v>516909470</v>
      </c>
      <c r="X7" s="60">
        <v>540492019</v>
      </c>
      <c r="Y7" s="60">
        <v>-23582549</v>
      </c>
      <c r="Z7" s="140">
        <v>-4.36</v>
      </c>
      <c r="AA7" s="155">
        <v>540492019</v>
      </c>
    </row>
    <row r="8" spans="1:27" ht="13.5">
      <c r="A8" s="183" t="s">
        <v>104</v>
      </c>
      <c r="B8" s="182"/>
      <c r="C8" s="155">
        <v>198997137</v>
      </c>
      <c r="D8" s="155">
        <v>0</v>
      </c>
      <c r="E8" s="156">
        <v>203456763</v>
      </c>
      <c r="F8" s="60">
        <v>203456763</v>
      </c>
      <c r="G8" s="60">
        <v>15183237</v>
      </c>
      <c r="H8" s="60">
        <v>0</v>
      </c>
      <c r="I8" s="60">
        <v>28018120</v>
      </c>
      <c r="J8" s="60">
        <v>43201357</v>
      </c>
      <c r="K8" s="60">
        <v>62588545</v>
      </c>
      <c r="L8" s="60">
        <v>-8873860</v>
      </c>
      <c r="M8" s="60">
        <v>11120007</v>
      </c>
      <c r="N8" s="60">
        <v>64834692</v>
      </c>
      <c r="O8" s="60">
        <v>10024706</v>
      </c>
      <c r="P8" s="60">
        <v>20158968</v>
      </c>
      <c r="Q8" s="60">
        <v>17222138</v>
      </c>
      <c r="R8" s="60">
        <v>47405812</v>
      </c>
      <c r="S8" s="60">
        <v>16892376</v>
      </c>
      <c r="T8" s="60">
        <v>11200003</v>
      </c>
      <c r="U8" s="60">
        <v>13604948</v>
      </c>
      <c r="V8" s="60">
        <v>41697327</v>
      </c>
      <c r="W8" s="60">
        <v>197139188</v>
      </c>
      <c r="X8" s="60">
        <v>203456763</v>
      </c>
      <c r="Y8" s="60">
        <v>-6317575</v>
      </c>
      <c r="Z8" s="140">
        <v>-3.11</v>
      </c>
      <c r="AA8" s="155">
        <v>203456763</v>
      </c>
    </row>
    <row r="9" spans="1:27" ht="13.5">
      <c r="A9" s="183" t="s">
        <v>105</v>
      </c>
      <c r="B9" s="182"/>
      <c r="C9" s="155">
        <v>58667407</v>
      </c>
      <c r="D9" s="155">
        <v>0</v>
      </c>
      <c r="E9" s="156">
        <v>61540734</v>
      </c>
      <c r="F9" s="60">
        <v>61540734</v>
      </c>
      <c r="G9" s="60">
        <v>5734679</v>
      </c>
      <c r="H9" s="60">
        <v>0</v>
      </c>
      <c r="I9" s="60">
        <v>10488005</v>
      </c>
      <c r="J9" s="60">
        <v>16222684</v>
      </c>
      <c r="K9" s="60">
        <v>5252275</v>
      </c>
      <c r="L9" s="60">
        <v>5255939</v>
      </c>
      <c r="M9" s="60">
        <v>5254187</v>
      </c>
      <c r="N9" s="60">
        <v>15762401</v>
      </c>
      <c r="O9" s="60">
        <v>5241201</v>
      </c>
      <c r="P9" s="60">
        <v>5254967</v>
      </c>
      <c r="Q9" s="60">
        <v>5281733</v>
      </c>
      <c r="R9" s="60">
        <v>15777901</v>
      </c>
      <c r="S9" s="60">
        <v>5278975</v>
      </c>
      <c r="T9" s="60">
        <v>5279346</v>
      </c>
      <c r="U9" s="60">
        <v>5279427</v>
      </c>
      <c r="V9" s="60">
        <v>15837748</v>
      </c>
      <c r="W9" s="60">
        <v>63600734</v>
      </c>
      <c r="X9" s="60">
        <v>61540734</v>
      </c>
      <c r="Y9" s="60">
        <v>2060000</v>
      </c>
      <c r="Z9" s="140">
        <v>3.35</v>
      </c>
      <c r="AA9" s="155">
        <v>61540734</v>
      </c>
    </row>
    <row r="10" spans="1:27" ht="13.5">
      <c r="A10" s="183" t="s">
        <v>106</v>
      </c>
      <c r="B10" s="182"/>
      <c r="C10" s="155">
        <v>41220691</v>
      </c>
      <c r="D10" s="155">
        <v>0</v>
      </c>
      <c r="E10" s="156">
        <v>43743676</v>
      </c>
      <c r="F10" s="54">
        <v>44743676</v>
      </c>
      <c r="G10" s="54">
        <v>3785353</v>
      </c>
      <c r="H10" s="54">
        <v>7600</v>
      </c>
      <c r="I10" s="54">
        <v>7423358</v>
      </c>
      <c r="J10" s="54">
        <v>11216311</v>
      </c>
      <c r="K10" s="54">
        <v>3709915</v>
      </c>
      <c r="L10" s="54">
        <v>3724021</v>
      </c>
      <c r="M10" s="54">
        <v>3719290</v>
      </c>
      <c r="N10" s="54">
        <v>11153226</v>
      </c>
      <c r="O10" s="54">
        <v>3721795</v>
      </c>
      <c r="P10" s="54">
        <v>3697886</v>
      </c>
      <c r="Q10" s="54">
        <v>3727281</v>
      </c>
      <c r="R10" s="54">
        <v>11146962</v>
      </c>
      <c r="S10" s="54">
        <v>3725265</v>
      </c>
      <c r="T10" s="54">
        <v>3726023</v>
      </c>
      <c r="U10" s="54">
        <v>3725373</v>
      </c>
      <c r="V10" s="54">
        <v>11176661</v>
      </c>
      <c r="W10" s="54">
        <v>44693160</v>
      </c>
      <c r="X10" s="54">
        <v>44743676</v>
      </c>
      <c r="Y10" s="54">
        <v>-50516</v>
      </c>
      <c r="Z10" s="184">
        <v>-0.11</v>
      </c>
      <c r="AA10" s="130">
        <v>44743676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14253287</v>
      </c>
      <c r="D12" s="155">
        <v>0</v>
      </c>
      <c r="E12" s="156">
        <v>15720790</v>
      </c>
      <c r="F12" s="60">
        <v>15865790</v>
      </c>
      <c r="G12" s="60">
        <v>1647237</v>
      </c>
      <c r="H12" s="60">
        <v>113871</v>
      </c>
      <c r="I12" s="60">
        <v>2202696</v>
      </c>
      <c r="J12" s="60">
        <v>3963804</v>
      </c>
      <c r="K12" s="60">
        <v>2600222</v>
      </c>
      <c r="L12" s="60">
        <v>1290796</v>
      </c>
      <c r="M12" s="60">
        <v>1192762</v>
      </c>
      <c r="N12" s="60">
        <v>5083780</v>
      </c>
      <c r="O12" s="60">
        <v>1641448</v>
      </c>
      <c r="P12" s="60">
        <v>1325089</v>
      </c>
      <c r="Q12" s="60">
        <v>1597950</v>
      </c>
      <c r="R12" s="60">
        <v>4564487</v>
      </c>
      <c r="S12" s="60">
        <v>1720600</v>
      </c>
      <c r="T12" s="60">
        <v>1171354</v>
      </c>
      <c r="U12" s="60">
        <v>1279995</v>
      </c>
      <c r="V12" s="60">
        <v>4171949</v>
      </c>
      <c r="W12" s="60">
        <v>17784020</v>
      </c>
      <c r="X12" s="60">
        <v>15865790</v>
      </c>
      <c r="Y12" s="60">
        <v>1918230</v>
      </c>
      <c r="Z12" s="140">
        <v>12.09</v>
      </c>
      <c r="AA12" s="155">
        <v>15865790</v>
      </c>
    </row>
    <row r="13" spans="1:27" ht="13.5">
      <c r="A13" s="181" t="s">
        <v>109</v>
      </c>
      <c r="B13" s="185"/>
      <c r="C13" s="155">
        <v>15173351</v>
      </c>
      <c r="D13" s="155">
        <v>0</v>
      </c>
      <c r="E13" s="156">
        <v>9000000</v>
      </c>
      <c r="F13" s="60">
        <v>12000000</v>
      </c>
      <c r="G13" s="60">
        <v>-2092406</v>
      </c>
      <c r="H13" s="60">
        <v>395982</v>
      </c>
      <c r="I13" s="60">
        <v>883113</v>
      </c>
      <c r="J13" s="60">
        <v>-813311</v>
      </c>
      <c r="K13" s="60">
        <v>1727735</v>
      </c>
      <c r="L13" s="60">
        <v>270765</v>
      </c>
      <c r="M13" s="60">
        <v>825589</v>
      </c>
      <c r="N13" s="60">
        <v>2824089</v>
      </c>
      <c r="O13" s="60">
        <v>212763</v>
      </c>
      <c r="P13" s="60">
        <v>965732</v>
      </c>
      <c r="Q13" s="60">
        <v>1305712</v>
      </c>
      <c r="R13" s="60">
        <v>2484207</v>
      </c>
      <c r="S13" s="60">
        <v>1652057</v>
      </c>
      <c r="T13" s="60">
        <v>383701</v>
      </c>
      <c r="U13" s="60">
        <v>10458641</v>
      </c>
      <c r="V13" s="60">
        <v>12494399</v>
      </c>
      <c r="W13" s="60">
        <v>16989384</v>
      </c>
      <c r="X13" s="60">
        <v>12000000</v>
      </c>
      <c r="Y13" s="60">
        <v>4989384</v>
      </c>
      <c r="Z13" s="140">
        <v>41.58</v>
      </c>
      <c r="AA13" s="155">
        <v>12000000</v>
      </c>
    </row>
    <row r="14" spans="1:27" ht="13.5">
      <c r="A14" s="181" t="s">
        <v>110</v>
      </c>
      <c r="B14" s="185"/>
      <c r="C14" s="155">
        <v>32108158</v>
      </c>
      <c r="D14" s="155">
        <v>0</v>
      </c>
      <c r="E14" s="156">
        <v>32000000</v>
      </c>
      <c r="F14" s="60">
        <v>48000000</v>
      </c>
      <c r="G14" s="60">
        <v>3626686</v>
      </c>
      <c r="H14" s="60">
        <v>0</v>
      </c>
      <c r="I14" s="60">
        <v>8227495</v>
      </c>
      <c r="J14" s="60">
        <v>11854181</v>
      </c>
      <c r="K14" s="60">
        <v>4656997</v>
      </c>
      <c r="L14" s="60">
        <v>4591425</v>
      </c>
      <c r="M14" s="60">
        <v>4751541</v>
      </c>
      <c r="N14" s="60">
        <v>13999963</v>
      </c>
      <c r="O14" s="60">
        <v>4676336</v>
      </c>
      <c r="P14" s="60">
        <v>4979445</v>
      </c>
      <c r="Q14" s="60">
        <v>5165514</v>
      </c>
      <c r="R14" s="60">
        <v>14821295</v>
      </c>
      <c r="S14" s="60">
        <v>5354793</v>
      </c>
      <c r="T14" s="60">
        <v>5397232</v>
      </c>
      <c r="U14" s="60">
        <v>5254875</v>
      </c>
      <c r="V14" s="60">
        <v>16006900</v>
      </c>
      <c r="W14" s="60">
        <v>56682339</v>
      </c>
      <c r="X14" s="60">
        <v>48000000</v>
      </c>
      <c r="Y14" s="60">
        <v>8682339</v>
      </c>
      <c r="Z14" s="140">
        <v>18.09</v>
      </c>
      <c r="AA14" s="155">
        <v>48000000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4652071</v>
      </c>
      <c r="D16" s="155">
        <v>0</v>
      </c>
      <c r="E16" s="156">
        <v>7633800</v>
      </c>
      <c r="F16" s="60">
        <v>7633800</v>
      </c>
      <c r="G16" s="60">
        <v>537976</v>
      </c>
      <c r="H16" s="60">
        <v>399634</v>
      </c>
      <c r="I16" s="60">
        <v>403367</v>
      </c>
      <c r="J16" s="60">
        <v>1340977</v>
      </c>
      <c r="K16" s="60">
        <v>347814</v>
      </c>
      <c r="L16" s="60">
        <v>484355</v>
      </c>
      <c r="M16" s="60">
        <v>107297</v>
      </c>
      <c r="N16" s="60">
        <v>939466</v>
      </c>
      <c r="O16" s="60">
        <v>307247</v>
      </c>
      <c r="P16" s="60">
        <v>475672</v>
      </c>
      <c r="Q16" s="60">
        <v>485815</v>
      </c>
      <c r="R16" s="60">
        <v>1268734</v>
      </c>
      <c r="S16" s="60">
        <v>198238</v>
      </c>
      <c r="T16" s="60">
        <v>314623</v>
      </c>
      <c r="U16" s="60">
        <v>450662</v>
      </c>
      <c r="V16" s="60">
        <v>963523</v>
      </c>
      <c r="W16" s="60">
        <v>4512700</v>
      </c>
      <c r="X16" s="60">
        <v>7633800</v>
      </c>
      <c r="Y16" s="60">
        <v>-3121100</v>
      </c>
      <c r="Z16" s="140">
        <v>-40.89</v>
      </c>
      <c r="AA16" s="155">
        <v>7633800</v>
      </c>
    </row>
    <row r="17" spans="1:27" ht="13.5">
      <c r="A17" s="181" t="s">
        <v>113</v>
      </c>
      <c r="B17" s="185"/>
      <c r="C17" s="155">
        <v>2568220</v>
      </c>
      <c r="D17" s="155">
        <v>0</v>
      </c>
      <c r="E17" s="156">
        <v>3259000</v>
      </c>
      <c r="F17" s="60">
        <v>3259000</v>
      </c>
      <c r="G17" s="60">
        <v>232605</v>
      </c>
      <c r="H17" s="60">
        <v>274797</v>
      </c>
      <c r="I17" s="60">
        <v>213341</v>
      </c>
      <c r="J17" s="60">
        <v>720743</v>
      </c>
      <c r="K17" s="60">
        <v>291177</v>
      </c>
      <c r="L17" s="60">
        <v>224808</v>
      </c>
      <c r="M17" s="60">
        <v>68043</v>
      </c>
      <c r="N17" s="60">
        <v>584028</v>
      </c>
      <c r="O17" s="60">
        <v>595782</v>
      </c>
      <c r="P17" s="60">
        <v>281476</v>
      </c>
      <c r="Q17" s="60">
        <v>199322</v>
      </c>
      <c r="R17" s="60">
        <v>1076580</v>
      </c>
      <c r="S17" s="60">
        <v>152496</v>
      </c>
      <c r="T17" s="60">
        <v>177651</v>
      </c>
      <c r="U17" s="60">
        <v>379555</v>
      </c>
      <c r="V17" s="60">
        <v>709702</v>
      </c>
      <c r="W17" s="60">
        <v>3091053</v>
      </c>
      <c r="X17" s="60">
        <v>3259000</v>
      </c>
      <c r="Y17" s="60">
        <v>-167947</v>
      </c>
      <c r="Z17" s="140">
        <v>-5.15</v>
      </c>
      <c r="AA17" s="155">
        <v>3259000</v>
      </c>
    </row>
    <row r="18" spans="1:27" ht="13.5">
      <c r="A18" s="183" t="s">
        <v>114</v>
      </c>
      <c r="B18" s="182"/>
      <c r="C18" s="155">
        <v>4859637</v>
      </c>
      <c r="D18" s="155">
        <v>0</v>
      </c>
      <c r="E18" s="156">
        <v>3650000</v>
      </c>
      <c r="F18" s="60">
        <v>3650000</v>
      </c>
      <c r="G18" s="60">
        <v>391040</v>
      </c>
      <c r="H18" s="60">
        <v>1170165</v>
      </c>
      <c r="I18" s="60">
        <v>-232443</v>
      </c>
      <c r="J18" s="60">
        <v>1328762</v>
      </c>
      <c r="K18" s="60">
        <v>1024622</v>
      </c>
      <c r="L18" s="60">
        <v>31534</v>
      </c>
      <c r="M18" s="60">
        <v>1000366</v>
      </c>
      <c r="N18" s="60">
        <v>2056522</v>
      </c>
      <c r="O18" s="60">
        <v>1166232</v>
      </c>
      <c r="P18" s="60">
        <v>-1097896</v>
      </c>
      <c r="Q18" s="60">
        <v>1555955</v>
      </c>
      <c r="R18" s="60">
        <v>1624291</v>
      </c>
      <c r="S18" s="60">
        <v>65580</v>
      </c>
      <c r="T18" s="60">
        <v>-381491</v>
      </c>
      <c r="U18" s="60">
        <v>2354262</v>
      </c>
      <c r="V18" s="60">
        <v>2038351</v>
      </c>
      <c r="W18" s="60">
        <v>7047926</v>
      </c>
      <c r="X18" s="60">
        <v>3650000</v>
      </c>
      <c r="Y18" s="60">
        <v>3397926</v>
      </c>
      <c r="Z18" s="140">
        <v>93.09</v>
      </c>
      <c r="AA18" s="155">
        <v>3650000</v>
      </c>
    </row>
    <row r="19" spans="1:27" ht="13.5">
      <c r="A19" s="181" t="s">
        <v>34</v>
      </c>
      <c r="B19" s="185"/>
      <c r="C19" s="155">
        <v>166865416</v>
      </c>
      <c r="D19" s="155">
        <v>0</v>
      </c>
      <c r="E19" s="156">
        <v>163882887</v>
      </c>
      <c r="F19" s="60">
        <v>167306262</v>
      </c>
      <c r="G19" s="60">
        <v>58937168</v>
      </c>
      <c r="H19" s="60">
        <v>0</v>
      </c>
      <c r="I19" s="60">
        <v>0</v>
      </c>
      <c r="J19" s="60">
        <v>58937168</v>
      </c>
      <c r="K19" s="60">
        <v>760578</v>
      </c>
      <c r="L19" s="60">
        <v>865000</v>
      </c>
      <c r="M19" s="60">
        <v>48635000</v>
      </c>
      <c r="N19" s="60">
        <v>50260578</v>
      </c>
      <c r="O19" s="60">
        <v>137819</v>
      </c>
      <c r="P19" s="60">
        <v>640500</v>
      </c>
      <c r="Q19" s="60">
        <v>36476000</v>
      </c>
      <c r="R19" s="60">
        <v>37254319</v>
      </c>
      <c r="S19" s="60">
        <v>0</v>
      </c>
      <c r="T19" s="60">
        <v>167600</v>
      </c>
      <c r="U19" s="60">
        <v>0</v>
      </c>
      <c r="V19" s="60">
        <v>167600</v>
      </c>
      <c r="W19" s="60">
        <v>146619665</v>
      </c>
      <c r="X19" s="60">
        <v>167306262</v>
      </c>
      <c r="Y19" s="60">
        <v>-20686597</v>
      </c>
      <c r="Z19" s="140">
        <v>-12.36</v>
      </c>
      <c r="AA19" s="155">
        <v>167306262</v>
      </c>
    </row>
    <row r="20" spans="1:27" ht="13.5">
      <c r="A20" s="181" t="s">
        <v>35</v>
      </c>
      <c r="B20" s="185"/>
      <c r="C20" s="155">
        <v>34581001</v>
      </c>
      <c r="D20" s="155">
        <v>0</v>
      </c>
      <c r="E20" s="156">
        <v>28398318</v>
      </c>
      <c r="F20" s="54">
        <v>68960018</v>
      </c>
      <c r="G20" s="54">
        <v>4023238</v>
      </c>
      <c r="H20" s="54">
        <v>1502385</v>
      </c>
      <c r="I20" s="54">
        <v>10696499</v>
      </c>
      <c r="J20" s="54">
        <v>16222122</v>
      </c>
      <c r="K20" s="54">
        <v>9046432</v>
      </c>
      <c r="L20" s="54">
        <v>3284650</v>
      </c>
      <c r="M20" s="54">
        <v>1713267</v>
      </c>
      <c r="N20" s="54">
        <v>14044349</v>
      </c>
      <c r="O20" s="54">
        <v>2092452</v>
      </c>
      <c r="P20" s="54">
        <v>15848142</v>
      </c>
      <c r="Q20" s="54">
        <v>8133895</v>
      </c>
      <c r="R20" s="54">
        <v>26074489</v>
      </c>
      <c r="S20" s="54">
        <v>634122</v>
      </c>
      <c r="T20" s="54">
        <v>5046121</v>
      </c>
      <c r="U20" s="54">
        <v>4578446</v>
      </c>
      <c r="V20" s="54">
        <v>10258689</v>
      </c>
      <c r="W20" s="54">
        <v>66599649</v>
      </c>
      <c r="X20" s="54">
        <v>68960018</v>
      </c>
      <c r="Y20" s="54">
        <v>-2360369</v>
      </c>
      <c r="Z20" s="184">
        <v>-3.42</v>
      </c>
      <c r="AA20" s="130">
        <v>68960018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-169836</v>
      </c>
      <c r="N21" s="60">
        <v>-169836</v>
      </c>
      <c r="O21" s="60">
        <v>-13940</v>
      </c>
      <c r="P21" s="82">
        <v>171548</v>
      </c>
      <c r="Q21" s="60">
        <v>1499848</v>
      </c>
      <c r="R21" s="60">
        <v>1657456</v>
      </c>
      <c r="S21" s="60">
        <v>0</v>
      </c>
      <c r="T21" s="60">
        <v>-115888</v>
      </c>
      <c r="U21" s="60">
        <v>0</v>
      </c>
      <c r="V21" s="60">
        <v>-115888</v>
      </c>
      <c r="W21" s="82">
        <v>1371732</v>
      </c>
      <c r="X21" s="60">
        <v>0</v>
      </c>
      <c r="Y21" s="60">
        <v>1371732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1444838507</v>
      </c>
      <c r="D22" s="188">
        <f>SUM(D5:D21)</f>
        <v>0</v>
      </c>
      <c r="E22" s="189">
        <f t="shared" si="0"/>
        <v>1510718824</v>
      </c>
      <c r="F22" s="190">
        <f t="shared" si="0"/>
        <v>1544848899</v>
      </c>
      <c r="G22" s="190">
        <f t="shared" si="0"/>
        <v>286060075</v>
      </c>
      <c r="H22" s="190">
        <f t="shared" si="0"/>
        <v>30316509</v>
      </c>
      <c r="I22" s="190">
        <f t="shared" si="0"/>
        <v>536408480</v>
      </c>
      <c r="J22" s="190">
        <f t="shared" si="0"/>
        <v>852785064</v>
      </c>
      <c r="K22" s="190">
        <f t="shared" si="0"/>
        <v>-73778380</v>
      </c>
      <c r="L22" s="190">
        <f t="shared" si="0"/>
        <v>-25484990</v>
      </c>
      <c r="M22" s="190">
        <f t="shared" si="0"/>
        <v>270040556</v>
      </c>
      <c r="N22" s="190">
        <f t="shared" si="0"/>
        <v>170777186</v>
      </c>
      <c r="O22" s="190">
        <f t="shared" si="0"/>
        <v>-67820871</v>
      </c>
      <c r="P22" s="190">
        <f t="shared" si="0"/>
        <v>99657352</v>
      </c>
      <c r="Q22" s="190">
        <f t="shared" si="0"/>
        <v>154035046</v>
      </c>
      <c r="R22" s="190">
        <f t="shared" si="0"/>
        <v>185871527</v>
      </c>
      <c r="S22" s="190">
        <f t="shared" si="0"/>
        <v>84663837</v>
      </c>
      <c r="T22" s="190">
        <f t="shared" si="0"/>
        <v>104696935</v>
      </c>
      <c r="U22" s="190">
        <f t="shared" si="0"/>
        <v>112471642</v>
      </c>
      <c r="V22" s="190">
        <f t="shared" si="0"/>
        <v>301832414</v>
      </c>
      <c r="W22" s="190">
        <f t="shared" si="0"/>
        <v>1511266191</v>
      </c>
      <c r="X22" s="190">
        <f t="shared" si="0"/>
        <v>1544848899</v>
      </c>
      <c r="Y22" s="190">
        <f t="shared" si="0"/>
        <v>-33582708</v>
      </c>
      <c r="Z22" s="191">
        <f>+IF(X22&lt;&gt;0,+(Y22/X22)*100,0)</f>
        <v>-2.1738506608470582</v>
      </c>
      <c r="AA22" s="188">
        <f>SUM(AA5:AA21)</f>
        <v>1544848899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435428321</v>
      </c>
      <c r="D25" s="155">
        <v>0</v>
      </c>
      <c r="E25" s="156">
        <v>490534216</v>
      </c>
      <c r="F25" s="60">
        <v>498334358</v>
      </c>
      <c r="G25" s="60">
        <v>58012983</v>
      </c>
      <c r="H25" s="60">
        <v>16909544</v>
      </c>
      <c r="I25" s="60">
        <v>35376957</v>
      </c>
      <c r="J25" s="60">
        <v>110299484</v>
      </c>
      <c r="K25" s="60">
        <v>33775354</v>
      </c>
      <c r="L25" s="60">
        <v>37317819</v>
      </c>
      <c r="M25" s="60">
        <v>44107055</v>
      </c>
      <c r="N25" s="60">
        <v>115200228</v>
      </c>
      <c r="O25" s="60">
        <v>35136456</v>
      </c>
      <c r="P25" s="60">
        <v>35644411</v>
      </c>
      <c r="Q25" s="60">
        <v>36183818</v>
      </c>
      <c r="R25" s="60">
        <v>106964685</v>
      </c>
      <c r="S25" s="60">
        <v>35414391</v>
      </c>
      <c r="T25" s="60">
        <v>35796778</v>
      </c>
      <c r="U25" s="60">
        <v>35806718</v>
      </c>
      <c r="V25" s="60">
        <v>107017887</v>
      </c>
      <c r="W25" s="60">
        <v>439482284</v>
      </c>
      <c r="X25" s="60">
        <v>498334358</v>
      </c>
      <c r="Y25" s="60">
        <v>-58852074</v>
      </c>
      <c r="Z25" s="140">
        <v>-11.81</v>
      </c>
      <c r="AA25" s="155">
        <v>498334358</v>
      </c>
    </row>
    <row r="26" spans="1:27" ht="13.5">
      <c r="A26" s="183" t="s">
        <v>38</v>
      </c>
      <c r="B26" s="182"/>
      <c r="C26" s="155">
        <v>17242807</v>
      </c>
      <c r="D26" s="155">
        <v>0</v>
      </c>
      <c r="E26" s="156">
        <v>18606643</v>
      </c>
      <c r="F26" s="60">
        <v>18806643</v>
      </c>
      <c r="G26" s="60">
        <v>1389430</v>
      </c>
      <c r="H26" s="60">
        <v>1413427</v>
      </c>
      <c r="I26" s="60">
        <v>1405103</v>
      </c>
      <c r="J26" s="60">
        <v>4207960</v>
      </c>
      <c r="K26" s="60">
        <v>1396672</v>
      </c>
      <c r="L26" s="60">
        <v>1412465</v>
      </c>
      <c r="M26" s="60">
        <v>1372069</v>
      </c>
      <c r="N26" s="60">
        <v>4181206</v>
      </c>
      <c r="O26" s="60">
        <v>1525321</v>
      </c>
      <c r="P26" s="60">
        <v>1424942</v>
      </c>
      <c r="Q26" s="60">
        <v>2415853</v>
      </c>
      <c r="R26" s="60">
        <v>5366116</v>
      </c>
      <c r="S26" s="60">
        <v>1567966</v>
      </c>
      <c r="T26" s="60">
        <v>1542289</v>
      </c>
      <c r="U26" s="60">
        <v>1593643</v>
      </c>
      <c r="V26" s="60">
        <v>4703898</v>
      </c>
      <c r="W26" s="60">
        <v>18459180</v>
      </c>
      <c r="X26" s="60">
        <v>18806643</v>
      </c>
      <c r="Y26" s="60">
        <v>-347463</v>
      </c>
      <c r="Z26" s="140">
        <v>-1.85</v>
      </c>
      <c r="AA26" s="155">
        <v>18806643</v>
      </c>
    </row>
    <row r="27" spans="1:27" ht="13.5">
      <c r="A27" s="183" t="s">
        <v>118</v>
      </c>
      <c r="B27" s="182"/>
      <c r="C27" s="155">
        <v>110818711</v>
      </c>
      <c r="D27" s="155">
        <v>0</v>
      </c>
      <c r="E27" s="156">
        <v>133000000</v>
      </c>
      <c r="F27" s="60">
        <v>133000000</v>
      </c>
      <c r="G27" s="60">
        <v>0</v>
      </c>
      <c r="H27" s="60">
        <v>0</v>
      </c>
      <c r="I27" s="60">
        <v>133000000</v>
      </c>
      <c r="J27" s="60">
        <v>133000000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133000000</v>
      </c>
      <c r="X27" s="60">
        <v>133000000</v>
      </c>
      <c r="Y27" s="60">
        <v>0</v>
      </c>
      <c r="Z27" s="140">
        <v>0</v>
      </c>
      <c r="AA27" s="155">
        <v>133000000</v>
      </c>
    </row>
    <row r="28" spans="1:27" ht="13.5">
      <c r="A28" s="183" t="s">
        <v>39</v>
      </c>
      <c r="B28" s="182"/>
      <c r="C28" s="155">
        <v>42291492</v>
      </c>
      <c r="D28" s="155">
        <v>0</v>
      </c>
      <c r="E28" s="156">
        <v>49150000</v>
      </c>
      <c r="F28" s="60">
        <v>49150000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83314</v>
      </c>
      <c r="V28" s="60">
        <v>83314</v>
      </c>
      <c r="W28" s="60">
        <v>83314</v>
      </c>
      <c r="X28" s="60">
        <v>49150000</v>
      </c>
      <c r="Y28" s="60">
        <v>-49066686</v>
      </c>
      <c r="Z28" s="140">
        <v>-99.83</v>
      </c>
      <c r="AA28" s="155">
        <v>49150000</v>
      </c>
    </row>
    <row r="29" spans="1:27" ht="13.5">
      <c r="A29" s="183" t="s">
        <v>40</v>
      </c>
      <c r="B29" s="182"/>
      <c r="C29" s="155">
        <v>24693752</v>
      </c>
      <c r="D29" s="155">
        <v>0</v>
      </c>
      <c r="E29" s="156">
        <v>36717953</v>
      </c>
      <c r="F29" s="60">
        <v>32717953</v>
      </c>
      <c r="G29" s="60">
        <v>7497</v>
      </c>
      <c r="H29" s="60">
        <v>0</v>
      </c>
      <c r="I29" s="60">
        <v>164918</v>
      </c>
      <c r="J29" s="60">
        <v>172415</v>
      </c>
      <c r="K29" s="60">
        <v>950</v>
      </c>
      <c r="L29" s="60">
        <v>60323</v>
      </c>
      <c r="M29" s="60">
        <v>13632431</v>
      </c>
      <c r="N29" s="60">
        <v>13693704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14117946</v>
      </c>
      <c r="V29" s="60">
        <v>14117946</v>
      </c>
      <c r="W29" s="60">
        <v>27984065</v>
      </c>
      <c r="X29" s="60">
        <v>32717953</v>
      </c>
      <c r="Y29" s="60">
        <v>-4733888</v>
      </c>
      <c r="Z29" s="140">
        <v>-14.47</v>
      </c>
      <c r="AA29" s="155">
        <v>32717953</v>
      </c>
    </row>
    <row r="30" spans="1:27" ht="13.5">
      <c r="A30" s="183" t="s">
        <v>119</v>
      </c>
      <c r="B30" s="182"/>
      <c r="C30" s="155">
        <v>347076055</v>
      </c>
      <c r="D30" s="155">
        <v>0</v>
      </c>
      <c r="E30" s="156">
        <v>379000000</v>
      </c>
      <c r="F30" s="60">
        <v>399000000</v>
      </c>
      <c r="G30" s="60">
        <v>1867272</v>
      </c>
      <c r="H30" s="60">
        <v>41169132</v>
      </c>
      <c r="I30" s="60">
        <v>50586326</v>
      </c>
      <c r="J30" s="60">
        <v>93622730</v>
      </c>
      <c r="K30" s="60">
        <v>21307186</v>
      </c>
      <c r="L30" s="60">
        <v>22168150</v>
      </c>
      <c r="M30" s="60">
        <v>37624743</v>
      </c>
      <c r="N30" s="60">
        <v>81100079</v>
      </c>
      <c r="O30" s="60">
        <v>29300593</v>
      </c>
      <c r="P30" s="60">
        <v>29543984</v>
      </c>
      <c r="Q30" s="60">
        <v>21307473</v>
      </c>
      <c r="R30" s="60">
        <v>80152050</v>
      </c>
      <c r="S30" s="60">
        <v>29514544</v>
      </c>
      <c r="T30" s="60">
        <v>34494081</v>
      </c>
      <c r="U30" s="60">
        <v>22503591</v>
      </c>
      <c r="V30" s="60">
        <v>86512216</v>
      </c>
      <c r="W30" s="60">
        <v>341387075</v>
      </c>
      <c r="X30" s="60">
        <v>399000000</v>
      </c>
      <c r="Y30" s="60">
        <v>-57612925</v>
      </c>
      <c r="Z30" s="140">
        <v>-14.44</v>
      </c>
      <c r="AA30" s="155">
        <v>399000000</v>
      </c>
    </row>
    <row r="31" spans="1:27" ht="13.5">
      <c r="A31" s="183" t="s">
        <v>120</v>
      </c>
      <c r="B31" s="182"/>
      <c r="C31" s="155">
        <v>68982052</v>
      </c>
      <c r="D31" s="155">
        <v>0</v>
      </c>
      <c r="E31" s="156">
        <v>83299979</v>
      </c>
      <c r="F31" s="60">
        <v>84659979</v>
      </c>
      <c r="G31" s="60">
        <v>2782611</v>
      </c>
      <c r="H31" s="60">
        <v>5216597</v>
      </c>
      <c r="I31" s="60">
        <v>3893355</v>
      </c>
      <c r="J31" s="60">
        <v>11892563</v>
      </c>
      <c r="K31" s="60">
        <v>4996635</v>
      </c>
      <c r="L31" s="60">
        <v>6065883</v>
      </c>
      <c r="M31" s="60">
        <v>5660383</v>
      </c>
      <c r="N31" s="60">
        <v>16722901</v>
      </c>
      <c r="O31" s="60">
        <v>3501650</v>
      </c>
      <c r="P31" s="60">
        <v>6571862</v>
      </c>
      <c r="Q31" s="60">
        <v>4853317</v>
      </c>
      <c r="R31" s="60">
        <v>14926829</v>
      </c>
      <c r="S31" s="60">
        <v>4271664</v>
      </c>
      <c r="T31" s="60">
        <v>5610328</v>
      </c>
      <c r="U31" s="60">
        <v>10958400</v>
      </c>
      <c r="V31" s="60">
        <v>20840392</v>
      </c>
      <c r="W31" s="60">
        <v>64382685</v>
      </c>
      <c r="X31" s="60">
        <v>84659979</v>
      </c>
      <c r="Y31" s="60">
        <v>-20277294</v>
      </c>
      <c r="Z31" s="140">
        <v>-23.95</v>
      </c>
      <c r="AA31" s="155">
        <v>84659979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2622586</v>
      </c>
      <c r="D33" s="155">
        <v>0</v>
      </c>
      <c r="E33" s="156">
        <v>54070000</v>
      </c>
      <c r="F33" s="60">
        <v>54428000</v>
      </c>
      <c r="G33" s="60">
        <v>1956099</v>
      </c>
      <c r="H33" s="60">
        <v>870000</v>
      </c>
      <c r="I33" s="60">
        <v>1912829</v>
      </c>
      <c r="J33" s="60">
        <v>4738928</v>
      </c>
      <c r="K33" s="60">
        <v>1005266</v>
      </c>
      <c r="L33" s="60">
        <v>888956</v>
      </c>
      <c r="M33" s="60">
        <v>891043</v>
      </c>
      <c r="N33" s="60">
        <v>2785265</v>
      </c>
      <c r="O33" s="60">
        <v>903799</v>
      </c>
      <c r="P33" s="60">
        <v>2128088</v>
      </c>
      <c r="Q33" s="60">
        <v>1792199</v>
      </c>
      <c r="R33" s="60">
        <v>4824086</v>
      </c>
      <c r="S33" s="60">
        <v>961289</v>
      </c>
      <c r="T33" s="60">
        <v>980848</v>
      </c>
      <c r="U33" s="60">
        <v>75000</v>
      </c>
      <c r="V33" s="60">
        <v>2017137</v>
      </c>
      <c r="W33" s="60">
        <v>14365416</v>
      </c>
      <c r="X33" s="60">
        <v>54428000</v>
      </c>
      <c r="Y33" s="60">
        <v>-40062584</v>
      </c>
      <c r="Z33" s="140">
        <v>-73.61</v>
      </c>
      <c r="AA33" s="155">
        <v>54428000</v>
      </c>
    </row>
    <row r="34" spans="1:27" ht="13.5">
      <c r="A34" s="183" t="s">
        <v>43</v>
      </c>
      <c r="B34" s="182"/>
      <c r="C34" s="155">
        <v>241651321</v>
      </c>
      <c r="D34" s="155">
        <v>0</v>
      </c>
      <c r="E34" s="156">
        <v>251224604</v>
      </c>
      <c r="F34" s="60">
        <v>294174579</v>
      </c>
      <c r="G34" s="60">
        <v>13007046</v>
      </c>
      <c r="H34" s="60">
        <v>20227959</v>
      </c>
      <c r="I34" s="60">
        <v>28348413</v>
      </c>
      <c r="J34" s="60">
        <v>61583418</v>
      </c>
      <c r="K34" s="60">
        <v>21470138</v>
      </c>
      <c r="L34" s="60">
        <v>24839721</v>
      </c>
      <c r="M34" s="60">
        <v>26742736</v>
      </c>
      <c r="N34" s="60">
        <v>73052595</v>
      </c>
      <c r="O34" s="60">
        <v>17607740</v>
      </c>
      <c r="P34" s="60">
        <v>20660464</v>
      </c>
      <c r="Q34" s="60">
        <v>21367363</v>
      </c>
      <c r="R34" s="60">
        <v>59635567</v>
      </c>
      <c r="S34" s="60">
        <v>17837987</v>
      </c>
      <c r="T34" s="60">
        <v>25130992</v>
      </c>
      <c r="U34" s="60">
        <v>29783495</v>
      </c>
      <c r="V34" s="60">
        <v>72752474</v>
      </c>
      <c r="W34" s="60">
        <v>267024054</v>
      </c>
      <c r="X34" s="60">
        <v>294174579</v>
      </c>
      <c r="Y34" s="60">
        <v>-27150525</v>
      </c>
      <c r="Z34" s="140">
        <v>-9.23</v>
      </c>
      <c r="AA34" s="155">
        <v>294174579</v>
      </c>
    </row>
    <row r="35" spans="1:27" ht="13.5">
      <c r="A35" s="181" t="s">
        <v>122</v>
      </c>
      <c r="B35" s="185"/>
      <c r="C35" s="155">
        <v>1030268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1291837365</v>
      </c>
      <c r="D36" s="188">
        <f>SUM(D25:D35)</f>
        <v>0</v>
      </c>
      <c r="E36" s="189">
        <f t="shared" si="1"/>
        <v>1495603395</v>
      </c>
      <c r="F36" s="190">
        <f t="shared" si="1"/>
        <v>1564271512</v>
      </c>
      <c r="G36" s="190">
        <f t="shared" si="1"/>
        <v>79022938</v>
      </c>
      <c r="H36" s="190">
        <f t="shared" si="1"/>
        <v>85806659</v>
      </c>
      <c r="I36" s="190">
        <f t="shared" si="1"/>
        <v>254687901</v>
      </c>
      <c r="J36" s="190">
        <f t="shared" si="1"/>
        <v>419517498</v>
      </c>
      <c r="K36" s="190">
        <f t="shared" si="1"/>
        <v>83952201</v>
      </c>
      <c r="L36" s="190">
        <f t="shared" si="1"/>
        <v>92753317</v>
      </c>
      <c r="M36" s="190">
        <f t="shared" si="1"/>
        <v>130030460</v>
      </c>
      <c r="N36" s="190">
        <f t="shared" si="1"/>
        <v>306735978</v>
      </c>
      <c r="O36" s="190">
        <f t="shared" si="1"/>
        <v>87975559</v>
      </c>
      <c r="P36" s="190">
        <f t="shared" si="1"/>
        <v>95973751</v>
      </c>
      <c r="Q36" s="190">
        <f t="shared" si="1"/>
        <v>87920023</v>
      </c>
      <c r="R36" s="190">
        <f t="shared" si="1"/>
        <v>271869333</v>
      </c>
      <c r="S36" s="190">
        <f t="shared" si="1"/>
        <v>89567841</v>
      </c>
      <c r="T36" s="190">
        <f t="shared" si="1"/>
        <v>103555316</v>
      </c>
      <c r="U36" s="190">
        <f t="shared" si="1"/>
        <v>114922107</v>
      </c>
      <c r="V36" s="190">
        <f t="shared" si="1"/>
        <v>308045264</v>
      </c>
      <c r="W36" s="190">
        <f t="shared" si="1"/>
        <v>1306168073</v>
      </c>
      <c r="X36" s="190">
        <f t="shared" si="1"/>
        <v>1564271512</v>
      </c>
      <c r="Y36" s="190">
        <f t="shared" si="1"/>
        <v>-258103439</v>
      </c>
      <c r="Z36" s="191">
        <f>+IF(X36&lt;&gt;0,+(Y36/X36)*100,0)</f>
        <v>-16.49991302788617</v>
      </c>
      <c r="AA36" s="188">
        <f>SUM(AA25:AA35)</f>
        <v>1564271512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153001142</v>
      </c>
      <c r="D38" s="199">
        <f>+D22-D36</f>
        <v>0</v>
      </c>
      <c r="E38" s="200">
        <f t="shared" si="2"/>
        <v>15115429</v>
      </c>
      <c r="F38" s="106">
        <f t="shared" si="2"/>
        <v>-19422613</v>
      </c>
      <c r="G38" s="106">
        <f t="shared" si="2"/>
        <v>207037137</v>
      </c>
      <c r="H38" s="106">
        <f t="shared" si="2"/>
        <v>-55490150</v>
      </c>
      <c r="I38" s="106">
        <f t="shared" si="2"/>
        <v>281720579</v>
      </c>
      <c r="J38" s="106">
        <f t="shared" si="2"/>
        <v>433267566</v>
      </c>
      <c r="K38" s="106">
        <f t="shared" si="2"/>
        <v>-157730581</v>
      </c>
      <c r="L38" s="106">
        <f t="shared" si="2"/>
        <v>-118238307</v>
      </c>
      <c r="M38" s="106">
        <f t="shared" si="2"/>
        <v>140010096</v>
      </c>
      <c r="N38" s="106">
        <f t="shared" si="2"/>
        <v>-135958792</v>
      </c>
      <c r="O38" s="106">
        <f t="shared" si="2"/>
        <v>-155796430</v>
      </c>
      <c r="P38" s="106">
        <f t="shared" si="2"/>
        <v>3683601</v>
      </c>
      <c r="Q38" s="106">
        <f t="shared" si="2"/>
        <v>66115023</v>
      </c>
      <c r="R38" s="106">
        <f t="shared" si="2"/>
        <v>-85997806</v>
      </c>
      <c r="S38" s="106">
        <f t="shared" si="2"/>
        <v>-4904004</v>
      </c>
      <c r="T38" s="106">
        <f t="shared" si="2"/>
        <v>1141619</v>
      </c>
      <c r="U38" s="106">
        <f t="shared" si="2"/>
        <v>-2450465</v>
      </c>
      <c r="V38" s="106">
        <f t="shared" si="2"/>
        <v>-6212850</v>
      </c>
      <c r="W38" s="106">
        <f t="shared" si="2"/>
        <v>205098118</v>
      </c>
      <c r="X38" s="106">
        <f>IF(F22=F36,0,X22-X36)</f>
        <v>-19422613</v>
      </c>
      <c r="Y38" s="106">
        <f t="shared" si="2"/>
        <v>224520731</v>
      </c>
      <c r="Z38" s="201">
        <f>+IF(X38&lt;&gt;0,+(Y38/X38)*100,0)</f>
        <v>-1155.9759286765382</v>
      </c>
      <c r="AA38" s="199">
        <f>+AA22-AA36</f>
        <v>-19422613</v>
      </c>
    </row>
    <row r="39" spans="1:27" ht="13.5">
      <c r="A39" s="181" t="s">
        <v>46</v>
      </c>
      <c r="B39" s="185"/>
      <c r="C39" s="155">
        <v>109957776</v>
      </c>
      <c r="D39" s="155">
        <v>0</v>
      </c>
      <c r="E39" s="156">
        <v>95767113</v>
      </c>
      <c r="F39" s="60">
        <v>145015127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145015127</v>
      </c>
      <c r="Y39" s="60">
        <v>-145015127</v>
      </c>
      <c r="Z39" s="140">
        <v>-100</v>
      </c>
      <c r="AA39" s="155">
        <v>145015127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262958918</v>
      </c>
      <c r="D42" s="206">
        <f>SUM(D38:D41)</f>
        <v>0</v>
      </c>
      <c r="E42" s="207">
        <f t="shared" si="3"/>
        <v>110882542</v>
      </c>
      <c r="F42" s="88">
        <f t="shared" si="3"/>
        <v>125592514</v>
      </c>
      <c r="G42" s="88">
        <f t="shared" si="3"/>
        <v>207037137</v>
      </c>
      <c r="H42" s="88">
        <f t="shared" si="3"/>
        <v>-55490150</v>
      </c>
      <c r="I42" s="88">
        <f t="shared" si="3"/>
        <v>281720579</v>
      </c>
      <c r="J42" s="88">
        <f t="shared" si="3"/>
        <v>433267566</v>
      </c>
      <c r="K42" s="88">
        <f t="shared" si="3"/>
        <v>-157730581</v>
      </c>
      <c r="L42" s="88">
        <f t="shared" si="3"/>
        <v>-118238307</v>
      </c>
      <c r="M42" s="88">
        <f t="shared" si="3"/>
        <v>140010096</v>
      </c>
      <c r="N42" s="88">
        <f t="shared" si="3"/>
        <v>-135958792</v>
      </c>
      <c r="O42" s="88">
        <f t="shared" si="3"/>
        <v>-155796430</v>
      </c>
      <c r="P42" s="88">
        <f t="shared" si="3"/>
        <v>3683601</v>
      </c>
      <c r="Q42" s="88">
        <f t="shared" si="3"/>
        <v>66115023</v>
      </c>
      <c r="R42" s="88">
        <f t="shared" si="3"/>
        <v>-85997806</v>
      </c>
      <c r="S42" s="88">
        <f t="shared" si="3"/>
        <v>-4904004</v>
      </c>
      <c r="T42" s="88">
        <f t="shared" si="3"/>
        <v>1141619</v>
      </c>
      <c r="U42" s="88">
        <f t="shared" si="3"/>
        <v>-2450465</v>
      </c>
      <c r="V42" s="88">
        <f t="shared" si="3"/>
        <v>-6212850</v>
      </c>
      <c r="W42" s="88">
        <f t="shared" si="3"/>
        <v>205098118</v>
      </c>
      <c r="X42" s="88">
        <f t="shared" si="3"/>
        <v>125592514</v>
      </c>
      <c r="Y42" s="88">
        <f t="shared" si="3"/>
        <v>79505604</v>
      </c>
      <c r="Z42" s="208">
        <f>+IF(X42&lt;&gt;0,+(Y42/X42)*100,0)</f>
        <v>63.304413191378586</v>
      </c>
      <c r="AA42" s="206">
        <f>SUM(AA38:AA41)</f>
        <v>125592514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262958918</v>
      </c>
      <c r="D44" s="210">
        <f>+D42-D43</f>
        <v>0</v>
      </c>
      <c r="E44" s="211">
        <f t="shared" si="4"/>
        <v>110882542</v>
      </c>
      <c r="F44" s="77">
        <f t="shared" si="4"/>
        <v>125592514</v>
      </c>
      <c r="G44" s="77">
        <f t="shared" si="4"/>
        <v>207037137</v>
      </c>
      <c r="H44" s="77">
        <f t="shared" si="4"/>
        <v>-55490150</v>
      </c>
      <c r="I44" s="77">
        <f t="shared" si="4"/>
        <v>281720579</v>
      </c>
      <c r="J44" s="77">
        <f t="shared" si="4"/>
        <v>433267566</v>
      </c>
      <c r="K44" s="77">
        <f t="shared" si="4"/>
        <v>-157730581</v>
      </c>
      <c r="L44" s="77">
        <f t="shared" si="4"/>
        <v>-118238307</v>
      </c>
      <c r="M44" s="77">
        <f t="shared" si="4"/>
        <v>140010096</v>
      </c>
      <c r="N44" s="77">
        <f t="shared" si="4"/>
        <v>-135958792</v>
      </c>
      <c r="O44" s="77">
        <f t="shared" si="4"/>
        <v>-155796430</v>
      </c>
      <c r="P44" s="77">
        <f t="shared" si="4"/>
        <v>3683601</v>
      </c>
      <c r="Q44" s="77">
        <f t="shared" si="4"/>
        <v>66115023</v>
      </c>
      <c r="R44" s="77">
        <f t="shared" si="4"/>
        <v>-85997806</v>
      </c>
      <c r="S44" s="77">
        <f t="shared" si="4"/>
        <v>-4904004</v>
      </c>
      <c r="T44" s="77">
        <f t="shared" si="4"/>
        <v>1141619</v>
      </c>
      <c r="U44" s="77">
        <f t="shared" si="4"/>
        <v>-2450465</v>
      </c>
      <c r="V44" s="77">
        <f t="shared" si="4"/>
        <v>-6212850</v>
      </c>
      <c r="W44" s="77">
        <f t="shared" si="4"/>
        <v>205098118</v>
      </c>
      <c r="X44" s="77">
        <f t="shared" si="4"/>
        <v>125592514</v>
      </c>
      <c r="Y44" s="77">
        <f t="shared" si="4"/>
        <v>79505604</v>
      </c>
      <c r="Z44" s="212">
        <f>+IF(X44&lt;&gt;0,+(Y44/X44)*100,0)</f>
        <v>63.304413191378586</v>
      </c>
      <c r="AA44" s="210">
        <f>+AA42-AA43</f>
        <v>125592514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262958918</v>
      </c>
      <c r="D46" s="206">
        <f>SUM(D44:D45)</f>
        <v>0</v>
      </c>
      <c r="E46" s="207">
        <f t="shared" si="5"/>
        <v>110882542</v>
      </c>
      <c r="F46" s="88">
        <f t="shared" si="5"/>
        <v>125592514</v>
      </c>
      <c r="G46" s="88">
        <f t="shared" si="5"/>
        <v>207037137</v>
      </c>
      <c r="H46" s="88">
        <f t="shared" si="5"/>
        <v>-55490150</v>
      </c>
      <c r="I46" s="88">
        <f t="shared" si="5"/>
        <v>281720579</v>
      </c>
      <c r="J46" s="88">
        <f t="shared" si="5"/>
        <v>433267566</v>
      </c>
      <c r="K46" s="88">
        <f t="shared" si="5"/>
        <v>-157730581</v>
      </c>
      <c r="L46" s="88">
        <f t="shared" si="5"/>
        <v>-118238307</v>
      </c>
      <c r="M46" s="88">
        <f t="shared" si="5"/>
        <v>140010096</v>
      </c>
      <c r="N46" s="88">
        <f t="shared" si="5"/>
        <v>-135958792</v>
      </c>
      <c r="O46" s="88">
        <f t="shared" si="5"/>
        <v>-155796430</v>
      </c>
      <c r="P46" s="88">
        <f t="shared" si="5"/>
        <v>3683601</v>
      </c>
      <c r="Q46" s="88">
        <f t="shared" si="5"/>
        <v>66115023</v>
      </c>
      <c r="R46" s="88">
        <f t="shared" si="5"/>
        <v>-85997806</v>
      </c>
      <c r="S46" s="88">
        <f t="shared" si="5"/>
        <v>-4904004</v>
      </c>
      <c r="T46" s="88">
        <f t="shared" si="5"/>
        <v>1141619</v>
      </c>
      <c r="U46" s="88">
        <f t="shared" si="5"/>
        <v>-2450465</v>
      </c>
      <c r="V46" s="88">
        <f t="shared" si="5"/>
        <v>-6212850</v>
      </c>
      <c r="W46" s="88">
        <f t="shared" si="5"/>
        <v>205098118</v>
      </c>
      <c r="X46" s="88">
        <f t="shared" si="5"/>
        <v>125592514</v>
      </c>
      <c r="Y46" s="88">
        <f t="shared" si="5"/>
        <v>79505604</v>
      </c>
      <c r="Z46" s="208">
        <f>+IF(X46&lt;&gt;0,+(Y46/X46)*100,0)</f>
        <v>63.304413191378586</v>
      </c>
      <c r="AA46" s="206">
        <f>SUM(AA44:AA45)</f>
        <v>125592514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262958918</v>
      </c>
      <c r="D48" s="217">
        <f>SUM(D46:D47)</f>
        <v>0</v>
      </c>
      <c r="E48" s="218">
        <f t="shared" si="6"/>
        <v>110882542</v>
      </c>
      <c r="F48" s="219">
        <f t="shared" si="6"/>
        <v>125592514</v>
      </c>
      <c r="G48" s="219">
        <f t="shared" si="6"/>
        <v>207037137</v>
      </c>
      <c r="H48" s="220">
        <f t="shared" si="6"/>
        <v>-55490150</v>
      </c>
      <c r="I48" s="220">
        <f t="shared" si="6"/>
        <v>281720579</v>
      </c>
      <c r="J48" s="220">
        <f t="shared" si="6"/>
        <v>433267566</v>
      </c>
      <c r="K48" s="220">
        <f t="shared" si="6"/>
        <v>-157730581</v>
      </c>
      <c r="L48" s="220">
        <f t="shared" si="6"/>
        <v>-118238307</v>
      </c>
      <c r="M48" s="219">
        <f t="shared" si="6"/>
        <v>140010096</v>
      </c>
      <c r="N48" s="219">
        <f t="shared" si="6"/>
        <v>-135958792</v>
      </c>
      <c r="O48" s="220">
        <f t="shared" si="6"/>
        <v>-155796430</v>
      </c>
      <c r="P48" s="220">
        <f t="shared" si="6"/>
        <v>3683601</v>
      </c>
      <c r="Q48" s="220">
        <f t="shared" si="6"/>
        <v>66115023</v>
      </c>
      <c r="R48" s="220">
        <f t="shared" si="6"/>
        <v>-85997806</v>
      </c>
      <c r="S48" s="220">
        <f t="shared" si="6"/>
        <v>-4904004</v>
      </c>
      <c r="T48" s="219">
        <f t="shared" si="6"/>
        <v>1141619</v>
      </c>
      <c r="U48" s="219">
        <f t="shared" si="6"/>
        <v>-2450465</v>
      </c>
      <c r="V48" s="220">
        <f t="shared" si="6"/>
        <v>-6212850</v>
      </c>
      <c r="W48" s="220">
        <f t="shared" si="6"/>
        <v>205098118</v>
      </c>
      <c r="X48" s="220">
        <f t="shared" si="6"/>
        <v>125592514</v>
      </c>
      <c r="Y48" s="220">
        <f t="shared" si="6"/>
        <v>79505604</v>
      </c>
      <c r="Z48" s="221">
        <f>+IF(X48&lt;&gt;0,+(Y48/X48)*100,0)</f>
        <v>63.304413191378586</v>
      </c>
      <c r="AA48" s="222">
        <f>SUM(AA46:AA47)</f>
        <v>125592514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5239952</v>
      </c>
      <c r="D5" s="153">
        <f>SUM(D6:D8)</f>
        <v>0</v>
      </c>
      <c r="E5" s="154">
        <f t="shared" si="0"/>
        <v>1000000</v>
      </c>
      <c r="F5" s="100">
        <f t="shared" si="0"/>
        <v>3850000</v>
      </c>
      <c r="G5" s="100">
        <f t="shared" si="0"/>
        <v>0</v>
      </c>
      <c r="H5" s="100">
        <f t="shared" si="0"/>
        <v>142791</v>
      </c>
      <c r="I5" s="100">
        <f t="shared" si="0"/>
        <v>0</v>
      </c>
      <c r="J5" s="100">
        <f t="shared" si="0"/>
        <v>142791</v>
      </c>
      <c r="K5" s="100">
        <f t="shared" si="0"/>
        <v>1436</v>
      </c>
      <c r="L5" s="100">
        <f t="shared" si="0"/>
        <v>110771</v>
      </c>
      <c r="M5" s="100">
        <f t="shared" si="0"/>
        <v>10127</v>
      </c>
      <c r="N5" s="100">
        <f t="shared" si="0"/>
        <v>122334</v>
      </c>
      <c r="O5" s="100">
        <f t="shared" si="0"/>
        <v>0</v>
      </c>
      <c r="P5" s="100">
        <f t="shared" si="0"/>
        <v>0</v>
      </c>
      <c r="Q5" s="100">
        <f t="shared" si="0"/>
        <v>312645</v>
      </c>
      <c r="R5" s="100">
        <f t="shared" si="0"/>
        <v>312645</v>
      </c>
      <c r="S5" s="100">
        <f t="shared" si="0"/>
        <v>2395</v>
      </c>
      <c r="T5" s="100">
        <f t="shared" si="0"/>
        <v>188522</v>
      </c>
      <c r="U5" s="100">
        <f t="shared" si="0"/>
        <v>2911325</v>
      </c>
      <c r="V5" s="100">
        <f t="shared" si="0"/>
        <v>3102242</v>
      </c>
      <c r="W5" s="100">
        <f t="shared" si="0"/>
        <v>3680012</v>
      </c>
      <c r="X5" s="100">
        <f t="shared" si="0"/>
        <v>3850000</v>
      </c>
      <c r="Y5" s="100">
        <f t="shared" si="0"/>
        <v>-169988</v>
      </c>
      <c r="Z5" s="137">
        <f>+IF(X5&lt;&gt;0,+(Y5/X5)*100,0)</f>
        <v>-4.415272727272727</v>
      </c>
      <c r="AA5" s="153">
        <f>SUM(AA6:AA8)</f>
        <v>3850000</v>
      </c>
    </row>
    <row r="6" spans="1:27" ht="13.5">
      <c r="A6" s="138" t="s">
        <v>75</v>
      </c>
      <c r="B6" s="136"/>
      <c r="C6" s="155">
        <v>3316662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1923290</v>
      </c>
      <c r="D7" s="157"/>
      <c r="E7" s="158">
        <v>1000000</v>
      </c>
      <c r="F7" s="159">
        <v>3850000</v>
      </c>
      <c r="G7" s="159"/>
      <c r="H7" s="159">
        <v>142791</v>
      </c>
      <c r="I7" s="159"/>
      <c r="J7" s="159">
        <v>142791</v>
      </c>
      <c r="K7" s="159">
        <v>1436</v>
      </c>
      <c r="L7" s="159">
        <v>110771</v>
      </c>
      <c r="M7" s="159">
        <v>10127</v>
      </c>
      <c r="N7" s="159">
        <v>122334</v>
      </c>
      <c r="O7" s="159"/>
      <c r="P7" s="159"/>
      <c r="Q7" s="159">
        <v>312645</v>
      </c>
      <c r="R7" s="159">
        <v>312645</v>
      </c>
      <c r="S7" s="159">
        <v>2395</v>
      </c>
      <c r="T7" s="159">
        <v>188522</v>
      </c>
      <c r="U7" s="159">
        <v>2911325</v>
      </c>
      <c r="V7" s="159">
        <v>3102242</v>
      </c>
      <c r="W7" s="159">
        <v>3680012</v>
      </c>
      <c r="X7" s="159">
        <v>3850000</v>
      </c>
      <c r="Y7" s="159">
        <v>-169988</v>
      </c>
      <c r="Z7" s="141">
        <v>-4.42</v>
      </c>
      <c r="AA7" s="225">
        <v>3850000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35349066</v>
      </c>
      <c r="D9" s="153">
        <f>SUM(D10:D14)</f>
        <v>0</v>
      </c>
      <c r="E9" s="154">
        <f t="shared" si="1"/>
        <v>11722338</v>
      </c>
      <c r="F9" s="100">
        <f t="shared" si="1"/>
        <v>10222338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184793</v>
      </c>
      <c r="M9" s="100">
        <f t="shared" si="1"/>
        <v>835800</v>
      </c>
      <c r="N9" s="100">
        <f t="shared" si="1"/>
        <v>1020593</v>
      </c>
      <c r="O9" s="100">
        <f t="shared" si="1"/>
        <v>286704</v>
      </c>
      <c r="P9" s="100">
        <f t="shared" si="1"/>
        <v>925063</v>
      </c>
      <c r="Q9" s="100">
        <f t="shared" si="1"/>
        <v>508315</v>
      </c>
      <c r="R9" s="100">
        <f t="shared" si="1"/>
        <v>1720082</v>
      </c>
      <c r="S9" s="100">
        <f t="shared" si="1"/>
        <v>397023</v>
      </c>
      <c r="T9" s="100">
        <f t="shared" si="1"/>
        <v>1184501</v>
      </c>
      <c r="U9" s="100">
        <f t="shared" si="1"/>
        <v>1866930</v>
      </c>
      <c r="V9" s="100">
        <f t="shared" si="1"/>
        <v>3448454</v>
      </c>
      <c r="W9" s="100">
        <f t="shared" si="1"/>
        <v>6189129</v>
      </c>
      <c r="X9" s="100">
        <f t="shared" si="1"/>
        <v>10222338</v>
      </c>
      <c r="Y9" s="100">
        <f t="shared" si="1"/>
        <v>-4033209</v>
      </c>
      <c r="Z9" s="137">
        <f>+IF(X9&lt;&gt;0,+(Y9/X9)*100,0)</f>
        <v>-39.45485856562364</v>
      </c>
      <c r="AA9" s="102">
        <f>SUM(AA10:AA14)</f>
        <v>10222338</v>
      </c>
    </row>
    <row r="10" spans="1:27" ht="13.5">
      <c r="A10" s="138" t="s">
        <v>79</v>
      </c>
      <c r="B10" s="136"/>
      <c r="C10" s="155">
        <v>35349066</v>
      </c>
      <c r="D10" s="155"/>
      <c r="E10" s="156">
        <v>11722338</v>
      </c>
      <c r="F10" s="60">
        <v>5222338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371603</v>
      </c>
      <c r="Q10" s="60"/>
      <c r="R10" s="60">
        <v>371603</v>
      </c>
      <c r="S10" s="60"/>
      <c r="T10" s="60"/>
      <c r="U10" s="60">
        <v>823516</v>
      </c>
      <c r="V10" s="60">
        <v>823516</v>
      </c>
      <c r="W10" s="60">
        <v>1195119</v>
      </c>
      <c r="X10" s="60">
        <v>5222338</v>
      </c>
      <c r="Y10" s="60">
        <v>-4027219</v>
      </c>
      <c r="Z10" s="140">
        <v>-77.12</v>
      </c>
      <c r="AA10" s="62">
        <v>5222338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>
        <v>5000000</v>
      </c>
      <c r="G13" s="60"/>
      <c r="H13" s="60"/>
      <c r="I13" s="60"/>
      <c r="J13" s="60"/>
      <c r="K13" s="60"/>
      <c r="L13" s="60">
        <v>184793</v>
      </c>
      <c r="M13" s="60">
        <v>835800</v>
      </c>
      <c r="N13" s="60">
        <v>1020593</v>
      </c>
      <c r="O13" s="60">
        <v>286704</v>
      </c>
      <c r="P13" s="60">
        <v>553460</v>
      </c>
      <c r="Q13" s="60">
        <v>508315</v>
      </c>
      <c r="R13" s="60">
        <v>1348479</v>
      </c>
      <c r="S13" s="60">
        <v>397023</v>
      </c>
      <c r="T13" s="60">
        <v>1184501</v>
      </c>
      <c r="U13" s="60">
        <v>1043414</v>
      </c>
      <c r="V13" s="60">
        <v>2624938</v>
      </c>
      <c r="W13" s="60">
        <v>4994010</v>
      </c>
      <c r="X13" s="60">
        <v>5000000</v>
      </c>
      <c r="Y13" s="60">
        <v>-5990</v>
      </c>
      <c r="Z13" s="140">
        <v>-0.12</v>
      </c>
      <c r="AA13" s="62">
        <v>5000000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2178318</v>
      </c>
      <c r="D15" s="153">
        <f>SUM(D16:D18)</f>
        <v>0</v>
      </c>
      <c r="E15" s="154">
        <f t="shared" si="2"/>
        <v>11800000</v>
      </c>
      <c r="F15" s="100">
        <f t="shared" si="2"/>
        <v>67567294</v>
      </c>
      <c r="G15" s="100">
        <f t="shared" si="2"/>
        <v>0</v>
      </c>
      <c r="H15" s="100">
        <f t="shared" si="2"/>
        <v>184145</v>
      </c>
      <c r="I15" s="100">
        <f t="shared" si="2"/>
        <v>3483038</v>
      </c>
      <c r="J15" s="100">
        <f t="shared" si="2"/>
        <v>3667183</v>
      </c>
      <c r="K15" s="100">
        <f t="shared" si="2"/>
        <v>3500618</v>
      </c>
      <c r="L15" s="100">
        <f t="shared" si="2"/>
        <v>2301285</v>
      </c>
      <c r="M15" s="100">
        <f t="shared" si="2"/>
        <v>2012739</v>
      </c>
      <c r="N15" s="100">
        <f t="shared" si="2"/>
        <v>7814642</v>
      </c>
      <c r="O15" s="100">
        <f t="shared" si="2"/>
        <v>486491</v>
      </c>
      <c r="P15" s="100">
        <f t="shared" si="2"/>
        <v>2186920</v>
      </c>
      <c r="Q15" s="100">
        <f t="shared" si="2"/>
        <v>2930695</v>
      </c>
      <c r="R15" s="100">
        <f t="shared" si="2"/>
        <v>5604106</v>
      </c>
      <c r="S15" s="100">
        <f t="shared" si="2"/>
        <v>4991356</v>
      </c>
      <c r="T15" s="100">
        <f t="shared" si="2"/>
        <v>10363979</v>
      </c>
      <c r="U15" s="100">
        <f t="shared" si="2"/>
        <v>24430584</v>
      </c>
      <c r="V15" s="100">
        <f t="shared" si="2"/>
        <v>39785919</v>
      </c>
      <c r="W15" s="100">
        <f t="shared" si="2"/>
        <v>56871850</v>
      </c>
      <c r="X15" s="100">
        <f t="shared" si="2"/>
        <v>67567294</v>
      </c>
      <c r="Y15" s="100">
        <f t="shared" si="2"/>
        <v>-10695444</v>
      </c>
      <c r="Z15" s="137">
        <f>+IF(X15&lt;&gt;0,+(Y15/X15)*100,0)</f>
        <v>-15.829321209755715</v>
      </c>
      <c r="AA15" s="102">
        <f>SUM(AA16:AA18)</f>
        <v>67567294</v>
      </c>
    </row>
    <row r="16" spans="1:27" ht="13.5">
      <c r="A16" s="138" t="s">
        <v>85</v>
      </c>
      <c r="B16" s="136"/>
      <c r="C16" s="155">
        <v>2178318</v>
      </c>
      <c r="D16" s="155"/>
      <c r="E16" s="156">
        <v>11800000</v>
      </c>
      <c r="F16" s="60">
        <v>11724993</v>
      </c>
      <c r="G16" s="60"/>
      <c r="H16" s="60"/>
      <c r="I16" s="60"/>
      <c r="J16" s="60"/>
      <c r="K16" s="60"/>
      <c r="L16" s="60">
        <v>702603</v>
      </c>
      <c r="M16" s="60">
        <v>429935</v>
      </c>
      <c r="N16" s="60">
        <v>1132538</v>
      </c>
      <c r="O16" s="60">
        <v>107930</v>
      </c>
      <c r="P16" s="60">
        <v>380855</v>
      </c>
      <c r="Q16" s="60">
        <v>666470</v>
      </c>
      <c r="R16" s="60">
        <v>1155255</v>
      </c>
      <c r="S16" s="60">
        <v>391799</v>
      </c>
      <c r="T16" s="60">
        <v>316197</v>
      </c>
      <c r="U16" s="60">
        <v>1757780</v>
      </c>
      <c r="V16" s="60">
        <v>2465776</v>
      </c>
      <c r="W16" s="60">
        <v>4753569</v>
      </c>
      <c r="X16" s="60">
        <v>11724993</v>
      </c>
      <c r="Y16" s="60">
        <v>-6971424</v>
      </c>
      <c r="Z16" s="140">
        <v>-59.46</v>
      </c>
      <c r="AA16" s="62">
        <v>11724993</v>
      </c>
    </row>
    <row r="17" spans="1:27" ht="13.5">
      <c r="A17" s="138" t="s">
        <v>86</v>
      </c>
      <c r="B17" s="136"/>
      <c r="C17" s="155"/>
      <c r="D17" s="155"/>
      <c r="E17" s="156"/>
      <c r="F17" s="60">
        <v>55842301</v>
      </c>
      <c r="G17" s="60"/>
      <c r="H17" s="60">
        <v>184145</v>
      </c>
      <c r="I17" s="60">
        <v>3483038</v>
      </c>
      <c r="J17" s="60">
        <v>3667183</v>
      </c>
      <c r="K17" s="60">
        <v>3500618</v>
      </c>
      <c r="L17" s="60">
        <v>1598682</v>
      </c>
      <c r="M17" s="60">
        <v>1582804</v>
      </c>
      <c r="N17" s="60">
        <v>6682104</v>
      </c>
      <c r="O17" s="60">
        <v>378561</v>
      </c>
      <c r="P17" s="60">
        <v>1806065</v>
      </c>
      <c r="Q17" s="60">
        <v>2264225</v>
      </c>
      <c r="R17" s="60">
        <v>4448851</v>
      </c>
      <c r="S17" s="60">
        <v>4599557</v>
      </c>
      <c r="T17" s="60">
        <v>10047782</v>
      </c>
      <c r="U17" s="60">
        <v>22672804</v>
      </c>
      <c r="V17" s="60">
        <v>37320143</v>
      </c>
      <c r="W17" s="60">
        <v>52118281</v>
      </c>
      <c r="X17" s="60">
        <v>55842301</v>
      </c>
      <c r="Y17" s="60">
        <v>-3724020</v>
      </c>
      <c r="Z17" s="140">
        <v>-6.67</v>
      </c>
      <c r="AA17" s="62">
        <v>55842301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126617573</v>
      </c>
      <c r="D19" s="153">
        <f>SUM(D20:D23)</f>
        <v>0</v>
      </c>
      <c r="E19" s="154">
        <f t="shared" si="3"/>
        <v>150144775</v>
      </c>
      <c r="F19" s="100">
        <f t="shared" si="3"/>
        <v>197973907</v>
      </c>
      <c r="G19" s="100">
        <f t="shared" si="3"/>
        <v>0</v>
      </c>
      <c r="H19" s="100">
        <f t="shared" si="3"/>
        <v>10407578</v>
      </c>
      <c r="I19" s="100">
        <f t="shared" si="3"/>
        <v>12440837</v>
      </c>
      <c r="J19" s="100">
        <f t="shared" si="3"/>
        <v>22848415</v>
      </c>
      <c r="K19" s="100">
        <f t="shared" si="3"/>
        <v>7000481</v>
      </c>
      <c r="L19" s="100">
        <f t="shared" si="3"/>
        <v>8271317</v>
      </c>
      <c r="M19" s="100">
        <f t="shared" si="3"/>
        <v>21929078</v>
      </c>
      <c r="N19" s="100">
        <f t="shared" si="3"/>
        <v>37200876</v>
      </c>
      <c r="O19" s="100">
        <f t="shared" si="3"/>
        <v>7789954</v>
      </c>
      <c r="P19" s="100">
        <f t="shared" si="3"/>
        <v>14545510</v>
      </c>
      <c r="Q19" s="100">
        <f t="shared" si="3"/>
        <v>16946916</v>
      </c>
      <c r="R19" s="100">
        <f t="shared" si="3"/>
        <v>39282380</v>
      </c>
      <c r="S19" s="100">
        <f t="shared" si="3"/>
        <v>12432263</v>
      </c>
      <c r="T19" s="100">
        <f t="shared" si="3"/>
        <v>12044900</v>
      </c>
      <c r="U19" s="100">
        <f t="shared" si="3"/>
        <v>34610477</v>
      </c>
      <c r="V19" s="100">
        <f t="shared" si="3"/>
        <v>59087640</v>
      </c>
      <c r="W19" s="100">
        <f t="shared" si="3"/>
        <v>158419311</v>
      </c>
      <c r="X19" s="100">
        <f t="shared" si="3"/>
        <v>197973907</v>
      </c>
      <c r="Y19" s="100">
        <f t="shared" si="3"/>
        <v>-39554596</v>
      </c>
      <c r="Z19" s="137">
        <f>+IF(X19&lt;&gt;0,+(Y19/X19)*100,0)</f>
        <v>-19.979701668462805</v>
      </c>
      <c r="AA19" s="102">
        <f>SUM(AA20:AA23)</f>
        <v>197973907</v>
      </c>
    </row>
    <row r="20" spans="1:27" ht="13.5">
      <c r="A20" s="138" t="s">
        <v>89</v>
      </c>
      <c r="B20" s="136"/>
      <c r="C20" s="155">
        <v>43231360</v>
      </c>
      <c r="D20" s="155"/>
      <c r="E20" s="156">
        <v>65100000</v>
      </c>
      <c r="F20" s="60">
        <v>91166907</v>
      </c>
      <c r="G20" s="60"/>
      <c r="H20" s="60">
        <v>1633087</v>
      </c>
      <c r="I20" s="60">
        <v>5968133</v>
      </c>
      <c r="J20" s="60">
        <v>7601220</v>
      </c>
      <c r="K20" s="60">
        <v>354388</v>
      </c>
      <c r="L20" s="60">
        <v>2178321</v>
      </c>
      <c r="M20" s="60">
        <v>10334553</v>
      </c>
      <c r="N20" s="60">
        <v>12867262</v>
      </c>
      <c r="O20" s="60">
        <v>5274588</v>
      </c>
      <c r="P20" s="60">
        <v>11286650</v>
      </c>
      <c r="Q20" s="60">
        <v>6520193</v>
      </c>
      <c r="R20" s="60">
        <v>23081431</v>
      </c>
      <c r="S20" s="60">
        <v>4445305</v>
      </c>
      <c r="T20" s="60">
        <v>1017878</v>
      </c>
      <c r="U20" s="60">
        <v>25196192</v>
      </c>
      <c r="V20" s="60">
        <v>30659375</v>
      </c>
      <c r="W20" s="60">
        <v>74209288</v>
      </c>
      <c r="X20" s="60">
        <v>91166907</v>
      </c>
      <c r="Y20" s="60">
        <v>-16957619</v>
      </c>
      <c r="Z20" s="140">
        <v>-18.6</v>
      </c>
      <c r="AA20" s="62">
        <v>91166907</v>
      </c>
    </row>
    <row r="21" spans="1:27" ht="13.5">
      <c r="A21" s="138" t="s">
        <v>90</v>
      </c>
      <c r="B21" s="136"/>
      <c r="C21" s="155">
        <v>50177530</v>
      </c>
      <c r="D21" s="155"/>
      <c r="E21" s="156">
        <v>35000000</v>
      </c>
      <c r="F21" s="60">
        <v>41364000</v>
      </c>
      <c r="G21" s="60"/>
      <c r="H21" s="60">
        <v>5689743</v>
      </c>
      <c r="I21" s="60">
        <v>194994</v>
      </c>
      <c r="J21" s="60">
        <v>5884737</v>
      </c>
      <c r="K21" s="60"/>
      <c r="L21" s="60">
        <v>1816449</v>
      </c>
      <c r="M21" s="60">
        <v>2987097</v>
      </c>
      <c r="N21" s="60">
        <v>4803546</v>
      </c>
      <c r="O21" s="60">
        <v>318112</v>
      </c>
      <c r="P21" s="60">
        <v>377839</v>
      </c>
      <c r="Q21" s="60">
        <v>4415211</v>
      </c>
      <c r="R21" s="60">
        <v>5111162</v>
      </c>
      <c r="S21" s="60"/>
      <c r="T21" s="60">
        <v>2020937</v>
      </c>
      <c r="U21" s="60">
        <v>820403</v>
      </c>
      <c r="V21" s="60">
        <v>2841340</v>
      </c>
      <c r="W21" s="60">
        <v>18640785</v>
      </c>
      <c r="X21" s="60">
        <v>41364000</v>
      </c>
      <c r="Y21" s="60">
        <v>-22723215</v>
      </c>
      <c r="Z21" s="140">
        <v>-54.93</v>
      </c>
      <c r="AA21" s="62">
        <v>41364000</v>
      </c>
    </row>
    <row r="22" spans="1:27" ht="13.5">
      <c r="A22" s="138" t="s">
        <v>91</v>
      </c>
      <c r="B22" s="136"/>
      <c r="C22" s="157">
        <v>33208683</v>
      </c>
      <c r="D22" s="157"/>
      <c r="E22" s="158">
        <v>50044775</v>
      </c>
      <c r="F22" s="159">
        <v>65443000</v>
      </c>
      <c r="G22" s="159"/>
      <c r="H22" s="159">
        <v>3084748</v>
      </c>
      <c r="I22" s="159">
        <v>6277710</v>
      </c>
      <c r="J22" s="159">
        <v>9362458</v>
      </c>
      <c r="K22" s="159">
        <v>6646093</v>
      </c>
      <c r="L22" s="159">
        <v>4276547</v>
      </c>
      <c r="M22" s="159">
        <v>8607428</v>
      </c>
      <c r="N22" s="159">
        <v>19530068</v>
      </c>
      <c r="O22" s="159">
        <v>2197254</v>
      </c>
      <c r="P22" s="159">
        <v>2881021</v>
      </c>
      <c r="Q22" s="159">
        <v>6011512</v>
      </c>
      <c r="R22" s="159">
        <v>11089787</v>
      </c>
      <c r="S22" s="159">
        <v>7986958</v>
      </c>
      <c r="T22" s="159">
        <v>9006085</v>
      </c>
      <c r="U22" s="159">
        <v>8593882</v>
      </c>
      <c r="V22" s="159">
        <v>25586925</v>
      </c>
      <c r="W22" s="159">
        <v>65569238</v>
      </c>
      <c r="X22" s="159">
        <v>65443000</v>
      </c>
      <c r="Y22" s="159">
        <v>126238</v>
      </c>
      <c r="Z22" s="141">
        <v>0.19</v>
      </c>
      <c r="AA22" s="225">
        <v>65443000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9896183</v>
      </c>
      <c r="D24" s="153"/>
      <c r="E24" s="154">
        <v>64200000</v>
      </c>
      <c r="F24" s="100">
        <v>17899526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17899526</v>
      </c>
      <c r="Y24" s="100">
        <v>-17899526</v>
      </c>
      <c r="Z24" s="137">
        <v>-100</v>
      </c>
      <c r="AA24" s="102">
        <v>17899526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179281092</v>
      </c>
      <c r="D25" s="217">
        <f>+D5+D9+D15+D19+D24</f>
        <v>0</v>
      </c>
      <c r="E25" s="230">
        <f t="shared" si="4"/>
        <v>238867113</v>
      </c>
      <c r="F25" s="219">
        <f t="shared" si="4"/>
        <v>297513065</v>
      </c>
      <c r="G25" s="219">
        <f t="shared" si="4"/>
        <v>0</v>
      </c>
      <c r="H25" s="219">
        <f t="shared" si="4"/>
        <v>10734514</v>
      </c>
      <c r="I25" s="219">
        <f t="shared" si="4"/>
        <v>15923875</v>
      </c>
      <c r="J25" s="219">
        <f t="shared" si="4"/>
        <v>26658389</v>
      </c>
      <c r="K25" s="219">
        <f t="shared" si="4"/>
        <v>10502535</v>
      </c>
      <c r="L25" s="219">
        <f t="shared" si="4"/>
        <v>10868166</v>
      </c>
      <c r="M25" s="219">
        <f t="shared" si="4"/>
        <v>24787744</v>
      </c>
      <c r="N25" s="219">
        <f t="shared" si="4"/>
        <v>46158445</v>
      </c>
      <c r="O25" s="219">
        <f t="shared" si="4"/>
        <v>8563149</v>
      </c>
      <c r="P25" s="219">
        <f t="shared" si="4"/>
        <v>17657493</v>
      </c>
      <c r="Q25" s="219">
        <f t="shared" si="4"/>
        <v>20698571</v>
      </c>
      <c r="R25" s="219">
        <f t="shared" si="4"/>
        <v>46919213</v>
      </c>
      <c r="S25" s="219">
        <f t="shared" si="4"/>
        <v>17823037</v>
      </c>
      <c r="T25" s="219">
        <f t="shared" si="4"/>
        <v>23781902</v>
      </c>
      <c r="U25" s="219">
        <f t="shared" si="4"/>
        <v>63819316</v>
      </c>
      <c r="V25" s="219">
        <f t="shared" si="4"/>
        <v>105424255</v>
      </c>
      <c r="W25" s="219">
        <f t="shared" si="4"/>
        <v>225160302</v>
      </c>
      <c r="X25" s="219">
        <f t="shared" si="4"/>
        <v>297513065</v>
      </c>
      <c r="Y25" s="219">
        <f t="shared" si="4"/>
        <v>-72352763</v>
      </c>
      <c r="Z25" s="231">
        <f>+IF(X25&lt;&gt;0,+(Y25/X25)*100,0)</f>
        <v>-24.31918846992484</v>
      </c>
      <c r="AA25" s="232">
        <f>+AA5+AA9+AA15+AA19+AA24</f>
        <v>297513065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97643542</v>
      </c>
      <c r="D28" s="155"/>
      <c r="E28" s="156">
        <v>75767113</v>
      </c>
      <c r="F28" s="60">
        <v>92770028</v>
      </c>
      <c r="G28" s="60"/>
      <c r="H28" s="60">
        <v>3198103</v>
      </c>
      <c r="I28" s="60">
        <v>5769686</v>
      </c>
      <c r="J28" s="60">
        <v>8967789</v>
      </c>
      <c r="K28" s="60">
        <v>4612689</v>
      </c>
      <c r="L28" s="60">
        <v>4363733</v>
      </c>
      <c r="M28" s="60">
        <v>15487749</v>
      </c>
      <c r="N28" s="60">
        <v>24464171</v>
      </c>
      <c r="O28" s="60">
        <v>5480995</v>
      </c>
      <c r="P28" s="60">
        <v>6274118</v>
      </c>
      <c r="Q28" s="60">
        <v>15703610</v>
      </c>
      <c r="R28" s="60">
        <v>27458723</v>
      </c>
      <c r="S28" s="60">
        <v>7908090</v>
      </c>
      <c r="T28" s="60">
        <v>8018078</v>
      </c>
      <c r="U28" s="60">
        <v>10256257</v>
      </c>
      <c r="V28" s="60">
        <v>26182425</v>
      </c>
      <c r="W28" s="60">
        <v>87073108</v>
      </c>
      <c r="X28" s="60">
        <v>92770028</v>
      </c>
      <c r="Y28" s="60">
        <v>-5696920</v>
      </c>
      <c r="Z28" s="140">
        <v>-6.14</v>
      </c>
      <c r="AA28" s="155">
        <v>92770028</v>
      </c>
    </row>
    <row r="29" spans="1:27" ht="13.5">
      <c r="A29" s="234" t="s">
        <v>134</v>
      </c>
      <c r="B29" s="136"/>
      <c r="C29" s="155">
        <v>3239841</v>
      </c>
      <c r="D29" s="155"/>
      <c r="E29" s="156">
        <v>20000000</v>
      </c>
      <c r="F29" s="60">
        <v>47481560</v>
      </c>
      <c r="G29" s="60"/>
      <c r="H29" s="60">
        <v>70722</v>
      </c>
      <c r="I29" s="60">
        <v>320455</v>
      </c>
      <c r="J29" s="60">
        <v>391177</v>
      </c>
      <c r="K29" s="60">
        <v>402681</v>
      </c>
      <c r="L29" s="60">
        <v>530010</v>
      </c>
      <c r="M29" s="60">
        <v>2180835</v>
      </c>
      <c r="N29" s="60">
        <v>3113526</v>
      </c>
      <c r="O29" s="60">
        <v>248035</v>
      </c>
      <c r="P29" s="60">
        <v>778964</v>
      </c>
      <c r="Q29" s="60">
        <v>1283925</v>
      </c>
      <c r="R29" s="60">
        <v>2310924</v>
      </c>
      <c r="S29" s="60">
        <v>2062805</v>
      </c>
      <c r="T29" s="60">
        <v>3374366</v>
      </c>
      <c r="U29" s="60">
        <v>3070717</v>
      </c>
      <c r="V29" s="60">
        <v>8507888</v>
      </c>
      <c r="W29" s="60">
        <v>14323515</v>
      </c>
      <c r="X29" s="60">
        <v>47481560</v>
      </c>
      <c r="Y29" s="60">
        <v>-33158045</v>
      </c>
      <c r="Z29" s="140">
        <v>-69.83</v>
      </c>
      <c r="AA29" s="62">
        <v>47481560</v>
      </c>
    </row>
    <row r="30" spans="1:27" ht="13.5">
      <c r="A30" s="234" t="s">
        <v>135</v>
      </c>
      <c r="B30" s="136"/>
      <c r="C30" s="157">
        <v>1306160</v>
      </c>
      <c r="D30" s="157"/>
      <c r="E30" s="158"/>
      <c r="F30" s="159">
        <v>4763540</v>
      </c>
      <c r="G30" s="159"/>
      <c r="H30" s="159"/>
      <c r="I30" s="159">
        <v>693238</v>
      </c>
      <c r="J30" s="159">
        <v>693238</v>
      </c>
      <c r="K30" s="159"/>
      <c r="L30" s="159">
        <v>124431</v>
      </c>
      <c r="M30" s="159"/>
      <c r="N30" s="159">
        <v>124431</v>
      </c>
      <c r="O30" s="159"/>
      <c r="P30" s="159"/>
      <c r="Q30" s="159">
        <v>1066755</v>
      </c>
      <c r="R30" s="159">
        <v>1066755</v>
      </c>
      <c r="S30" s="159"/>
      <c r="T30" s="159"/>
      <c r="U30" s="159">
        <v>1441447</v>
      </c>
      <c r="V30" s="159">
        <v>1441447</v>
      </c>
      <c r="W30" s="159">
        <v>3325871</v>
      </c>
      <c r="X30" s="159">
        <v>4763540</v>
      </c>
      <c r="Y30" s="159">
        <v>-1437669</v>
      </c>
      <c r="Z30" s="141">
        <v>-30.18</v>
      </c>
      <c r="AA30" s="225">
        <v>4763540</v>
      </c>
    </row>
    <row r="31" spans="1:27" ht="13.5">
      <c r="A31" s="235" t="s">
        <v>136</v>
      </c>
      <c r="B31" s="136"/>
      <c r="C31" s="155">
        <v>7768133</v>
      </c>
      <c r="D31" s="155"/>
      <c r="E31" s="156"/>
      <c r="F31" s="60"/>
      <c r="G31" s="60"/>
      <c r="H31" s="60"/>
      <c r="I31" s="60"/>
      <c r="J31" s="60"/>
      <c r="K31" s="60">
        <v>1636946</v>
      </c>
      <c r="L31" s="60"/>
      <c r="M31" s="60"/>
      <c r="N31" s="60">
        <v>1636946</v>
      </c>
      <c r="O31" s="60">
        <v>736178</v>
      </c>
      <c r="P31" s="60"/>
      <c r="Q31" s="60"/>
      <c r="R31" s="60">
        <v>736178</v>
      </c>
      <c r="S31" s="60"/>
      <c r="T31" s="60"/>
      <c r="U31" s="60"/>
      <c r="V31" s="60"/>
      <c r="W31" s="60">
        <v>2373124</v>
      </c>
      <c r="X31" s="60"/>
      <c r="Y31" s="60">
        <v>2373124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109957676</v>
      </c>
      <c r="D32" s="210">
        <f>SUM(D28:D31)</f>
        <v>0</v>
      </c>
      <c r="E32" s="211">
        <f t="shared" si="5"/>
        <v>95767113</v>
      </c>
      <c r="F32" s="77">
        <f t="shared" si="5"/>
        <v>145015128</v>
      </c>
      <c r="G32" s="77">
        <f t="shared" si="5"/>
        <v>0</v>
      </c>
      <c r="H32" s="77">
        <f t="shared" si="5"/>
        <v>3268825</v>
      </c>
      <c r="I32" s="77">
        <f t="shared" si="5"/>
        <v>6783379</v>
      </c>
      <c r="J32" s="77">
        <f t="shared" si="5"/>
        <v>10052204</v>
      </c>
      <c r="K32" s="77">
        <f t="shared" si="5"/>
        <v>6652316</v>
      </c>
      <c r="L32" s="77">
        <f t="shared" si="5"/>
        <v>5018174</v>
      </c>
      <c r="M32" s="77">
        <f t="shared" si="5"/>
        <v>17668584</v>
      </c>
      <c r="N32" s="77">
        <f t="shared" si="5"/>
        <v>29339074</v>
      </c>
      <c r="O32" s="77">
        <f t="shared" si="5"/>
        <v>6465208</v>
      </c>
      <c r="P32" s="77">
        <f t="shared" si="5"/>
        <v>7053082</v>
      </c>
      <c r="Q32" s="77">
        <f t="shared" si="5"/>
        <v>18054290</v>
      </c>
      <c r="R32" s="77">
        <f t="shared" si="5"/>
        <v>31572580</v>
      </c>
      <c r="S32" s="77">
        <f t="shared" si="5"/>
        <v>9970895</v>
      </c>
      <c r="T32" s="77">
        <f t="shared" si="5"/>
        <v>11392444</v>
      </c>
      <c r="U32" s="77">
        <f t="shared" si="5"/>
        <v>14768421</v>
      </c>
      <c r="V32" s="77">
        <f t="shared" si="5"/>
        <v>36131760</v>
      </c>
      <c r="W32" s="77">
        <f t="shared" si="5"/>
        <v>107095618</v>
      </c>
      <c r="X32" s="77">
        <f t="shared" si="5"/>
        <v>145015128</v>
      </c>
      <c r="Y32" s="77">
        <f t="shared" si="5"/>
        <v>-37919510</v>
      </c>
      <c r="Z32" s="212">
        <f>+IF(X32&lt;&gt;0,+(Y32/X32)*100,0)</f>
        <v>-26.14865809034765</v>
      </c>
      <c r="AA32" s="79">
        <f>SUM(AA28:AA31)</f>
        <v>145015128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57072801</v>
      </c>
      <c r="D34" s="155"/>
      <c r="E34" s="156">
        <v>54100000</v>
      </c>
      <c r="F34" s="60">
        <v>54100000</v>
      </c>
      <c r="G34" s="60"/>
      <c r="H34" s="60">
        <v>7030423</v>
      </c>
      <c r="I34" s="60">
        <v>2455174</v>
      </c>
      <c r="J34" s="60">
        <v>9485597</v>
      </c>
      <c r="K34" s="60">
        <v>345281</v>
      </c>
      <c r="L34" s="60">
        <v>3427640</v>
      </c>
      <c r="M34" s="60">
        <v>1487660</v>
      </c>
      <c r="N34" s="60">
        <v>5260581</v>
      </c>
      <c r="O34" s="60">
        <v>936903</v>
      </c>
      <c r="P34" s="60">
        <v>9572082</v>
      </c>
      <c r="Q34" s="60">
        <v>7087</v>
      </c>
      <c r="R34" s="60">
        <v>10516072</v>
      </c>
      <c r="S34" s="60">
        <v>3675215</v>
      </c>
      <c r="T34" s="60">
        <v>2463565</v>
      </c>
      <c r="U34" s="60">
        <v>23177355</v>
      </c>
      <c r="V34" s="60">
        <v>29316135</v>
      </c>
      <c r="W34" s="60">
        <v>54578385</v>
      </c>
      <c r="X34" s="60">
        <v>54100000</v>
      </c>
      <c r="Y34" s="60">
        <v>478385</v>
      </c>
      <c r="Z34" s="140">
        <v>0.88</v>
      </c>
      <c r="AA34" s="62">
        <v>54100000</v>
      </c>
    </row>
    <row r="35" spans="1:27" ht="13.5">
      <c r="A35" s="237" t="s">
        <v>53</v>
      </c>
      <c r="B35" s="136"/>
      <c r="C35" s="155">
        <v>12250615</v>
      </c>
      <c r="D35" s="155"/>
      <c r="E35" s="156">
        <v>89000000</v>
      </c>
      <c r="F35" s="60">
        <v>98397937</v>
      </c>
      <c r="G35" s="60"/>
      <c r="H35" s="60">
        <v>435266</v>
      </c>
      <c r="I35" s="60">
        <v>6685322</v>
      </c>
      <c r="J35" s="60">
        <v>7120588</v>
      </c>
      <c r="K35" s="60">
        <v>3504938</v>
      </c>
      <c r="L35" s="60">
        <v>2422352</v>
      </c>
      <c r="M35" s="60">
        <v>5631500</v>
      </c>
      <c r="N35" s="60">
        <v>11558790</v>
      </c>
      <c r="O35" s="60">
        <v>1161038</v>
      </c>
      <c r="P35" s="60">
        <v>1032329</v>
      </c>
      <c r="Q35" s="60">
        <v>2637194</v>
      </c>
      <c r="R35" s="60">
        <v>4830561</v>
      </c>
      <c r="S35" s="60">
        <v>4176927</v>
      </c>
      <c r="T35" s="60">
        <v>9925893</v>
      </c>
      <c r="U35" s="60">
        <v>25873540</v>
      </c>
      <c r="V35" s="60">
        <v>39976360</v>
      </c>
      <c r="W35" s="60">
        <v>63486299</v>
      </c>
      <c r="X35" s="60">
        <v>98397937</v>
      </c>
      <c r="Y35" s="60">
        <v>-34911638</v>
      </c>
      <c r="Z35" s="140">
        <v>-35.48</v>
      </c>
      <c r="AA35" s="62">
        <v>98397937</v>
      </c>
    </row>
    <row r="36" spans="1:27" ht="13.5">
      <c r="A36" s="238" t="s">
        <v>139</v>
      </c>
      <c r="B36" s="149"/>
      <c r="C36" s="222">
        <f aca="true" t="shared" si="6" ref="C36:Y36">SUM(C32:C35)</f>
        <v>179281092</v>
      </c>
      <c r="D36" s="222">
        <f>SUM(D32:D35)</f>
        <v>0</v>
      </c>
      <c r="E36" s="218">
        <f t="shared" si="6"/>
        <v>238867113</v>
      </c>
      <c r="F36" s="220">
        <f t="shared" si="6"/>
        <v>297513065</v>
      </c>
      <c r="G36" s="220">
        <f t="shared" si="6"/>
        <v>0</v>
      </c>
      <c r="H36" s="220">
        <f t="shared" si="6"/>
        <v>10734514</v>
      </c>
      <c r="I36" s="220">
        <f t="shared" si="6"/>
        <v>15923875</v>
      </c>
      <c r="J36" s="220">
        <f t="shared" si="6"/>
        <v>26658389</v>
      </c>
      <c r="K36" s="220">
        <f t="shared" si="6"/>
        <v>10502535</v>
      </c>
      <c r="L36" s="220">
        <f t="shared" si="6"/>
        <v>10868166</v>
      </c>
      <c r="M36" s="220">
        <f t="shared" si="6"/>
        <v>24787744</v>
      </c>
      <c r="N36" s="220">
        <f t="shared" si="6"/>
        <v>46158445</v>
      </c>
      <c r="O36" s="220">
        <f t="shared" si="6"/>
        <v>8563149</v>
      </c>
      <c r="P36" s="220">
        <f t="shared" si="6"/>
        <v>17657493</v>
      </c>
      <c r="Q36" s="220">
        <f t="shared" si="6"/>
        <v>20698571</v>
      </c>
      <c r="R36" s="220">
        <f t="shared" si="6"/>
        <v>46919213</v>
      </c>
      <c r="S36" s="220">
        <f t="shared" si="6"/>
        <v>17823037</v>
      </c>
      <c r="T36" s="220">
        <f t="shared" si="6"/>
        <v>23781902</v>
      </c>
      <c r="U36" s="220">
        <f t="shared" si="6"/>
        <v>63819316</v>
      </c>
      <c r="V36" s="220">
        <f t="shared" si="6"/>
        <v>105424255</v>
      </c>
      <c r="W36" s="220">
        <f t="shared" si="6"/>
        <v>225160302</v>
      </c>
      <c r="X36" s="220">
        <f t="shared" si="6"/>
        <v>297513065</v>
      </c>
      <c r="Y36" s="220">
        <f t="shared" si="6"/>
        <v>-72352763</v>
      </c>
      <c r="Z36" s="221">
        <f>+IF(X36&lt;&gt;0,+(Y36/X36)*100,0)</f>
        <v>-24.31918846992484</v>
      </c>
      <c r="AA36" s="239">
        <f>SUM(AA32:AA35)</f>
        <v>297513065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/>
      <c r="H6" s="60"/>
      <c r="I6" s="60">
        <v>7721</v>
      </c>
      <c r="J6" s="60">
        <v>7721</v>
      </c>
      <c r="K6" s="60">
        <v>35784399</v>
      </c>
      <c r="L6" s="60">
        <v>6206328</v>
      </c>
      <c r="M6" s="60"/>
      <c r="N6" s="60"/>
      <c r="O6" s="60">
        <v>4758635</v>
      </c>
      <c r="P6" s="60"/>
      <c r="Q6" s="60">
        <v>30710178</v>
      </c>
      <c r="R6" s="60">
        <v>30710178</v>
      </c>
      <c r="S6" s="60">
        <v>4915836</v>
      </c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>
        <v>336560409</v>
      </c>
      <c r="D7" s="155"/>
      <c r="E7" s="59">
        <v>226947957</v>
      </c>
      <c r="F7" s="60">
        <v>183012020</v>
      </c>
      <c r="G7" s="60">
        <v>351544939</v>
      </c>
      <c r="H7" s="60">
        <v>381544939</v>
      </c>
      <c r="I7" s="60">
        <v>346544939</v>
      </c>
      <c r="J7" s="60">
        <v>346544939</v>
      </c>
      <c r="K7" s="60">
        <v>351544939</v>
      </c>
      <c r="L7" s="60">
        <v>376544939</v>
      </c>
      <c r="M7" s="60">
        <v>358544939</v>
      </c>
      <c r="N7" s="60">
        <v>358544939</v>
      </c>
      <c r="O7" s="60">
        <v>348591425</v>
      </c>
      <c r="P7" s="60">
        <v>348591425</v>
      </c>
      <c r="Q7" s="60">
        <v>378591425</v>
      </c>
      <c r="R7" s="60">
        <v>378591425</v>
      </c>
      <c r="S7" s="60">
        <v>388591425</v>
      </c>
      <c r="T7" s="60">
        <v>378591425</v>
      </c>
      <c r="U7" s="60">
        <v>320592658</v>
      </c>
      <c r="V7" s="60">
        <v>320592658</v>
      </c>
      <c r="W7" s="60">
        <v>320592658</v>
      </c>
      <c r="X7" s="60">
        <v>183012020</v>
      </c>
      <c r="Y7" s="60">
        <v>137580638</v>
      </c>
      <c r="Z7" s="140">
        <v>75.18</v>
      </c>
      <c r="AA7" s="62">
        <v>183012020</v>
      </c>
    </row>
    <row r="8" spans="1:27" ht="13.5">
      <c r="A8" s="249" t="s">
        <v>145</v>
      </c>
      <c r="B8" s="182"/>
      <c r="C8" s="155">
        <v>209465132</v>
      </c>
      <c r="D8" s="155"/>
      <c r="E8" s="59">
        <v>186275725</v>
      </c>
      <c r="F8" s="60">
        <v>186275725</v>
      </c>
      <c r="G8" s="60">
        <v>464093146</v>
      </c>
      <c r="H8" s="60">
        <v>303162730</v>
      </c>
      <c r="I8" s="60">
        <v>492960235</v>
      </c>
      <c r="J8" s="60">
        <v>492960235</v>
      </c>
      <c r="K8" s="60">
        <v>321493948</v>
      </c>
      <c r="L8" s="60">
        <v>203665145</v>
      </c>
      <c r="M8" s="60">
        <v>360098533</v>
      </c>
      <c r="N8" s="60">
        <v>360098533</v>
      </c>
      <c r="O8" s="60">
        <v>183511087</v>
      </c>
      <c r="P8" s="60">
        <v>199947413</v>
      </c>
      <c r="Q8" s="60">
        <v>212267053</v>
      </c>
      <c r="R8" s="60">
        <v>212267053</v>
      </c>
      <c r="S8" s="60">
        <v>233943052</v>
      </c>
      <c r="T8" s="60">
        <v>244536053</v>
      </c>
      <c r="U8" s="60">
        <v>250835170</v>
      </c>
      <c r="V8" s="60">
        <v>250835170</v>
      </c>
      <c r="W8" s="60">
        <v>250835170</v>
      </c>
      <c r="X8" s="60">
        <v>186275725</v>
      </c>
      <c r="Y8" s="60">
        <v>64559445</v>
      </c>
      <c r="Z8" s="140">
        <v>34.66</v>
      </c>
      <c r="AA8" s="62">
        <v>186275725</v>
      </c>
    </row>
    <row r="9" spans="1:27" ht="13.5">
      <c r="A9" s="249" t="s">
        <v>146</v>
      </c>
      <c r="B9" s="182"/>
      <c r="C9" s="155">
        <v>224990273</v>
      </c>
      <c r="D9" s="155"/>
      <c r="E9" s="59">
        <v>157847727</v>
      </c>
      <c r="F9" s="60">
        <v>157847727</v>
      </c>
      <c r="G9" s="60">
        <v>86308228</v>
      </c>
      <c r="H9" s="60">
        <v>161873690</v>
      </c>
      <c r="I9" s="60">
        <v>260951358</v>
      </c>
      <c r="J9" s="60">
        <v>260951358</v>
      </c>
      <c r="K9" s="60">
        <v>259554878</v>
      </c>
      <c r="L9" s="60">
        <v>260934446</v>
      </c>
      <c r="M9" s="60">
        <v>262331745</v>
      </c>
      <c r="N9" s="60">
        <v>262331745</v>
      </c>
      <c r="O9" s="60">
        <v>258779447</v>
      </c>
      <c r="P9" s="60">
        <v>259502939</v>
      </c>
      <c r="Q9" s="60">
        <v>256560387</v>
      </c>
      <c r="R9" s="60">
        <v>256560387</v>
      </c>
      <c r="S9" s="60">
        <v>256070176</v>
      </c>
      <c r="T9" s="60">
        <v>255549634</v>
      </c>
      <c r="U9" s="60">
        <v>253271794</v>
      </c>
      <c r="V9" s="60">
        <v>253271794</v>
      </c>
      <c r="W9" s="60">
        <v>253271794</v>
      </c>
      <c r="X9" s="60">
        <v>157847727</v>
      </c>
      <c r="Y9" s="60">
        <v>95424067</v>
      </c>
      <c r="Z9" s="140">
        <v>60.45</v>
      </c>
      <c r="AA9" s="62">
        <v>157847727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19280649</v>
      </c>
      <c r="D11" s="155"/>
      <c r="E11" s="59">
        <v>23884479</v>
      </c>
      <c r="F11" s="60">
        <v>23884479</v>
      </c>
      <c r="G11" s="60">
        <v>18658261</v>
      </c>
      <c r="H11" s="60">
        <v>18404385</v>
      </c>
      <c r="I11" s="60">
        <v>20604416</v>
      </c>
      <c r="J11" s="60">
        <v>20604416</v>
      </c>
      <c r="K11" s="60">
        <v>22179427</v>
      </c>
      <c r="L11" s="60">
        <v>22401729</v>
      </c>
      <c r="M11" s="60">
        <v>23967379</v>
      </c>
      <c r="N11" s="60">
        <v>23967379</v>
      </c>
      <c r="O11" s="60">
        <v>23681564</v>
      </c>
      <c r="P11" s="60">
        <v>24188339</v>
      </c>
      <c r="Q11" s="60">
        <v>24488659</v>
      </c>
      <c r="R11" s="60">
        <v>24488659</v>
      </c>
      <c r="S11" s="60">
        <v>24655442</v>
      </c>
      <c r="T11" s="60">
        <v>24251460</v>
      </c>
      <c r="U11" s="60">
        <v>40393891</v>
      </c>
      <c r="V11" s="60">
        <v>40393891</v>
      </c>
      <c r="W11" s="60">
        <v>40393891</v>
      </c>
      <c r="X11" s="60">
        <v>23884479</v>
      </c>
      <c r="Y11" s="60">
        <v>16509412</v>
      </c>
      <c r="Z11" s="140">
        <v>69.12</v>
      </c>
      <c r="AA11" s="62">
        <v>23884479</v>
      </c>
    </row>
    <row r="12" spans="1:27" ht="13.5">
      <c r="A12" s="250" t="s">
        <v>56</v>
      </c>
      <c r="B12" s="251"/>
      <c r="C12" s="168">
        <f aca="true" t="shared" si="0" ref="C12:Y12">SUM(C6:C11)</f>
        <v>790296463</v>
      </c>
      <c r="D12" s="168">
        <f>SUM(D6:D11)</f>
        <v>0</v>
      </c>
      <c r="E12" s="72">
        <f t="shared" si="0"/>
        <v>594955888</v>
      </c>
      <c r="F12" s="73">
        <f t="shared" si="0"/>
        <v>551019951</v>
      </c>
      <c r="G12" s="73">
        <f t="shared" si="0"/>
        <v>920604574</v>
      </c>
      <c r="H12" s="73">
        <f t="shared" si="0"/>
        <v>864985744</v>
      </c>
      <c r="I12" s="73">
        <f t="shared" si="0"/>
        <v>1121068669</v>
      </c>
      <c r="J12" s="73">
        <f t="shared" si="0"/>
        <v>1121068669</v>
      </c>
      <c r="K12" s="73">
        <f t="shared" si="0"/>
        <v>990557591</v>
      </c>
      <c r="L12" s="73">
        <f t="shared" si="0"/>
        <v>869752587</v>
      </c>
      <c r="M12" s="73">
        <f t="shared" si="0"/>
        <v>1004942596</v>
      </c>
      <c r="N12" s="73">
        <f t="shared" si="0"/>
        <v>1004942596</v>
      </c>
      <c r="O12" s="73">
        <f t="shared" si="0"/>
        <v>819322158</v>
      </c>
      <c r="P12" s="73">
        <f t="shared" si="0"/>
        <v>832230116</v>
      </c>
      <c r="Q12" s="73">
        <f t="shared" si="0"/>
        <v>902617702</v>
      </c>
      <c r="R12" s="73">
        <f t="shared" si="0"/>
        <v>902617702</v>
      </c>
      <c r="S12" s="73">
        <f t="shared" si="0"/>
        <v>908175931</v>
      </c>
      <c r="T12" s="73">
        <f t="shared" si="0"/>
        <v>902928572</v>
      </c>
      <c r="U12" s="73">
        <f t="shared" si="0"/>
        <v>865093513</v>
      </c>
      <c r="V12" s="73">
        <f t="shared" si="0"/>
        <v>865093513</v>
      </c>
      <c r="W12" s="73">
        <f t="shared" si="0"/>
        <v>865093513</v>
      </c>
      <c r="X12" s="73">
        <f t="shared" si="0"/>
        <v>551019951</v>
      </c>
      <c r="Y12" s="73">
        <f t="shared" si="0"/>
        <v>314073562</v>
      </c>
      <c r="Z12" s="170">
        <f>+IF(X12&lt;&gt;0,+(Y12/X12)*100,0)</f>
        <v>56.99858261574997</v>
      </c>
      <c r="AA12" s="74">
        <f>SUM(AA6:AA11)</f>
        <v>551019951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4119331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183654528</v>
      </c>
      <c r="D17" s="155"/>
      <c r="E17" s="59">
        <v>125222029</v>
      </c>
      <c r="F17" s="60">
        <v>125222029</v>
      </c>
      <c r="G17" s="60">
        <v>121039839</v>
      </c>
      <c r="H17" s="60">
        <v>183654596</v>
      </c>
      <c r="I17" s="60">
        <v>183654596</v>
      </c>
      <c r="J17" s="60">
        <v>183654596</v>
      </c>
      <c r="K17" s="60">
        <v>183654596</v>
      </c>
      <c r="L17" s="60">
        <v>183654528</v>
      </c>
      <c r="M17" s="60">
        <v>183654528</v>
      </c>
      <c r="N17" s="60">
        <v>183654528</v>
      </c>
      <c r="O17" s="60">
        <v>183654528</v>
      </c>
      <c r="P17" s="60">
        <v>183654528</v>
      </c>
      <c r="Q17" s="60">
        <v>183654528</v>
      </c>
      <c r="R17" s="60">
        <v>183654528</v>
      </c>
      <c r="S17" s="60">
        <v>183654528</v>
      </c>
      <c r="T17" s="60">
        <v>183654528</v>
      </c>
      <c r="U17" s="60">
        <v>183654528</v>
      </c>
      <c r="V17" s="60">
        <v>183654528</v>
      </c>
      <c r="W17" s="60">
        <v>183654528</v>
      </c>
      <c r="X17" s="60">
        <v>125222029</v>
      </c>
      <c r="Y17" s="60">
        <v>58432499</v>
      </c>
      <c r="Z17" s="140">
        <v>46.66</v>
      </c>
      <c r="AA17" s="62">
        <v>125222029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1056018204</v>
      </c>
      <c r="D19" s="155"/>
      <c r="E19" s="59">
        <v>1298364000</v>
      </c>
      <c r="F19" s="60">
        <v>1357009951</v>
      </c>
      <c r="G19" s="60">
        <v>1043571892</v>
      </c>
      <c r="H19" s="60">
        <v>1088710935</v>
      </c>
      <c r="I19" s="60">
        <v>1103979628</v>
      </c>
      <c r="J19" s="60">
        <v>1103979628</v>
      </c>
      <c r="K19" s="60">
        <v>1112845216</v>
      </c>
      <c r="L19" s="60">
        <v>1108556893</v>
      </c>
      <c r="M19" s="60">
        <v>1133029295</v>
      </c>
      <c r="N19" s="60">
        <v>1133029295</v>
      </c>
      <c r="O19" s="60">
        <v>1140600362</v>
      </c>
      <c r="P19" s="60">
        <v>1158257855</v>
      </c>
      <c r="Q19" s="60">
        <v>1179293546</v>
      </c>
      <c r="R19" s="60">
        <v>1179293546</v>
      </c>
      <c r="S19" s="60">
        <v>1197456371</v>
      </c>
      <c r="T19" s="60">
        <v>1221238273</v>
      </c>
      <c r="U19" s="60">
        <v>1284331564</v>
      </c>
      <c r="V19" s="60">
        <v>1284331564</v>
      </c>
      <c r="W19" s="60">
        <v>1284331564</v>
      </c>
      <c r="X19" s="60">
        <v>1357009951</v>
      </c>
      <c r="Y19" s="60">
        <v>-72678387</v>
      </c>
      <c r="Z19" s="140">
        <v>-5.36</v>
      </c>
      <c r="AA19" s="62">
        <v>1357009951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2606911</v>
      </c>
      <c r="D22" s="155"/>
      <c r="E22" s="59">
        <v>5418050</v>
      </c>
      <c r="F22" s="60">
        <v>5418050</v>
      </c>
      <c r="G22" s="60">
        <v>2606911</v>
      </c>
      <c r="H22" s="60">
        <v>2606911</v>
      </c>
      <c r="I22" s="60">
        <v>2606911</v>
      </c>
      <c r="J22" s="60">
        <v>2606911</v>
      </c>
      <c r="K22" s="60">
        <v>2606911</v>
      </c>
      <c r="L22" s="60">
        <v>2606911</v>
      </c>
      <c r="M22" s="60">
        <v>2606911</v>
      </c>
      <c r="N22" s="60">
        <v>2606911</v>
      </c>
      <c r="O22" s="60">
        <v>2606911</v>
      </c>
      <c r="P22" s="60">
        <v>2606911</v>
      </c>
      <c r="Q22" s="60">
        <v>2606911</v>
      </c>
      <c r="R22" s="60">
        <v>2606911</v>
      </c>
      <c r="S22" s="60">
        <v>2606911</v>
      </c>
      <c r="T22" s="60">
        <v>2606911</v>
      </c>
      <c r="U22" s="60">
        <v>2606911</v>
      </c>
      <c r="V22" s="60">
        <v>2606911</v>
      </c>
      <c r="W22" s="60">
        <v>2606911</v>
      </c>
      <c r="X22" s="60">
        <v>5418050</v>
      </c>
      <c r="Y22" s="60">
        <v>-2811139</v>
      </c>
      <c r="Z22" s="140">
        <v>-51.88</v>
      </c>
      <c r="AA22" s="62">
        <v>5418050</v>
      </c>
    </row>
    <row r="23" spans="1:27" ht="13.5">
      <c r="A23" s="249" t="s">
        <v>158</v>
      </c>
      <c r="B23" s="182"/>
      <c r="C23" s="155">
        <v>6801943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1253200917</v>
      </c>
      <c r="D24" s="168">
        <f>SUM(D15:D23)</f>
        <v>0</v>
      </c>
      <c r="E24" s="76">
        <f t="shared" si="1"/>
        <v>1429004079</v>
      </c>
      <c r="F24" s="77">
        <f t="shared" si="1"/>
        <v>1487650030</v>
      </c>
      <c r="G24" s="77">
        <f t="shared" si="1"/>
        <v>1167218642</v>
      </c>
      <c r="H24" s="77">
        <f t="shared" si="1"/>
        <v>1274972442</v>
      </c>
      <c r="I24" s="77">
        <f t="shared" si="1"/>
        <v>1290241135</v>
      </c>
      <c r="J24" s="77">
        <f t="shared" si="1"/>
        <v>1290241135</v>
      </c>
      <c r="K24" s="77">
        <f t="shared" si="1"/>
        <v>1299106723</v>
      </c>
      <c r="L24" s="77">
        <f t="shared" si="1"/>
        <v>1294818332</v>
      </c>
      <c r="M24" s="77">
        <f t="shared" si="1"/>
        <v>1319290734</v>
      </c>
      <c r="N24" s="77">
        <f t="shared" si="1"/>
        <v>1319290734</v>
      </c>
      <c r="O24" s="77">
        <f t="shared" si="1"/>
        <v>1326861801</v>
      </c>
      <c r="P24" s="77">
        <f t="shared" si="1"/>
        <v>1344519294</v>
      </c>
      <c r="Q24" s="77">
        <f t="shared" si="1"/>
        <v>1365554985</v>
      </c>
      <c r="R24" s="77">
        <f t="shared" si="1"/>
        <v>1365554985</v>
      </c>
      <c r="S24" s="77">
        <f t="shared" si="1"/>
        <v>1383717810</v>
      </c>
      <c r="T24" s="77">
        <f t="shared" si="1"/>
        <v>1407499712</v>
      </c>
      <c r="U24" s="77">
        <f t="shared" si="1"/>
        <v>1470593003</v>
      </c>
      <c r="V24" s="77">
        <f t="shared" si="1"/>
        <v>1470593003</v>
      </c>
      <c r="W24" s="77">
        <f t="shared" si="1"/>
        <v>1470593003</v>
      </c>
      <c r="X24" s="77">
        <f t="shared" si="1"/>
        <v>1487650030</v>
      </c>
      <c r="Y24" s="77">
        <f t="shared" si="1"/>
        <v>-17057027</v>
      </c>
      <c r="Z24" s="212">
        <f>+IF(X24&lt;&gt;0,+(Y24/X24)*100,0)</f>
        <v>-1.1465752465988255</v>
      </c>
      <c r="AA24" s="79">
        <f>SUM(AA15:AA23)</f>
        <v>1487650030</v>
      </c>
    </row>
    <row r="25" spans="1:27" ht="13.5">
      <c r="A25" s="250" t="s">
        <v>159</v>
      </c>
      <c r="B25" s="251"/>
      <c r="C25" s="168">
        <f aca="true" t="shared" si="2" ref="C25:Y25">+C12+C24</f>
        <v>2043497380</v>
      </c>
      <c r="D25" s="168">
        <f>+D12+D24</f>
        <v>0</v>
      </c>
      <c r="E25" s="72">
        <f t="shared" si="2"/>
        <v>2023959967</v>
      </c>
      <c r="F25" s="73">
        <f t="shared" si="2"/>
        <v>2038669981</v>
      </c>
      <c r="G25" s="73">
        <f t="shared" si="2"/>
        <v>2087823216</v>
      </c>
      <c r="H25" s="73">
        <f t="shared" si="2"/>
        <v>2139958186</v>
      </c>
      <c r="I25" s="73">
        <f t="shared" si="2"/>
        <v>2411309804</v>
      </c>
      <c r="J25" s="73">
        <f t="shared" si="2"/>
        <v>2411309804</v>
      </c>
      <c r="K25" s="73">
        <f t="shared" si="2"/>
        <v>2289664314</v>
      </c>
      <c r="L25" s="73">
        <f t="shared" si="2"/>
        <v>2164570919</v>
      </c>
      <c r="M25" s="73">
        <f t="shared" si="2"/>
        <v>2324233330</v>
      </c>
      <c r="N25" s="73">
        <f t="shared" si="2"/>
        <v>2324233330</v>
      </c>
      <c r="O25" s="73">
        <f t="shared" si="2"/>
        <v>2146183959</v>
      </c>
      <c r="P25" s="73">
        <f t="shared" si="2"/>
        <v>2176749410</v>
      </c>
      <c r="Q25" s="73">
        <f t="shared" si="2"/>
        <v>2268172687</v>
      </c>
      <c r="R25" s="73">
        <f t="shared" si="2"/>
        <v>2268172687</v>
      </c>
      <c r="S25" s="73">
        <f t="shared" si="2"/>
        <v>2291893741</v>
      </c>
      <c r="T25" s="73">
        <f t="shared" si="2"/>
        <v>2310428284</v>
      </c>
      <c r="U25" s="73">
        <f t="shared" si="2"/>
        <v>2335686516</v>
      </c>
      <c r="V25" s="73">
        <f t="shared" si="2"/>
        <v>2335686516</v>
      </c>
      <c r="W25" s="73">
        <f t="shared" si="2"/>
        <v>2335686516</v>
      </c>
      <c r="X25" s="73">
        <f t="shared" si="2"/>
        <v>2038669981</v>
      </c>
      <c r="Y25" s="73">
        <f t="shared" si="2"/>
        <v>297016535</v>
      </c>
      <c r="Z25" s="170">
        <f>+IF(X25&lt;&gt;0,+(Y25/X25)*100,0)</f>
        <v>14.56913270750711</v>
      </c>
      <c r="AA25" s="74">
        <f>+AA12+AA24</f>
        <v>2038669981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12595368</v>
      </c>
      <c r="D29" s="155"/>
      <c r="E29" s="59">
        <v>11394787</v>
      </c>
      <c r="F29" s="60">
        <v>11394787</v>
      </c>
      <c r="G29" s="60">
        <v>26899286</v>
      </c>
      <c r="H29" s="60">
        <v>15421750</v>
      </c>
      <c r="I29" s="60"/>
      <c r="J29" s="60"/>
      <c r="K29" s="60"/>
      <c r="L29" s="60"/>
      <c r="M29" s="60">
        <v>24750345</v>
      </c>
      <c r="N29" s="60">
        <v>24750345</v>
      </c>
      <c r="O29" s="60"/>
      <c r="P29" s="60">
        <v>8636433</v>
      </c>
      <c r="Q29" s="60"/>
      <c r="R29" s="60"/>
      <c r="S29" s="60"/>
      <c r="T29" s="60">
        <v>14843954</v>
      </c>
      <c r="U29" s="60">
        <v>14858510</v>
      </c>
      <c r="V29" s="60">
        <v>14858510</v>
      </c>
      <c r="W29" s="60">
        <v>14858510</v>
      </c>
      <c r="X29" s="60">
        <v>11394787</v>
      </c>
      <c r="Y29" s="60">
        <v>3463723</v>
      </c>
      <c r="Z29" s="140">
        <v>30.4</v>
      </c>
      <c r="AA29" s="62">
        <v>11394787</v>
      </c>
    </row>
    <row r="30" spans="1:27" ht="13.5">
      <c r="A30" s="249" t="s">
        <v>52</v>
      </c>
      <c r="B30" s="182"/>
      <c r="C30" s="155">
        <v>11356434</v>
      </c>
      <c r="D30" s="155"/>
      <c r="E30" s="59">
        <v>16657836</v>
      </c>
      <c r="F30" s="60">
        <v>16657836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16657836</v>
      </c>
      <c r="Y30" s="60">
        <v>-16657836</v>
      </c>
      <c r="Z30" s="140">
        <v>-100</v>
      </c>
      <c r="AA30" s="62">
        <v>16657836</v>
      </c>
    </row>
    <row r="31" spans="1:27" ht="13.5">
      <c r="A31" s="249" t="s">
        <v>163</v>
      </c>
      <c r="B31" s="182"/>
      <c r="C31" s="155">
        <v>15317566</v>
      </c>
      <c r="D31" s="155"/>
      <c r="E31" s="59">
        <v>16671336</v>
      </c>
      <c r="F31" s="60">
        <v>16671336</v>
      </c>
      <c r="G31" s="60">
        <v>15426811</v>
      </c>
      <c r="H31" s="60">
        <v>15426811</v>
      </c>
      <c r="I31" s="60">
        <v>15608160</v>
      </c>
      <c r="J31" s="60">
        <v>15608160</v>
      </c>
      <c r="K31" s="60">
        <v>15724637</v>
      </c>
      <c r="L31" s="60">
        <v>15983475</v>
      </c>
      <c r="M31" s="60">
        <v>16064578</v>
      </c>
      <c r="N31" s="60">
        <v>16064578</v>
      </c>
      <c r="O31" s="60">
        <v>16152267</v>
      </c>
      <c r="P31" s="60">
        <v>16269868</v>
      </c>
      <c r="Q31" s="60">
        <v>16364735</v>
      </c>
      <c r="R31" s="60">
        <v>16364735</v>
      </c>
      <c r="S31" s="60">
        <v>16586863</v>
      </c>
      <c r="T31" s="60">
        <v>16600914</v>
      </c>
      <c r="U31" s="60">
        <v>16737261</v>
      </c>
      <c r="V31" s="60">
        <v>16737261</v>
      </c>
      <c r="W31" s="60">
        <v>16737261</v>
      </c>
      <c r="X31" s="60">
        <v>16671336</v>
      </c>
      <c r="Y31" s="60">
        <v>65925</v>
      </c>
      <c r="Z31" s="140">
        <v>0.4</v>
      </c>
      <c r="AA31" s="62">
        <v>16671336</v>
      </c>
    </row>
    <row r="32" spans="1:27" ht="13.5">
      <c r="A32" s="249" t="s">
        <v>164</v>
      </c>
      <c r="B32" s="182"/>
      <c r="C32" s="155">
        <v>198644438</v>
      </c>
      <c r="D32" s="155"/>
      <c r="E32" s="59">
        <v>160493416</v>
      </c>
      <c r="F32" s="60">
        <v>160493416</v>
      </c>
      <c r="G32" s="60">
        <v>85429943</v>
      </c>
      <c r="H32" s="60">
        <v>105883220</v>
      </c>
      <c r="I32" s="60">
        <v>108615519</v>
      </c>
      <c r="J32" s="60">
        <v>108615519</v>
      </c>
      <c r="K32" s="60">
        <v>138558710</v>
      </c>
      <c r="L32" s="60">
        <v>141968601</v>
      </c>
      <c r="M32" s="60">
        <v>143255666</v>
      </c>
      <c r="N32" s="60">
        <v>143255666</v>
      </c>
      <c r="O32" s="60">
        <v>145665389</v>
      </c>
      <c r="P32" s="60">
        <v>155312501</v>
      </c>
      <c r="Q32" s="60">
        <v>185695187</v>
      </c>
      <c r="R32" s="60">
        <v>185695187</v>
      </c>
      <c r="S32" s="60">
        <v>209820477</v>
      </c>
      <c r="T32" s="60">
        <v>210015401</v>
      </c>
      <c r="U32" s="60">
        <v>227827329</v>
      </c>
      <c r="V32" s="60">
        <v>227827329</v>
      </c>
      <c r="W32" s="60">
        <v>227827329</v>
      </c>
      <c r="X32" s="60">
        <v>160493416</v>
      </c>
      <c r="Y32" s="60">
        <v>67333913</v>
      </c>
      <c r="Z32" s="140">
        <v>41.95</v>
      </c>
      <c r="AA32" s="62">
        <v>160493416</v>
      </c>
    </row>
    <row r="33" spans="1:27" ht="13.5">
      <c r="A33" s="249" t="s">
        <v>165</v>
      </c>
      <c r="B33" s="182"/>
      <c r="C33" s="155">
        <v>6785631</v>
      </c>
      <c r="D33" s="155"/>
      <c r="E33" s="59">
        <v>6076068</v>
      </c>
      <c r="F33" s="60">
        <v>6076068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6076068</v>
      </c>
      <c r="Y33" s="60">
        <v>-6076068</v>
      </c>
      <c r="Z33" s="140">
        <v>-100</v>
      </c>
      <c r="AA33" s="62">
        <v>6076068</v>
      </c>
    </row>
    <row r="34" spans="1:27" ht="13.5">
      <c r="A34" s="250" t="s">
        <v>58</v>
      </c>
      <c r="B34" s="251"/>
      <c r="C34" s="168">
        <f aca="true" t="shared" si="3" ref="C34:Y34">SUM(C29:C33)</f>
        <v>244699437</v>
      </c>
      <c r="D34" s="168">
        <f>SUM(D29:D33)</f>
        <v>0</v>
      </c>
      <c r="E34" s="72">
        <f t="shared" si="3"/>
        <v>211293443</v>
      </c>
      <c r="F34" s="73">
        <f t="shared" si="3"/>
        <v>211293443</v>
      </c>
      <c r="G34" s="73">
        <f t="shared" si="3"/>
        <v>127756040</v>
      </c>
      <c r="H34" s="73">
        <f t="shared" si="3"/>
        <v>136731781</v>
      </c>
      <c r="I34" s="73">
        <f t="shared" si="3"/>
        <v>124223679</v>
      </c>
      <c r="J34" s="73">
        <f t="shared" si="3"/>
        <v>124223679</v>
      </c>
      <c r="K34" s="73">
        <f t="shared" si="3"/>
        <v>154283347</v>
      </c>
      <c r="L34" s="73">
        <f t="shared" si="3"/>
        <v>157952076</v>
      </c>
      <c r="M34" s="73">
        <f t="shared" si="3"/>
        <v>184070589</v>
      </c>
      <c r="N34" s="73">
        <f t="shared" si="3"/>
        <v>184070589</v>
      </c>
      <c r="O34" s="73">
        <f t="shared" si="3"/>
        <v>161817656</v>
      </c>
      <c r="P34" s="73">
        <f t="shared" si="3"/>
        <v>180218802</v>
      </c>
      <c r="Q34" s="73">
        <f t="shared" si="3"/>
        <v>202059922</v>
      </c>
      <c r="R34" s="73">
        <f t="shared" si="3"/>
        <v>202059922</v>
      </c>
      <c r="S34" s="73">
        <f t="shared" si="3"/>
        <v>226407340</v>
      </c>
      <c r="T34" s="73">
        <f t="shared" si="3"/>
        <v>241460269</v>
      </c>
      <c r="U34" s="73">
        <f t="shared" si="3"/>
        <v>259423100</v>
      </c>
      <c r="V34" s="73">
        <f t="shared" si="3"/>
        <v>259423100</v>
      </c>
      <c r="W34" s="73">
        <f t="shared" si="3"/>
        <v>259423100</v>
      </c>
      <c r="X34" s="73">
        <f t="shared" si="3"/>
        <v>211293443</v>
      </c>
      <c r="Y34" s="73">
        <f t="shared" si="3"/>
        <v>48129657</v>
      </c>
      <c r="Z34" s="170">
        <f>+IF(X34&lt;&gt;0,+(Y34/X34)*100,0)</f>
        <v>22.778585230399223</v>
      </c>
      <c r="AA34" s="74">
        <f>SUM(AA29:AA33)</f>
        <v>211293443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195336920</v>
      </c>
      <c r="D37" s="155"/>
      <c r="E37" s="59">
        <v>260232518</v>
      </c>
      <c r="F37" s="60">
        <v>260232518</v>
      </c>
      <c r="G37" s="60">
        <v>220503393</v>
      </c>
      <c r="H37" s="60">
        <v>228249048</v>
      </c>
      <c r="I37" s="60">
        <v>230388182</v>
      </c>
      <c r="J37" s="60">
        <v>230388182</v>
      </c>
      <c r="K37" s="60">
        <v>236413603</v>
      </c>
      <c r="L37" s="60">
        <v>239073498</v>
      </c>
      <c r="M37" s="60">
        <v>232607302</v>
      </c>
      <c r="N37" s="60">
        <v>232607302</v>
      </c>
      <c r="O37" s="60">
        <v>232607302</v>
      </c>
      <c r="P37" s="60">
        <v>240260791</v>
      </c>
      <c r="Q37" s="60">
        <v>243727920</v>
      </c>
      <c r="R37" s="60">
        <v>243727920</v>
      </c>
      <c r="S37" s="60">
        <v>248005551</v>
      </c>
      <c r="T37" s="60">
        <v>250345551</v>
      </c>
      <c r="U37" s="60">
        <v>260091418</v>
      </c>
      <c r="V37" s="60">
        <v>260091418</v>
      </c>
      <c r="W37" s="60">
        <v>260091418</v>
      </c>
      <c r="X37" s="60">
        <v>260232518</v>
      </c>
      <c r="Y37" s="60">
        <v>-141100</v>
      </c>
      <c r="Z37" s="140">
        <v>-0.05</v>
      </c>
      <c r="AA37" s="62">
        <v>260232518</v>
      </c>
    </row>
    <row r="38" spans="1:27" ht="13.5">
      <c r="A38" s="249" t="s">
        <v>165</v>
      </c>
      <c r="B38" s="182"/>
      <c r="C38" s="155">
        <v>227797999</v>
      </c>
      <c r="D38" s="155"/>
      <c r="E38" s="59">
        <v>257089202</v>
      </c>
      <c r="F38" s="60">
        <v>257089202</v>
      </c>
      <c r="G38" s="60">
        <v>205845888</v>
      </c>
      <c r="H38" s="60">
        <v>234583630</v>
      </c>
      <c r="I38" s="60">
        <v>234583630</v>
      </c>
      <c r="J38" s="60">
        <v>234583630</v>
      </c>
      <c r="K38" s="60">
        <v>234583630</v>
      </c>
      <c r="L38" s="60">
        <v>234583630</v>
      </c>
      <c r="M38" s="60">
        <v>234583630</v>
      </c>
      <c r="N38" s="60">
        <v>234583630</v>
      </c>
      <c r="O38" s="60">
        <v>234583630</v>
      </c>
      <c r="P38" s="60">
        <v>234583630</v>
      </c>
      <c r="Q38" s="60">
        <v>234583630</v>
      </c>
      <c r="R38" s="60">
        <v>234583630</v>
      </c>
      <c r="S38" s="60">
        <v>234583630</v>
      </c>
      <c r="T38" s="60">
        <v>234583630</v>
      </c>
      <c r="U38" s="60">
        <v>234583630</v>
      </c>
      <c r="V38" s="60">
        <v>234583630</v>
      </c>
      <c r="W38" s="60">
        <v>234583630</v>
      </c>
      <c r="X38" s="60">
        <v>257089202</v>
      </c>
      <c r="Y38" s="60">
        <v>-22505572</v>
      </c>
      <c r="Z38" s="140">
        <v>-8.75</v>
      </c>
      <c r="AA38" s="62">
        <v>257089202</v>
      </c>
    </row>
    <row r="39" spans="1:27" ht="13.5">
      <c r="A39" s="250" t="s">
        <v>59</v>
      </c>
      <c r="B39" s="253"/>
      <c r="C39" s="168">
        <f aca="true" t="shared" si="4" ref="C39:Y39">SUM(C37:C38)</f>
        <v>423134919</v>
      </c>
      <c r="D39" s="168">
        <f>SUM(D37:D38)</f>
        <v>0</v>
      </c>
      <c r="E39" s="76">
        <f t="shared" si="4"/>
        <v>517321720</v>
      </c>
      <c r="F39" s="77">
        <f t="shared" si="4"/>
        <v>517321720</v>
      </c>
      <c r="G39" s="77">
        <f t="shared" si="4"/>
        <v>426349281</v>
      </c>
      <c r="H39" s="77">
        <f t="shared" si="4"/>
        <v>462832678</v>
      </c>
      <c r="I39" s="77">
        <f t="shared" si="4"/>
        <v>464971812</v>
      </c>
      <c r="J39" s="77">
        <f t="shared" si="4"/>
        <v>464971812</v>
      </c>
      <c r="K39" s="77">
        <f t="shared" si="4"/>
        <v>470997233</v>
      </c>
      <c r="L39" s="77">
        <f t="shared" si="4"/>
        <v>473657128</v>
      </c>
      <c r="M39" s="77">
        <f t="shared" si="4"/>
        <v>467190932</v>
      </c>
      <c r="N39" s="77">
        <f t="shared" si="4"/>
        <v>467190932</v>
      </c>
      <c r="O39" s="77">
        <f t="shared" si="4"/>
        <v>467190932</v>
      </c>
      <c r="P39" s="77">
        <f t="shared" si="4"/>
        <v>474844421</v>
      </c>
      <c r="Q39" s="77">
        <f t="shared" si="4"/>
        <v>478311550</v>
      </c>
      <c r="R39" s="77">
        <f t="shared" si="4"/>
        <v>478311550</v>
      </c>
      <c r="S39" s="77">
        <f t="shared" si="4"/>
        <v>482589181</v>
      </c>
      <c r="T39" s="77">
        <f t="shared" si="4"/>
        <v>484929181</v>
      </c>
      <c r="U39" s="77">
        <f t="shared" si="4"/>
        <v>494675048</v>
      </c>
      <c r="V39" s="77">
        <f t="shared" si="4"/>
        <v>494675048</v>
      </c>
      <c r="W39" s="77">
        <f t="shared" si="4"/>
        <v>494675048</v>
      </c>
      <c r="X39" s="77">
        <f t="shared" si="4"/>
        <v>517321720</v>
      </c>
      <c r="Y39" s="77">
        <f t="shared" si="4"/>
        <v>-22646672</v>
      </c>
      <c r="Z39" s="212">
        <f>+IF(X39&lt;&gt;0,+(Y39/X39)*100,0)</f>
        <v>-4.377676622586038</v>
      </c>
      <c r="AA39" s="79">
        <f>SUM(AA37:AA38)</f>
        <v>517321720</v>
      </c>
    </row>
    <row r="40" spans="1:27" ht="13.5">
      <c r="A40" s="250" t="s">
        <v>167</v>
      </c>
      <c r="B40" s="251"/>
      <c r="C40" s="168">
        <f aca="true" t="shared" si="5" ref="C40:Y40">+C34+C39</f>
        <v>667834356</v>
      </c>
      <c r="D40" s="168">
        <f>+D34+D39</f>
        <v>0</v>
      </c>
      <c r="E40" s="72">
        <f t="shared" si="5"/>
        <v>728615163</v>
      </c>
      <c r="F40" s="73">
        <f t="shared" si="5"/>
        <v>728615163</v>
      </c>
      <c r="G40" s="73">
        <f t="shared" si="5"/>
        <v>554105321</v>
      </c>
      <c r="H40" s="73">
        <f t="shared" si="5"/>
        <v>599564459</v>
      </c>
      <c r="I40" s="73">
        <f t="shared" si="5"/>
        <v>589195491</v>
      </c>
      <c r="J40" s="73">
        <f t="shared" si="5"/>
        <v>589195491</v>
      </c>
      <c r="K40" s="73">
        <f t="shared" si="5"/>
        <v>625280580</v>
      </c>
      <c r="L40" s="73">
        <f t="shared" si="5"/>
        <v>631609204</v>
      </c>
      <c r="M40" s="73">
        <f t="shared" si="5"/>
        <v>651261521</v>
      </c>
      <c r="N40" s="73">
        <f t="shared" si="5"/>
        <v>651261521</v>
      </c>
      <c r="O40" s="73">
        <f t="shared" si="5"/>
        <v>629008588</v>
      </c>
      <c r="P40" s="73">
        <f t="shared" si="5"/>
        <v>655063223</v>
      </c>
      <c r="Q40" s="73">
        <f t="shared" si="5"/>
        <v>680371472</v>
      </c>
      <c r="R40" s="73">
        <f t="shared" si="5"/>
        <v>680371472</v>
      </c>
      <c r="S40" s="73">
        <f t="shared" si="5"/>
        <v>708996521</v>
      </c>
      <c r="T40" s="73">
        <f t="shared" si="5"/>
        <v>726389450</v>
      </c>
      <c r="U40" s="73">
        <f t="shared" si="5"/>
        <v>754098148</v>
      </c>
      <c r="V40" s="73">
        <f t="shared" si="5"/>
        <v>754098148</v>
      </c>
      <c r="W40" s="73">
        <f t="shared" si="5"/>
        <v>754098148</v>
      </c>
      <c r="X40" s="73">
        <f t="shared" si="5"/>
        <v>728615163</v>
      </c>
      <c r="Y40" s="73">
        <f t="shared" si="5"/>
        <v>25482985</v>
      </c>
      <c r="Z40" s="170">
        <f>+IF(X40&lt;&gt;0,+(Y40/X40)*100,0)</f>
        <v>3.49745466386897</v>
      </c>
      <c r="AA40" s="74">
        <f>+AA34+AA39</f>
        <v>728615163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1375663024</v>
      </c>
      <c r="D42" s="257">
        <f>+D25-D40</f>
        <v>0</v>
      </c>
      <c r="E42" s="258">
        <f t="shared" si="6"/>
        <v>1295344804</v>
      </c>
      <c r="F42" s="259">
        <f t="shared" si="6"/>
        <v>1310054818</v>
      </c>
      <c r="G42" s="259">
        <f t="shared" si="6"/>
        <v>1533717895</v>
      </c>
      <c r="H42" s="259">
        <f t="shared" si="6"/>
        <v>1540393727</v>
      </c>
      <c r="I42" s="259">
        <f t="shared" si="6"/>
        <v>1822114313</v>
      </c>
      <c r="J42" s="259">
        <f t="shared" si="6"/>
        <v>1822114313</v>
      </c>
      <c r="K42" s="259">
        <f t="shared" si="6"/>
        <v>1664383734</v>
      </c>
      <c r="L42" s="259">
        <f t="shared" si="6"/>
        <v>1532961715</v>
      </c>
      <c r="M42" s="259">
        <f t="shared" si="6"/>
        <v>1672971809</v>
      </c>
      <c r="N42" s="259">
        <f t="shared" si="6"/>
        <v>1672971809</v>
      </c>
      <c r="O42" s="259">
        <f t="shared" si="6"/>
        <v>1517175371</v>
      </c>
      <c r="P42" s="259">
        <f t="shared" si="6"/>
        <v>1521686187</v>
      </c>
      <c r="Q42" s="259">
        <f t="shared" si="6"/>
        <v>1587801215</v>
      </c>
      <c r="R42" s="259">
        <f t="shared" si="6"/>
        <v>1587801215</v>
      </c>
      <c r="S42" s="259">
        <f t="shared" si="6"/>
        <v>1582897220</v>
      </c>
      <c r="T42" s="259">
        <f t="shared" si="6"/>
        <v>1584038834</v>
      </c>
      <c r="U42" s="259">
        <f t="shared" si="6"/>
        <v>1581588368</v>
      </c>
      <c r="V42" s="259">
        <f t="shared" si="6"/>
        <v>1581588368</v>
      </c>
      <c r="W42" s="259">
        <f t="shared" si="6"/>
        <v>1581588368</v>
      </c>
      <c r="X42" s="259">
        <f t="shared" si="6"/>
        <v>1310054818</v>
      </c>
      <c r="Y42" s="259">
        <f t="shared" si="6"/>
        <v>271533550</v>
      </c>
      <c r="Z42" s="260">
        <f>+IF(X42&lt;&gt;0,+(Y42/X42)*100,0)</f>
        <v>20.72688457529874</v>
      </c>
      <c r="AA42" s="261">
        <f>+AA25-AA40</f>
        <v>1310054818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1243948102</v>
      </c>
      <c r="D45" s="155"/>
      <c r="E45" s="59">
        <v>1264844804</v>
      </c>
      <c r="F45" s="60">
        <v>1279554818</v>
      </c>
      <c r="G45" s="60">
        <v>1402068704</v>
      </c>
      <c r="H45" s="60">
        <v>1408678805</v>
      </c>
      <c r="I45" s="60">
        <v>1690399391</v>
      </c>
      <c r="J45" s="60">
        <v>1690399391</v>
      </c>
      <c r="K45" s="60">
        <v>1532668811</v>
      </c>
      <c r="L45" s="60">
        <v>1401246792</v>
      </c>
      <c r="M45" s="60">
        <v>1541256887</v>
      </c>
      <c r="N45" s="60">
        <v>1541256887</v>
      </c>
      <c r="O45" s="60">
        <v>1385460449</v>
      </c>
      <c r="P45" s="60">
        <v>1389971264</v>
      </c>
      <c r="Q45" s="60">
        <v>1456086294</v>
      </c>
      <c r="R45" s="60">
        <v>1456086294</v>
      </c>
      <c r="S45" s="60">
        <v>1451182298</v>
      </c>
      <c r="T45" s="60">
        <v>1452323914</v>
      </c>
      <c r="U45" s="60">
        <v>1449873446</v>
      </c>
      <c r="V45" s="60">
        <v>1449873446</v>
      </c>
      <c r="W45" s="60">
        <v>1449873446</v>
      </c>
      <c r="X45" s="60">
        <v>1279554818</v>
      </c>
      <c r="Y45" s="60">
        <v>170318628</v>
      </c>
      <c r="Z45" s="139">
        <v>13.31</v>
      </c>
      <c r="AA45" s="62">
        <v>1279554818</v>
      </c>
    </row>
    <row r="46" spans="1:27" ht="13.5">
      <c r="A46" s="249" t="s">
        <v>171</v>
      </c>
      <c r="B46" s="182"/>
      <c r="C46" s="155">
        <v>131714922</v>
      </c>
      <c r="D46" s="155"/>
      <c r="E46" s="59">
        <v>30500000</v>
      </c>
      <c r="F46" s="60">
        <v>30500000</v>
      </c>
      <c r="G46" s="60">
        <v>131649191</v>
      </c>
      <c r="H46" s="60">
        <v>131714922</v>
      </c>
      <c r="I46" s="60">
        <v>131714922</v>
      </c>
      <c r="J46" s="60">
        <v>131714922</v>
      </c>
      <c r="K46" s="60">
        <v>131714922</v>
      </c>
      <c r="L46" s="60">
        <v>131714922</v>
      </c>
      <c r="M46" s="60">
        <v>131714922</v>
      </c>
      <c r="N46" s="60">
        <v>131714922</v>
      </c>
      <c r="O46" s="60">
        <v>131714922</v>
      </c>
      <c r="P46" s="60">
        <v>131714922</v>
      </c>
      <c r="Q46" s="60">
        <v>131714922</v>
      </c>
      <c r="R46" s="60">
        <v>131714922</v>
      </c>
      <c r="S46" s="60">
        <v>131714922</v>
      </c>
      <c r="T46" s="60">
        <v>131714922</v>
      </c>
      <c r="U46" s="60">
        <v>131714922</v>
      </c>
      <c r="V46" s="60">
        <v>131714922</v>
      </c>
      <c r="W46" s="60">
        <v>131714922</v>
      </c>
      <c r="X46" s="60">
        <v>30500000</v>
      </c>
      <c r="Y46" s="60">
        <v>101214922</v>
      </c>
      <c r="Z46" s="139">
        <v>331.85</v>
      </c>
      <c r="AA46" s="62">
        <v>30500000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1375663024</v>
      </c>
      <c r="D48" s="217">
        <f>SUM(D45:D47)</f>
        <v>0</v>
      </c>
      <c r="E48" s="264">
        <f t="shared" si="7"/>
        <v>1295344804</v>
      </c>
      <c r="F48" s="219">
        <f t="shared" si="7"/>
        <v>1310054818</v>
      </c>
      <c r="G48" s="219">
        <f t="shared" si="7"/>
        <v>1533717895</v>
      </c>
      <c r="H48" s="219">
        <f t="shared" si="7"/>
        <v>1540393727</v>
      </c>
      <c r="I48" s="219">
        <f t="shared" si="7"/>
        <v>1822114313</v>
      </c>
      <c r="J48" s="219">
        <f t="shared" si="7"/>
        <v>1822114313</v>
      </c>
      <c r="K48" s="219">
        <f t="shared" si="7"/>
        <v>1664383733</v>
      </c>
      <c r="L48" s="219">
        <f t="shared" si="7"/>
        <v>1532961714</v>
      </c>
      <c r="M48" s="219">
        <f t="shared" si="7"/>
        <v>1672971809</v>
      </c>
      <c r="N48" s="219">
        <f t="shared" si="7"/>
        <v>1672971809</v>
      </c>
      <c r="O48" s="219">
        <f t="shared" si="7"/>
        <v>1517175371</v>
      </c>
      <c r="P48" s="219">
        <f t="shared" si="7"/>
        <v>1521686186</v>
      </c>
      <c r="Q48" s="219">
        <f t="shared" si="7"/>
        <v>1587801216</v>
      </c>
      <c r="R48" s="219">
        <f t="shared" si="7"/>
        <v>1587801216</v>
      </c>
      <c r="S48" s="219">
        <f t="shared" si="7"/>
        <v>1582897220</v>
      </c>
      <c r="T48" s="219">
        <f t="shared" si="7"/>
        <v>1584038836</v>
      </c>
      <c r="U48" s="219">
        <f t="shared" si="7"/>
        <v>1581588368</v>
      </c>
      <c r="V48" s="219">
        <f t="shared" si="7"/>
        <v>1581588368</v>
      </c>
      <c r="W48" s="219">
        <f t="shared" si="7"/>
        <v>1581588368</v>
      </c>
      <c r="X48" s="219">
        <f t="shared" si="7"/>
        <v>1310054818</v>
      </c>
      <c r="Y48" s="219">
        <f t="shared" si="7"/>
        <v>271533550</v>
      </c>
      <c r="Z48" s="265">
        <f>+IF(X48&lt;&gt;0,+(Y48/X48)*100,0)</f>
        <v>20.72688457529874</v>
      </c>
      <c r="AA48" s="232">
        <f>SUM(AA45:AA47)</f>
        <v>1310054818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1230691580</v>
      </c>
      <c r="D6" s="155"/>
      <c r="E6" s="59">
        <v>1155536144</v>
      </c>
      <c r="F6" s="60">
        <v>1120586814</v>
      </c>
      <c r="G6" s="60">
        <v>73755472</v>
      </c>
      <c r="H6" s="60">
        <v>133446038</v>
      </c>
      <c r="I6" s="60">
        <v>106791499</v>
      </c>
      <c r="J6" s="60">
        <v>313993009</v>
      </c>
      <c r="K6" s="60">
        <v>89956520</v>
      </c>
      <c r="L6" s="60">
        <v>88036335</v>
      </c>
      <c r="M6" s="60">
        <v>72185186</v>
      </c>
      <c r="N6" s="60">
        <v>250178041</v>
      </c>
      <c r="O6" s="60">
        <v>91962801</v>
      </c>
      <c r="P6" s="60">
        <v>83354672</v>
      </c>
      <c r="Q6" s="60">
        <v>83412908</v>
      </c>
      <c r="R6" s="60">
        <v>258730381</v>
      </c>
      <c r="S6" s="60">
        <v>60636079</v>
      </c>
      <c r="T6" s="60">
        <v>71866330</v>
      </c>
      <c r="U6" s="60">
        <v>78168990</v>
      </c>
      <c r="V6" s="60">
        <v>210671399</v>
      </c>
      <c r="W6" s="60">
        <v>1033572830</v>
      </c>
      <c r="X6" s="60">
        <v>1120586814</v>
      </c>
      <c r="Y6" s="60">
        <v>-87013984</v>
      </c>
      <c r="Z6" s="140">
        <v>-7.77</v>
      </c>
      <c r="AA6" s="62">
        <v>1120586814</v>
      </c>
    </row>
    <row r="7" spans="1:27" ht="13.5">
      <c r="A7" s="249" t="s">
        <v>178</v>
      </c>
      <c r="B7" s="182"/>
      <c r="C7" s="155">
        <v>166865416</v>
      </c>
      <c r="D7" s="155"/>
      <c r="E7" s="59">
        <v>163883000</v>
      </c>
      <c r="F7" s="60">
        <v>167306262</v>
      </c>
      <c r="G7" s="60">
        <v>58937168</v>
      </c>
      <c r="H7" s="60">
        <v>4737000</v>
      </c>
      <c r="I7" s="60"/>
      <c r="J7" s="60">
        <v>63674168</v>
      </c>
      <c r="K7" s="60">
        <v>760578</v>
      </c>
      <c r="L7" s="60">
        <v>865000</v>
      </c>
      <c r="M7" s="60">
        <v>48635000</v>
      </c>
      <c r="N7" s="60">
        <v>50260578</v>
      </c>
      <c r="O7" s="60">
        <v>137819</v>
      </c>
      <c r="P7" s="60">
        <v>640500</v>
      </c>
      <c r="Q7" s="60">
        <v>36476000</v>
      </c>
      <c r="R7" s="60">
        <v>37254319</v>
      </c>
      <c r="S7" s="60"/>
      <c r="T7" s="60">
        <v>167600</v>
      </c>
      <c r="U7" s="60"/>
      <c r="V7" s="60">
        <v>167600</v>
      </c>
      <c r="W7" s="60">
        <v>151356665</v>
      </c>
      <c r="X7" s="60">
        <v>167306262</v>
      </c>
      <c r="Y7" s="60">
        <v>-15949597</v>
      </c>
      <c r="Z7" s="140">
        <v>-9.53</v>
      </c>
      <c r="AA7" s="62">
        <v>167306262</v>
      </c>
    </row>
    <row r="8" spans="1:27" ht="13.5">
      <c r="A8" s="249" t="s">
        <v>179</v>
      </c>
      <c r="B8" s="182"/>
      <c r="C8" s="155">
        <v>109957776</v>
      </c>
      <c r="D8" s="155"/>
      <c r="E8" s="59">
        <v>95767000</v>
      </c>
      <c r="F8" s="60">
        <v>145015014</v>
      </c>
      <c r="G8" s="60">
        <v>3585123</v>
      </c>
      <c r="H8" s="60">
        <v>15751000</v>
      </c>
      <c r="I8" s="60"/>
      <c r="J8" s="60">
        <v>19336123</v>
      </c>
      <c r="K8" s="60">
        <v>33013006</v>
      </c>
      <c r="L8" s="60">
        <v>2619991</v>
      </c>
      <c r="M8" s="60"/>
      <c r="N8" s="60">
        <v>35632997</v>
      </c>
      <c r="O8" s="60">
        <v>2265119</v>
      </c>
      <c r="P8" s="60">
        <v>9311834</v>
      </c>
      <c r="Q8" s="60">
        <v>32579976</v>
      </c>
      <c r="R8" s="60">
        <v>44156929</v>
      </c>
      <c r="S8" s="60">
        <v>22996812</v>
      </c>
      <c r="T8" s="60">
        <v>314616</v>
      </c>
      <c r="U8" s="60">
        <v>2315607</v>
      </c>
      <c r="V8" s="60">
        <v>25627035</v>
      </c>
      <c r="W8" s="60">
        <v>124753084</v>
      </c>
      <c r="X8" s="60">
        <v>145015014</v>
      </c>
      <c r="Y8" s="60">
        <v>-20261930</v>
      </c>
      <c r="Z8" s="140">
        <v>-13.97</v>
      </c>
      <c r="AA8" s="62">
        <v>145015014</v>
      </c>
    </row>
    <row r="9" spans="1:27" ht="13.5">
      <c r="A9" s="249" t="s">
        <v>180</v>
      </c>
      <c r="B9" s="182"/>
      <c r="C9" s="155">
        <v>47281509</v>
      </c>
      <c r="D9" s="155"/>
      <c r="E9" s="59">
        <v>16040001</v>
      </c>
      <c r="F9" s="60">
        <v>44617403</v>
      </c>
      <c r="G9" s="60">
        <v>1534280</v>
      </c>
      <c r="H9" s="60">
        <v>395982</v>
      </c>
      <c r="I9" s="60">
        <v>9110607</v>
      </c>
      <c r="J9" s="60">
        <v>11040869</v>
      </c>
      <c r="K9" s="60">
        <v>6384732</v>
      </c>
      <c r="L9" s="60">
        <v>4862190</v>
      </c>
      <c r="M9" s="60">
        <v>5577130</v>
      </c>
      <c r="N9" s="60">
        <v>16824052</v>
      </c>
      <c r="O9" s="60">
        <v>4889099</v>
      </c>
      <c r="P9" s="60">
        <v>5945177</v>
      </c>
      <c r="Q9" s="60">
        <v>6471226</v>
      </c>
      <c r="R9" s="60">
        <v>17305502</v>
      </c>
      <c r="S9" s="60">
        <v>7006850</v>
      </c>
      <c r="T9" s="60">
        <v>5780933</v>
      </c>
      <c r="U9" s="60">
        <v>15713516</v>
      </c>
      <c r="V9" s="60">
        <v>28501299</v>
      </c>
      <c r="W9" s="60">
        <v>73671722</v>
      </c>
      <c r="X9" s="60">
        <v>44617403</v>
      </c>
      <c r="Y9" s="60">
        <v>29054319</v>
      </c>
      <c r="Z9" s="140">
        <v>65.12</v>
      </c>
      <c r="AA9" s="62">
        <v>44617403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-1225199287</v>
      </c>
      <c r="D12" s="155"/>
      <c r="E12" s="59">
        <v>-1221166004</v>
      </c>
      <c r="F12" s="60">
        <v>-1256397135</v>
      </c>
      <c r="G12" s="60">
        <v>-77059341</v>
      </c>
      <c r="H12" s="60">
        <v>-172014060</v>
      </c>
      <c r="I12" s="60">
        <v>-119610149</v>
      </c>
      <c r="J12" s="60">
        <v>-368683550</v>
      </c>
      <c r="K12" s="60">
        <v>-83854828</v>
      </c>
      <c r="L12" s="60">
        <v>-91804036</v>
      </c>
      <c r="M12" s="60">
        <v>-129576575</v>
      </c>
      <c r="N12" s="60">
        <v>-305235439</v>
      </c>
      <c r="O12" s="60">
        <v>-70232424</v>
      </c>
      <c r="P12" s="60">
        <v>-100515160</v>
      </c>
      <c r="Q12" s="60">
        <v>-86127819</v>
      </c>
      <c r="R12" s="60">
        <v>-256875403</v>
      </c>
      <c r="S12" s="60">
        <v>-88606546</v>
      </c>
      <c r="T12" s="60">
        <v>-102574469</v>
      </c>
      <c r="U12" s="60">
        <v>-70972115</v>
      </c>
      <c r="V12" s="60">
        <v>-262153130</v>
      </c>
      <c r="W12" s="60">
        <v>-1192947522</v>
      </c>
      <c r="X12" s="60">
        <v>-1256397135</v>
      </c>
      <c r="Y12" s="60">
        <v>63449613</v>
      </c>
      <c r="Z12" s="140">
        <v>-5.05</v>
      </c>
      <c r="AA12" s="62">
        <v>-1256397135</v>
      </c>
    </row>
    <row r="13" spans="1:27" ht="13.5">
      <c r="A13" s="249" t="s">
        <v>40</v>
      </c>
      <c r="B13" s="182"/>
      <c r="C13" s="155">
        <v>-24693752</v>
      </c>
      <c r="D13" s="155"/>
      <c r="E13" s="59">
        <v>-36717999</v>
      </c>
      <c r="F13" s="60">
        <v>-32717953</v>
      </c>
      <c r="G13" s="60">
        <v>-7497</v>
      </c>
      <c r="H13" s="60"/>
      <c r="I13" s="60">
        <v>-164918</v>
      </c>
      <c r="J13" s="60">
        <v>-172415</v>
      </c>
      <c r="K13" s="60">
        <v>-950</v>
      </c>
      <c r="L13" s="60">
        <v>-60323</v>
      </c>
      <c r="M13" s="60">
        <v>-13632431</v>
      </c>
      <c r="N13" s="60">
        <v>-13693704</v>
      </c>
      <c r="O13" s="60"/>
      <c r="P13" s="60"/>
      <c r="Q13" s="60"/>
      <c r="R13" s="60"/>
      <c r="S13" s="60"/>
      <c r="T13" s="60"/>
      <c r="U13" s="60"/>
      <c r="V13" s="60"/>
      <c r="W13" s="60">
        <v>-13866119</v>
      </c>
      <c r="X13" s="60">
        <v>-32717953</v>
      </c>
      <c r="Y13" s="60">
        <v>18851834</v>
      </c>
      <c r="Z13" s="140">
        <v>-57.62</v>
      </c>
      <c r="AA13" s="62">
        <v>-32717953</v>
      </c>
    </row>
    <row r="14" spans="1:27" ht="13.5">
      <c r="A14" s="249" t="s">
        <v>42</v>
      </c>
      <c r="B14" s="182"/>
      <c r="C14" s="155">
        <v>-2622586</v>
      </c>
      <c r="D14" s="155"/>
      <c r="E14" s="59">
        <v>-4070000</v>
      </c>
      <c r="F14" s="60">
        <v>-4428000</v>
      </c>
      <c r="G14" s="60">
        <v>-1956099</v>
      </c>
      <c r="H14" s="60">
        <v>-870000</v>
      </c>
      <c r="I14" s="60">
        <v>-1912829</v>
      </c>
      <c r="J14" s="60">
        <v>-4738928</v>
      </c>
      <c r="K14" s="60">
        <v>-1005266</v>
      </c>
      <c r="L14" s="60">
        <v>-888956</v>
      </c>
      <c r="M14" s="60">
        <v>-891043</v>
      </c>
      <c r="N14" s="60">
        <v>-2785265</v>
      </c>
      <c r="O14" s="60">
        <v>-903799</v>
      </c>
      <c r="P14" s="60">
        <v>-2128088</v>
      </c>
      <c r="Q14" s="60">
        <v>-1792199</v>
      </c>
      <c r="R14" s="60">
        <v>-4824086</v>
      </c>
      <c r="S14" s="60">
        <v>-961289</v>
      </c>
      <c r="T14" s="60">
        <v>-980848</v>
      </c>
      <c r="U14" s="60">
        <v>-75000</v>
      </c>
      <c r="V14" s="60">
        <v>-2017137</v>
      </c>
      <c r="W14" s="60">
        <v>-14365416</v>
      </c>
      <c r="X14" s="60">
        <v>-4428000</v>
      </c>
      <c r="Y14" s="60">
        <v>-9937416</v>
      </c>
      <c r="Z14" s="140">
        <v>224.42</v>
      </c>
      <c r="AA14" s="62">
        <v>-4428000</v>
      </c>
    </row>
    <row r="15" spans="1:27" ht="13.5">
      <c r="A15" s="250" t="s">
        <v>184</v>
      </c>
      <c r="B15" s="251"/>
      <c r="C15" s="168">
        <f aca="true" t="shared" si="0" ref="C15:Y15">SUM(C6:C14)</f>
        <v>302280656</v>
      </c>
      <c r="D15" s="168">
        <f>SUM(D6:D14)</f>
        <v>0</v>
      </c>
      <c r="E15" s="72">
        <f t="shared" si="0"/>
        <v>169272142</v>
      </c>
      <c r="F15" s="73">
        <f t="shared" si="0"/>
        <v>183982405</v>
      </c>
      <c r="G15" s="73">
        <f t="shared" si="0"/>
        <v>58789106</v>
      </c>
      <c r="H15" s="73">
        <f t="shared" si="0"/>
        <v>-18554040</v>
      </c>
      <c r="I15" s="73">
        <f t="shared" si="0"/>
        <v>-5785790</v>
      </c>
      <c r="J15" s="73">
        <f t="shared" si="0"/>
        <v>34449276</v>
      </c>
      <c r="K15" s="73">
        <f t="shared" si="0"/>
        <v>45253792</v>
      </c>
      <c r="L15" s="73">
        <f t="shared" si="0"/>
        <v>3630201</v>
      </c>
      <c r="M15" s="73">
        <f t="shared" si="0"/>
        <v>-17702733</v>
      </c>
      <c r="N15" s="73">
        <f t="shared" si="0"/>
        <v>31181260</v>
      </c>
      <c r="O15" s="73">
        <f t="shared" si="0"/>
        <v>28118615</v>
      </c>
      <c r="P15" s="73">
        <f t="shared" si="0"/>
        <v>-3391065</v>
      </c>
      <c r="Q15" s="73">
        <f t="shared" si="0"/>
        <v>71020092</v>
      </c>
      <c r="R15" s="73">
        <f t="shared" si="0"/>
        <v>95747642</v>
      </c>
      <c r="S15" s="73">
        <f t="shared" si="0"/>
        <v>1071906</v>
      </c>
      <c r="T15" s="73">
        <f t="shared" si="0"/>
        <v>-25425838</v>
      </c>
      <c r="U15" s="73">
        <f t="shared" si="0"/>
        <v>25150998</v>
      </c>
      <c r="V15" s="73">
        <f t="shared" si="0"/>
        <v>797066</v>
      </c>
      <c r="W15" s="73">
        <f t="shared" si="0"/>
        <v>162175244</v>
      </c>
      <c r="X15" s="73">
        <f t="shared" si="0"/>
        <v>183982405</v>
      </c>
      <c r="Y15" s="73">
        <f t="shared" si="0"/>
        <v>-21807161</v>
      </c>
      <c r="Z15" s="170">
        <f>+IF(X15&lt;&gt;0,+(Y15/X15)*100,0)</f>
        <v>-11.852851363694263</v>
      </c>
      <c r="AA15" s="74">
        <f>SUM(AA6:AA14)</f>
        <v>183982405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-179281092</v>
      </c>
      <c r="D24" s="155"/>
      <c r="E24" s="59">
        <v>-238867000</v>
      </c>
      <c r="F24" s="60">
        <v>-297513289</v>
      </c>
      <c r="G24" s="60">
        <v>184214</v>
      </c>
      <c r="H24" s="60">
        <v>-10918514</v>
      </c>
      <c r="I24" s="60">
        <v>-15923875</v>
      </c>
      <c r="J24" s="60">
        <v>-26658175</v>
      </c>
      <c r="K24" s="60">
        <v>-10502535</v>
      </c>
      <c r="L24" s="60">
        <v>-10868167</v>
      </c>
      <c r="M24" s="60">
        <v>-24787744</v>
      </c>
      <c r="N24" s="60">
        <v>-46158446</v>
      </c>
      <c r="O24" s="60">
        <v>-8563148</v>
      </c>
      <c r="P24" s="60">
        <v>-17657493</v>
      </c>
      <c r="Q24" s="60">
        <v>-20698571</v>
      </c>
      <c r="R24" s="60">
        <v>-46919212</v>
      </c>
      <c r="S24" s="60">
        <v>-17823037</v>
      </c>
      <c r="T24" s="60">
        <v>-23781902</v>
      </c>
      <c r="U24" s="60">
        <v>-63819317</v>
      </c>
      <c r="V24" s="60">
        <v>-105424256</v>
      </c>
      <c r="W24" s="60">
        <v>-225160089</v>
      </c>
      <c r="X24" s="60">
        <v>-297513289</v>
      </c>
      <c r="Y24" s="60">
        <v>72353200</v>
      </c>
      <c r="Z24" s="140">
        <v>-24.32</v>
      </c>
      <c r="AA24" s="62">
        <v>-297513289</v>
      </c>
    </row>
    <row r="25" spans="1:27" ht="13.5">
      <c r="A25" s="250" t="s">
        <v>191</v>
      </c>
      <c r="B25" s="251"/>
      <c r="C25" s="168">
        <f aca="true" t="shared" si="1" ref="C25:Y25">SUM(C19:C24)</f>
        <v>-179281092</v>
      </c>
      <c r="D25" s="168">
        <f>SUM(D19:D24)</f>
        <v>0</v>
      </c>
      <c r="E25" s="72">
        <f t="shared" si="1"/>
        <v>-238867000</v>
      </c>
      <c r="F25" s="73">
        <f t="shared" si="1"/>
        <v>-297513289</v>
      </c>
      <c r="G25" s="73">
        <f t="shared" si="1"/>
        <v>184214</v>
      </c>
      <c r="H25" s="73">
        <f t="shared" si="1"/>
        <v>-10918514</v>
      </c>
      <c r="I25" s="73">
        <f t="shared" si="1"/>
        <v>-15923875</v>
      </c>
      <c r="J25" s="73">
        <f t="shared" si="1"/>
        <v>-26658175</v>
      </c>
      <c r="K25" s="73">
        <f t="shared" si="1"/>
        <v>-10502535</v>
      </c>
      <c r="L25" s="73">
        <f t="shared" si="1"/>
        <v>-10868167</v>
      </c>
      <c r="M25" s="73">
        <f t="shared" si="1"/>
        <v>-24787744</v>
      </c>
      <c r="N25" s="73">
        <f t="shared" si="1"/>
        <v>-46158446</v>
      </c>
      <c r="O25" s="73">
        <f t="shared" si="1"/>
        <v>-8563148</v>
      </c>
      <c r="P25" s="73">
        <f t="shared" si="1"/>
        <v>-17657493</v>
      </c>
      <c r="Q25" s="73">
        <f t="shared" si="1"/>
        <v>-20698571</v>
      </c>
      <c r="R25" s="73">
        <f t="shared" si="1"/>
        <v>-46919212</v>
      </c>
      <c r="S25" s="73">
        <f t="shared" si="1"/>
        <v>-17823037</v>
      </c>
      <c r="T25" s="73">
        <f t="shared" si="1"/>
        <v>-23781902</v>
      </c>
      <c r="U25" s="73">
        <f t="shared" si="1"/>
        <v>-63819317</v>
      </c>
      <c r="V25" s="73">
        <f t="shared" si="1"/>
        <v>-105424256</v>
      </c>
      <c r="W25" s="73">
        <f t="shared" si="1"/>
        <v>-225160089</v>
      </c>
      <c r="X25" s="73">
        <f t="shared" si="1"/>
        <v>-297513289</v>
      </c>
      <c r="Y25" s="73">
        <f t="shared" si="1"/>
        <v>72353200</v>
      </c>
      <c r="Z25" s="170">
        <f>+IF(X25&lt;&gt;0,+(Y25/X25)*100,0)</f>
        <v>-24.319317044019503</v>
      </c>
      <c r="AA25" s="74">
        <f>SUM(AA19:AA24)</f>
        <v>-297513289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57072801</v>
      </c>
      <c r="D30" s="155"/>
      <c r="E30" s="59">
        <v>54100000</v>
      </c>
      <c r="F30" s="60">
        <v>54100000</v>
      </c>
      <c r="G30" s="60">
        <v>4911727</v>
      </c>
      <c r="H30" s="60">
        <v>7745655</v>
      </c>
      <c r="I30" s="60">
        <v>2139134</v>
      </c>
      <c r="J30" s="60">
        <v>14796516</v>
      </c>
      <c r="K30" s="60">
        <v>6025421</v>
      </c>
      <c r="L30" s="60">
        <v>2659895</v>
      </c>
      <c r="M30" s="60">
        <v>2871757</v>
      </c>
      <c r="N30" s="60">
        <v>11557073</v>
      </c>
      <c r="O30" s="60"/>
      <c r="P30" s="60">
        <v>7653489</v>
      </c>
      <c r="Q30" s="60">
        <v>3467129</v>
      </c>
      <c r="R30" s="60">
        <v>11120618</v>
      </c>
      <c r="S30" s="60">
        <v>4277631</v>
      </c>
      <c r="T30" s="60">
        <v>2339999</v>
      </c>
      <c r="U30" s="60">
        <v>20711232</v>
      </c>
      <c r="V30" s="60">
        <v>27328862</v>
      </c>
      <c r="W30" s="60">
        <v>64803069</v>
      </c>
      <c r="X30" s="60">
        <v>54100000</v>
      </c>
      <c r="Y30" s="60">
        <v>10703069</v>
      </c>
      <c r="Z30" s="140">
        <v>19.78</v>
      </c>
      <c r="AA30" s="62">
        <v>54100000</v>
      </c>
    </row>
    <row r="31" spans="1:27" ht="13.5">
      <c r="A31" s="249" t="s">
        <v>195</v>
      </c>
      <c r="B31" s="182"/>
      <c r="C31" s="155"/>
      <c r="D31" s="155"/>
      <c r="E31" s="59">
        <v>1163120</v>
      </c>
      <c r="F31" s="60">
        <v>1163116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1163116</v>
      </c>
      <c r="Y31" s="60">
        <v>-1163116</v>
      </c>
      <c r="Z31" s="140">
        <v>-100</v>
      </c>
      <c r="AA31" s="62">
        <v>1163116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-16392756</v>
      </c>
      <c r="D33" s="155"/>
      <c r="E33" s="59">
        <v>-15115288</v>
      </c>
      <c r="F33" s="60">
        <v>-15115000</v>
      </c>
      <c r="G33" s="60"/>
      <c r="H33" s="60"/>
      <c r="I33" s="60"/>
      <c r="J33" s="60"/>
      <c r="K33" s="60"/>
      <c r="L33" s="60"/>
      <c r="M33" s="60">
        <v>-9337953</v>
      </c>
      <c r="N33" s="60">
        <v>-9337953</v>
      </c>
      <c r="O33" s="60"/>
      <c r="P33" s="60"/>
      <c r="Q33" s="60"/>
      <c r="R33" s="60"/>
      <c r="S33" s="60"/>
      <c r="T33" s="60"/>
      <c r="U33" s="60">
        <v>-10711167</v>
      </c>
      <c r="V33" s="60">
        <v>-10711167</v>
      </c>
      <c r="W33" s="60">
        <v>-20049120</v>
      </c>
      <c r="X33" s="60">
        <v>-15115000</v>
      </c>
      <c r="Y33" s="60">
        <v>-4934120</v>
      </c>
      <c r="Z33" s="140">
        <v>32.64</v>
      </c>
      <c r="AA33" s="62">
        <v>-15115000</v>
      </c>
    </row>
    <row r="34" spans="1:27" ht="13.5">
      <c r="A34" s="250" t="s">
        <v>197</v>
      </c>
      <c r="B34" s="251"/>
      <c r="C34" s="168">
        <f aca="true" t="shared" si="2" ref="C34:Y34">SUM(C29:C33)</f>
        <v>40680045</v>
      </c>
      <c r="D34" s="168">
        <f>SUM(D29:D33)</f>
        <v>0</v>
      </c>
      <c r="E34" s="72">
        <f t="shared" si="2"/>
        <v>40147832</v>
      </c>
      <c r="F34" s="73">
        <f t="shared" si="2"/>
        <v>40148116</v>
      </c>
      <c r="G34" s="73">
        <f t="shared" si="2"/>
        <v>4911727</v>
      </c>
      <c r="H34" s="73">
        <f t="shared" si="2"/>
        <v>7745655</v>
      </c>
      <c r="I34" s="73">
        <f t="shared" si="2"/>
        <v>2139134</v>
      </c>
      <c r="J34" s="73">
        <f t="shared" si="2"/>
        <v>14796516</v>
      </c>
      <c r="K34" s="73">
        <f t="shared" si="2"/>
        <v>6025421</v>
      </c>
      <c r="L34" s="73">
        <f t="shared" si="2"/>
        <v>2659895</v>
      </c>
      <c r="M34" s="73">
        <f t="shared" si="2"/>
        <v>-6466196</v>
      </c>
      <c r="N34" s="73">
        <f t="shared" si="2"/>
        <v>2219120</v>
      </c>
      <c r="O34" s="73">
        <f t="shared" si="2"/>
        <v>0</v>
      </c>
      <c r="P34" s="73">
        <f t="shared" si="2"/>
        <v>7653489</v>
      </c>
      <c r="Q34" s="73">
        <f t="shared" si="2"/>
        <v>3467129</v>
      </c>
      <c r="R34" s="73">
        <f t="shared" si="2"/>
        <v>11120618</v>
      </c>
      <c r="S34" s="73">
        <f t="shared" si="2"/>
        <v>4277631</v>
      </c>
      <c r="T34" s="73">
        <f t="shared" si="2"/>
        <v>2339999</v>
      </c>
      <c r="U34" s="73">
        <f t="shared" si="2"/>
        <v>10000065</v>
      </c>
      <c r="V34" s="73">
        <f t="shared" si="2"/>
        <v>16617695</v>
      </c>
      <c r="W34" s="73">
        <f t="shared" si="2"/>
        <v>44753949</v>
      </c>
      <c r="X34" s="73">
        <f t="shared" si="2"/>
        <v>40148116</v>
      </c>
      <c r="Y34" s="73">
        <f t="shared" si="2"/>
        <v>4605833</v>
      </c>
      <c r="Z34" s="170">
        <f>+IF(X34&lt;&gt;0,+(Y34/X34)*100,0)</f>
        <v>11.472102451831114</v>
      </c>
      <c r="AA34" s="74">
        <f>SUM(AA29:AA33)</f>
        <v>40148116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163679609</v>
      </c>
      <c r="D36" s="153">
        <f>+D15+D25+D34</f>
        <v>0</v>
      </c>
      <c r="E36" s="99">
        <f t="shared" si="3"/>
        <v>-29447026</v>
      </c>
      <c r="F36" s="100">
        <f t="shared" si="3"/>
        <v>-73382768</v>
      </c>
      <c r="G36" s="100">
        <f t="shared" si="3"/>
        <v>63885047</v>
      </c>
      <c r="H36" s="100">
        <f t="shared" si="3"/>
        <v>-21726899</v>
      </c>
      <c r="I36" s="100">
        <f t="shared" si="3"/>
        <v>-19570531</v>
      </c>
      <c r="J36" s="100">
        <f t="shared" si="3"/>
        <v>22587617</v>
      </c>
      <c r="K36" s="100">
        <f t="shared" si="3"/>
        <v>40776678</v>
      </c>
      <c r="L36" s="100">
        <f t="shared" si="3"/>
        <v>-4578071</v>
      </c>
      <c r="M36" s="100">
        <f t="shared" si="3"/>
        <v>-48956673</v>
      </c>
      <c r="N36" s="100">
        <f t="shared" si="3"/>
        <v>-12758066</v>
      </c>
      <c r="O36" s="100">
        <f t="shared" si="3"/>
        <v>19555467</v>
      </c>
      <c r="P36" s="100">
        <f t="shared" si="3"/>
        <v>-13395069</v>
      </c>
      <c r="Q36" s="100">
        <f t="shared" si="3"/>
        <v>53788650</v>
      </c>
      <c r="R36" s="100">
        <f t="shared" si="3"/>
        <v>59949048</v>
      </c>
      <c r="S36" s="100">
        <f t="shared" si="3"/>
        <v>-12473500</v>
      </c>
      <c r="T36" s="100">
        <f t="shared" si="3"/>
        <v>-46867741</v>
      </c>
      <c r="U36" s="100">
        <f t="shared" si="3"/>
        <v>-28668254</v>
      </c>
      <c r="V36" s="100">
        <f t="shared" si="3"/>
        <v>-88009495</v>
      </c>
      <c r="W36" s="100">
        <f t="shared" si="3"/>
        <v>-18230896</v>
      </c>
      <c r="X36" s="100">
        <f t="shared" si="3"/>
        <v>-73382768</v>
      </c>
      <c r="Y36" s="100">
        <f t="shared" si="3"/>
        <v>55151872</v>
      </c>
      <c r="Z36" s="137">
        <f>+IF(X36&lt;&gt;0,+(Y36/X36)*100,0)</f>
        <v>-75.15643454605038</v>
      </c>
      <c r="AA36" s="102">
        <f>+AA15+AA25+AA34</f>
        <v>-73382768</v>
      </c>
    </row>
    <row r="37" spans="1:27" ht="13.5">
      <c r="A37" s="249" t="s">
        <v>199</v>
      </c>
      <c r="B37" s="182"/>
      <c r="C37" s="153">
        <v>160285432</v>
      </c>
      <c r="D37" s="153"/>
      <c r="E37" s="99">
        <v>245000000</v>
      </c>
      <c r="F37" s="100">
        <v>245000000</v>
      </c>
      <c r="G37" s="100">
        <v>323965041</v>
      </c>
      <c r="H37" s="100">
        <v>387850088</v>
      </c>
      <c r="I37" s="100">
        <v>366123189</v>
      </c>
      <c r="J37" s="100">
        <v>323965041</v>
      </c>
      <c r="K37" s="100">
        <v>346552658</v>
      </c>
      <c r="L37" s="100">
        <v>387329336</v>
      </c>
      <c r="M37" s="100">
        <v>382751265</v>
      </c>
      <c r="N37" s="100">
        <v>346552658</v>
      </c>
      <c r="O37" s="100">
        <v>333794592</v>
      </c>
      <c r="P37" s="100">
        <v>353350059</v>
      </c>
      <c r="Q37" s="100">
        <v>339954990</v>
      </c>
      <c r="R37" s="100">
        <v>333794592</v>
      </c>
      <c r="S37" s="100">
        <v>393743640</v>
      </c>
      <c r="T37" s="100">
        <v>381270140</v>
      </c>
      <c r="U37" s="100">
        <v>334402399</v>
      </c>
      <c r="V37" s="100">
        <v>393743640</v>
      </c>
      <c r="W37" s="100">
        <v>323965041</v>
      </c>
      <c r="X37" s="100">
        <v>245000000</v>
      </c>
      <c r="Y37" s="100">
        <v>78965041</v>
      </c>
      <c r="Z37" s="137">
        <v>32.23</v>
      </c>
      <c r="AA37" s="102">
        <v>245000000</v>
      </c>
    </row>
    <row r="38" spans="1:27" ht="13.5">
      <c r="A38" s="269" t="s">
        <v>200</v>
      </c>
      <c r="B38" s="256"/>
      <c r="C38" s="257">
        <v>323965041</v>
      </c>
      <c r="D38" s="257"/>
      <c r="E38" s="258">
        <v>215552974</v>
      </c>
      <c r="F38" s="259">
        <v>171617232</v>
      </c>
      <c r="G38" s="259">
        <v>387850088</v>
      </c>
      <c r="H38" s="259">
        <v>366123189</v>
      </c>
      <c r="I38" s="259">
        <v>346552658</v>
      </c>
      <c r="J38" s="259">
        <v>346552658</v>
      </c>
      <c r="K38" s="259">
        <v>387329336</v>
      </c>
      <c r="L38" s="259">
        <v>382751265</v>
      </c>
      <c r="M38" s="259">
        <v>333794592</v>
      </c>
      <c r="N38" s="259">
        <v>333794592</v>
      </c>
      <c r="O38" s="259">
        <v>353350059</v>
      </c>
      <c r="P38" s="259">
        <v>339954990</v>
      </c>
      <c r="Q38" s="259">
        <v>393743640</v>
      </c>
      <c r="R38" s="259">
        <v>353350059</v>
      </c>
      <c r="S38" s="259">
        <v>381270140</v>
      </c>
      <c r="T38" s="259">
        <v>334402399</v>
      </c>
      <c r="U38" s="259">
        <v>305734145</v>
      </c>
      <c r="V38" s="259">
        <v>305734145</v>
      </c>
      <c r="W38" s="259">
        <v>305734145</v>
      </c>
      <c r="X38" s="259">
        <v>171617232</v>
      </c>
      <c r="Y38" s="259">
        <v>134116913</v>
      </c>
      <c r="Z38" s="260">
        <v>78.15</v>
      </c>
      <c r="AA38" s="261">
        <v>171617232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123149119</v>
      </c>
      <c r="D5" s="200">
        <f t="shared" si="0"/>
        <v>0</v>
      </c>
      <c r="E5" s="106">
        <f t="shared" si="0"/>
        <v>69722338</v>
      </c>
      <c r="F5" s="106">
        <f t="shared" si="0"/>
        <v>133391764</v>
      </c>
      <c r="G5" s="106">
        <f t="shared" si="0"/>
        <v>0</v>
      </c>
      <c r="H5" s="106">
        <f t="shared" si="0"/>
        <v>8712288</v>
      </c>
      <c r="I5" s="106">
        <f t="shared" si="0"/>
        <v>5679687</v>
      </c>
      <c r="J5" s="106">
        <f t="shared" si="0"/>
        <v>14391975</v>
      </c>
      <c r="K5" s="106">
        <f t="shared" si="0"/>
        <v>4428005</v>
      </c>
      <c r="L5" s="106">
        <f t="shared" si="0"/>
        <v>3289239</v>
      </c>
      <c r="M5" s="106">
        <f t="shared" si="0"/>
        <v>24787744</v>
      </c>
      <c r="N5" s="106">
        <f t="shared" si="0"/>
        <v>32504988</v>
      </c>
      <c r="O5" s="106">
        <f t="shared" si="0"/>
        <v>5693365</v>
      </c>
      <c r="P5" s="106">
        <f t="shared" si="0"/>
        <v>9373805</v>
      </c>
      <c r="Q5" s="106">
        <f t="shared" si="0"/>
        <v>12796321</v>
      </c>
      <c r="R5" s="106">
        <f t="shared" si="0"/>
        <v>27863491</v>
      </c>
      <c r="S5" s="106">
        <f t="shared" si="0"/>
        <v>5292821</v>
      </c>
      <c r="T5" s="106">
        <f t="shared" si="0"/>
        <v>7529412</v>
      </c>
      <c r="U5" s="106">
        <f t="shared" si="0"/>
        <v>14495780</v>
      </c>
      <c r="V5" s="106">
        <f t="shared" si="0"/>
        <v>27318013</v>
      </c>
      <c r="W5" s="106">
        <f t="shared" si="0"/>
        <v>102078467</v>
      </c>
      <c r="X5" s="106">
        <f t="shared" si="0"/>
        <v>133391764</v>
      </c>
      <c r="Y5" s="106">
        <f t="shared" si="0"/>
        <v>-31313297</v>
      </c>
      <c r="Z5" s="201">
        <f>+IF(X5&lt;&gt;0,+(Y5/X5)*100,0)</f>
        <v>-23.474685438600243</v>
      </c>
      <c r="AA5" s="199">
        <f>SUM(AA11:AA18)</f>
        <v>133391764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>
        <v>184077</v>
      </c>
      <c r="I6" s="60">
        <v>320455</v>
      </c>
      <c r="J6" s="60">
        <v>504532</v>
      </c>
      <c r="K6" s="60">
        <v>572999</v>
      </c>
      <c r="L6" s="60">
        <v>433536</v>
      </c>
      <c r="M6" s="60">
        <v>1582804</v>
      </c>
      <c r="N6" s="60">
        <v>2589339</v>
      </c>
      <c r="O6" s="60">
        <v>378561</v>
      </c>
      <c r="P6" s="60">
        <v>789459</v>
      </c>
      <c r="Q6" s="60">
        <v>1355124</v>
      </c>
      <c r="R6" s="60">
        <v>2523144</v>
      </c>
      <c r="S6" s="60">
        <v>1640009</v>
      </c>
      <c r="T6" s="60">
        <v>2332236</v>
      </c>
      <c r="U6" s="60">
        <v>3583412</v>
      </c>
      <c r="V6" s="60">
        <v>7555657</v>
      </c>
      <c r="W6" s="60">
        <v>13172672</v>
      </c>
      <c r="X6" s="60"/>
      <c r="Y6" s="60">
        <v>13172672</v>
      </c>
      <c r="Z6" s="140"/>
      <c r="AA6" s="155"/>
    </row>
    <row r="7" spans="1:27" ht="13.5">
      <c r="A7" s="291" t="s">
        <v>205</v>
      </c>
      <c r="B7" s="142"/>
      <c r="C7" s="62">
        <v>28231360</v>
      </c>
      <c r="D7" s="156"/>
      <c r="E7" s="60">
        <v>10000000</v>
      </c>
      <c r="F7" s="60">
        <v>51763907</v>
      </c>
      <c r="G7" s="60"/>
      <c r="H7" s="60">
        <v>23170</v>
      </c>
      <c r="I7" s="60">
        <v>69635</v>
      </c>
      <c r="J7" s="60">
        <v>92805</v>
      </c>
      <c r="K7" s="60">
        <v>354388</v>
      </c>
      <c r="L7" s="60">
        <v>8716</v>
      </c>
      <c r="M7" s="60">
        <v>10334553</v>
      </c>
      <c r="N7" s="60">
        <v>10697657</v>
      </c>
      <c r="O7" s="60">
        <v>4227102</v>
      </c>
      <c r="P7" s="60">
        <v>4573063</v>
      </c>
      <c r="Q7" s="60">
        <v>4955641</v>
      </c>
      <c r="R7" s="60">
        <v>13755806</v>
      </c>
      <c r="S7" s="60">
        <v>770302</v>
      </c>
      <c r="T7" s="60">
        <v>1017878</v>
      </c>
      <c r="U7" s="60">
        <v>2836543</v>
      </c>
      <c r="V7" s="60">
        <v>4624723</v>
      </c>
      <c r="W7" s="60">
        <v>29170991</v>
      </c>
      <c r="X7" s="60">
        <v>51763907</v>
      </c>
      <c r="Y7" s="60">
        <v>-22592916</v>
      </c>
      <c r="Z7" s="140">
        <v>-43.65</v>
      </c>
      <c r="AA7" s="155">
        <v>51763907</v>
      </c>
    </row>
    <row r="8" spans="1:27" ht="13.5">
      <c r="A8" s="291" t="s">
        <v>206</v>
      </c>
      <c r="B8" s="142"/>
      <c r="C8" s="62">
        <v>44177530</v>
      </c>
      <c r="D8" s="156"/>
      <c r="E8" s="60">
        <v>27000000</v>
      </c>
      <c r="F8" s="60">
        <v>32000000</v>
      </c>
      <c r="G8" s="60"/>
      <c r="H8" s="60">
        <v>5420225</v>
      </c>
      <c r="I8" s="60"/>
      <c r="J8" s="60">
        <v>5420225</v>
      </c>
      <c r="K8" s="60"/>
      <c r="L8" s="60">
        <v>1249319</v>
      </c>
      <c r="M8" s="60">
        <v>2987097</v>
      </c>
      <c r="N8" s="60">
        <v>4236416</v>
      </c>
      <c r="O8" s="60">
        <v>243594</v>
      </c>
      <c r="P8" s="60">
        <v>377804</v>
      </c>
      <c r="Q8" s="60">
        <v>4415211</v>
      </c>
      <c r="R8" s="60">
        <v>5036609</v>
      </c>
      <c r="S8" s="60"/>
      <c r="T8" s="60">
        <v>1445876</v>
      </c>
      <c r="U8" s="60">
        <v>820403</v>
      </c>
      <c r="V8" s="60">
        <v>2266279</v>
      </c>
      <c r="W8" s="60">
        <v>16959529</v>
      </c>
      <c r="X8" s="60">
        <v>32000000</v>
      </c>
      <c r="Y8" s="60">
        <v>-15040471</v>
      </c>
      <c r="Z8" s="140">
        <v>-47</v>
      </c>
      <c r="AA8" s="155">
        <v>32000000</v>
      </c>
    </row>
    <row r="9" spans="1:27" ht="13.5">
      <c r="A9" s="291" t="s">
        <v>207</v>
      </c>
      <c r="B9" s="142"/>
      <c r="C9" s="62"/>
      <c r="D9" s="156"/>
      <c r="E9" s="60">
        <v>6200000</v>
      </c>
      <c r="F9" s="60">
        <v>9781000</v>
      </c>
      <c r="G9" s="60"/>
      <c r="H9" s="60">
        <v>3084748</v>
      </c>
      <c r="I9" s="60">
        <v>5289597</v>
      </c>
      <c r="J9" s="60">
        <v>8374345</v>
      </c>
      <c r="K9" s="60"/>
      <c r="L9" s="60">
        <v>124431</v>
      </c>
      <c r="M9" s="60">
        <v>8607428</v>
      </c>
      <c r="N9" s="60">
        <v>8731859</v>
      </c>
      <c r="O9" s="60">
        <v>736178</v>
      </c>
      <c r="P9" s="60">
        <v>2881021</v>
      </c>
      <c r="Q9" s="60">
        <v>1403875</v>
      </c>
      <c r="R9" s="60">
        <v>5021074</v>
      </c>
      <c r="S9" s="60">
        <v>1974161</v>
      </c>
      <c r="T9" s="60">
        <v>2417225</v>
      </c>
      <c r="U9" s="60">
        <v>3282466</v>
      </c>
      <c r="V9" s="60">
        <v>7673852</v>
      </c>
      <c r="W9" s="60">
        <v>29801130</v>
      </c>
      <c r="X9" s="60">
        <v>9781000</v>
      </c>
      <c r="Y9" s="60">
        <v>20020130</v>
      </c>
      <c r="Z9" s="140">
        <v>204.68</v>
      </c>
      <c r="AA9" s="155">
        <v>9781000</v>
      </c>
    </row>
    <row r="10" spans="1:27" ht="13.5">
      <c r="A10" s="291" t="s">
        <v>208</v>
      </c>
      <c r="B10" s="142"/>
      <c r="C10" s="62"/>
      <c r="D10" s="156"/>
      <c r="E10" s="60">
        <v>3700000</v>
      </c>
      <c r="F10" s="60">
        <v>9600000</v>
      </c>
      <c r="G10" s="60"/>
      <c r="H10" s="60"/>
      <c r="I10" s="60"/>
      <c r="J10" s="60"/>
      <c r="K10" s="60"/>
      <c r="L10" s="60">
        <v>308091</v>
      </c>
      <c r="M10" s="60">
        <v>835800</v>
      </c>
      <c r="N10" s="60">
        <v>1143891</v>
      </c>
      <c r="O10" s="60">
        <v>107930</v>
      </c>
      <c r="P10" s="60">
        <v>752458</v>
      </c>
      <c r="Q10" s="60">
        <v>666470</v>
      </c>
      <c r="R10" s="60">
        <v>1526858</v>
      </c>
      <c r="S10" s="60">
        <v>391799</v>
      </c>
      <c r="T10" s="60">
        <v>316197</v>
      </c>
      <c r="U10" s="60">
        <v>1757780</v>
      </c>
      <c r="V10" s="60">
        <v>2465776</v>
      </c>
      <c r="W10" s="60">
        <v>5136525</v>
      </c>
      <c r="X10" s="60">
        <v>9600000</v>
      </c>
      <c r="Y10" s="60">
        <v>-4463475</v>
      </c>
      <c r="Z10" s="140">
        <v>-46.49</v>
      </c>
      <c r="AA10" s="155">
        <v>9600000</v>
      </c>
    </row>
    <row r="11" spans="1:27" ht="13.5">
      <c r="A11" s="292" t="s">
        <v>209</v>
      </c>
      <c r="B11" s="142"/>
      <c r="C11" s="293">
        <f aca="true" t="shared" si="1" ref="C11:Y11">SUM(C6:C10)</f>
        <v>72408890</v>
      </c>
      <c r="D11" s="294">
        <f t="shared" si="1"/>
        <v>0</v>
      </c>
      <c r="E11" s="295">
        <f t="shared" si="1"/>
        <v>46900000</v>
      </c>
      <c r="F11" s="295">
        <f t="shared" si="1"/>
        <v>103144907</v>
      </c>
      <c r="G11" s="295">
        <f t="shared" si="1"/>
        <v>0</v>
      </c>
      <c r="H11" s="295">
        <f t="shared" si="1"/>
        <v>8712220</v>
      </c>
      <c r="I11" s="295">
        <f t="shared" si="1"/>
        <v>5679687</v>
      </c>
      <c r="J11" s="295">
        <f t="shared" si="1"/>
        <v>14391907</v>
      </c>
      <c r="K11" s="295">
        <f t="shared" si="1"/>
        <v>927387</v>
      </c>
      <c r="L11" s="295">
        <f t="shared" si="1"/>
        <v>2124093</v>
      </c>
      <c r="M11" s="295">
        <f t="shared" si="1"/>
        <v>24347682</v>
      </c>
      <c r="N11" s="295">
        <f t="shared" si="1"/>
        <v>27399162</v>
      </c>
      <c r="O11" s="295">
        <f t="shared" si="1"/>
        <v>5693365</v>
      </c>
      <c r="P11" s="295">
        <f t="shared" si="1"/>
        <v>9373805</v>
      </c>
      <c r="Q11" s="295">
        <f t="shared" si="1"/>
        <v>12796321</v>
      </c>
      <c r="R11" s="295">
        <f t="shared" si="1"/>
        <v>27863491</v>
      </c>
      <c r="S11" s="295">
        <f t="shared" si="1"/>
        <v>4776271</v>
      </c>
      <c r="T11" s="295">
        <f t="shared" si="1"/>
        <v>7529412</v>
      </c>
      <c r="U11" s="295">
        <f t="shared" si="1"/>
        <v>12280604</v>
      </c>
      <c r="V11" s="295">
        <f t="shared" si="1"/>
        <v>24586287</v>
      </c>
      <c r="W11" s="295">
        <f t="shared" si="1"/>
        <v>94240847</v>
      </c>
      <c r="X11" s="295">
        <f t="shared" si="1"/>
        <v>103144907</v>
      </c>
      <c r="Y11" s="295">
        <f t="shared" si="1"/>
        <v>-8904060</v>
      </c>
      <c r="Z11" s="296">
        <f>+IF(X11&lt;&gt;0,+(Y11/X11)*100,0)</f>
        <v>-8.632573588921847</v>
      </c>
      <c r="AA11" s="297">
        <f>SUM(AA6:AA10)</f>
        <v>103144907</v>
      </c>
    </row>
    <row r="12" spans="1:27" ht="13.5">
      <c r="A12" s="298" t="s">
        <v>210</v>
      </c>
      <c r="B12" s="136"/>
      <c r="C12" s="62">
        <v>35349066</v>
      </c>
      <c r="D12" s="156"/>
      <c r="E12" s="60">
        <v>10722338</v>
      </c>
      <c r="F12" s="60">
        <v>4222338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4222338</v>
      </c>
      <c r="Y12" s="60">
        <v>-4222338</v>
      </c>
      <c r="Z12" s="140">
        <v>-100</v>
      </c>
      <c r="AA12" s="155">
        <v>4222338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15391163</v>
      </c>
      <c r="D15" s="156"/>
      <c r="E15" s="60">
        <v>12100000</v>
      </c>
      <c r="F15" s="60">
        <v>26024519</v>
      </c>
      <c r="G15" s="60"/>
      <c r="H15" s="60">
        <v>68</v>
      </c>
      <c r="I15" s="60"/>
      <c r="J15" s="60">
        <v>68</v>
      </c>
      <c r="K15" s="60">
        <v>3500618</v>
      </c>
      <c r="L15" s="60">
        <v>1165146</v>
      </c>
      <c r="M15" s="60">
        <v>440062</v>
      </c>
      <c r="N15" s="60">
        <v>5105826</v>
      </c>
      <c r="O15" s="60"/>
      <c r="P15" s="60"/>
      <c r="Q15" s="60"/>
      <c r="R15" s="60"/>
      <c r="S15" s="60">
        <v>516550</v>
      </c>
      <c r="T15" s="60"/>
      <c r="U15" s="60">
        <v>2215176</v>
      </c>
      <c r="V15" s="60">
        <v>2731726</v>
      </c>
      <c r="W15" s="60">
        <v>7837620</v>
      </c>
      <c r="X15" s="60">
        <v>26024519</v>
      </c>
      <c r="Y15" s="60">
        <v>-18186899</v>
      </c>
      <c r="Z15" s="140">
        <v>-69.88</v>
      </c>
      <c r="AA15" s="155">
        <v>26024519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56131973</v>
      </c>
      <c r="D20" s="154">
        <f t="shared" si="2"/>
        <v>0</v>
      </c>
      <c r="E20" s="100">
        <f t="shared" si="2"/>
        <v>169144775</v>
      </c>
      <c r="F20" s="100">
        <f t="shared" si="2"/>
        <v>164121301</v>
      </c>
      <c r="G20" s="100">
        <f t="shared" si="2"/>
        <v>0</v>
      </c>
      <c r="H20" s="100">
        <f t="shared" si="2"/>
        <v>2022226</v>
      </c>
      <c r="I20" s="100">
        <f t="shared" si="2"/>
        <v>10244188</v>
      </c>
      <c r="J20" s="100">
        <f t="shared" si="2"/>
        <v>12266414</v>
      </c>
      <c r="K20" s="100">
        <f t="shared" si="2"/>
        <v>6074530</v>
      </c>
      <c r="L20" s="100">
        <f t="shared" si="2"/>
        <v>7578927</v>
      </c>
      <c r="M20" s="100">
        <f t="shared" si="2"/>
        <v>0</v>
      </c>
      <c r="N20" s="100">
        <f t="shared" si="2"/>
        <v>13653457</v>
      </c>
      <c r="O20" s="100">
        <f t="shared" si="2"/>
        <v>2869784</v>
      </c>
      <c r="P20" s="100">
        <f t="shared" si="2"/>
        <v>8283688</v>
      </c>
      <c r="Q20" s="100">
        <f t="shared" si="2"/>
        <v>7902250</v>
      </c>
      <c r="R20" s="100">
        <f t="shared" si="2"/>
        <v>19055722</v>
      </c>
      <c r="S20" s="100">
        <f t="shared" si="2"/>
        <v>12530216</v>
      </c>
      <c r="T20" s="100">
        <f t="shared" si="2"/>
        <v>16252490</v>
      </c>
      <c r="U20" s="100">
        <f t="shared" si="2"/>
        <v>49323536</v>
      </c>
      <c r="V20" s="100">
        <f t="shared" si="2"/>
        <v>78106242</v>
      </c>
      <c r="W20" s="100">
        <f t="shared" si="2"/>
        <v>123081835</v>
      </c>
      <c r="X20" s="100">
        <f t="shared" si="2"/>
        <v>164121301</v>
      </c>
      <c r="Y20" s="100">
        <f t="shared" si="2"/>
        <v>-41039466</v>
      </c>
      <c r="Z20" s="137">
        <f>+IF(X20&lt;&gt;0,+(Y20/X20)*100,0)</f>
        <v>-25.00556950861607</v>
      </c>
      <c r="AA20" s="153">
        <f>SUM(AA26:AA33)</f>
        <v>164121301</v>
      </c>
    </row>
    <row r="21" spans="1:27" ht="13.5">
      <c r="A21" s="291" t="s">
        <v>204</v>
      </c>
      <c r="B21" s="142"/>
      <c r="C21" s="62"/>
      <c r="D21" s="156"/>
      <c r="E21" s="60">
        <v>35000000</v>
      </c>
      <c r="F21" s="60">
        <v>55842301</v>
      </c>
      <c r="G21" s="60"/>
      <c r="H21" s="60"/>
      <c r="I21" s="60">
        <v>3162583</v>
      </c>
      <c r="J21" s="60">
        <v>3162583</v>
      </c>
      <c r="K21" s="60"/>
      <c r="L21" s="60"/>
      <c r="M21" s="60"/>
      <c r="N21" s="60"/>
      <c r="O21" s="60"/>
      <c r="P21" s="60">
        <v>1016606</v>
      </c>
      <c r="Q21" s="60">
        <v>909101</v>
      </c>
      <c r="R21" s="60">
        <v>1925707</v>
      </c>
      <c r="S21" s="60">
        <v>2442998</v>
      </c>
      <c r="T21" s="60">
        <v>7715546</v>
      </c>
      <c r="U21" s="60">
        <v>17697732</v>
      </c>
      <c r="V21" s="60">
        <v>27856276</v>
      </c>
      <c r="W21" s="60">
        <v>32944566</v>
      </c>
      <c r="X21" s="60">
        <v>55842301</v>
      </c>
      <c r="Y21" s="60">
        <v>-22897735</v>
      </c>
      <c r="Z21" s="140">
        <v>-41</v>
      </c>
      <c r="AA21" s="155">
        <v>55842301</v>
      </c>
    </row>
    <row r="22" spans="1:27" ht="13.5">
      <c r="A22" s="291" t="s">
        <v>205</v>
      </c>
      <c r="B22" s="142"/>
      <c r="C22" s="62">
        <v>15000000</v>
      </c>
      <c r="D22" s="156"/>
      <c r="E22" s="60">
        <v>66100000</v>
      </c>
      <c r="F22" s="60">
        <v>39403000</v>
      </c>
      <c r="G22" s="60"/>
      <c r="H22" s="60">
        <v>1609917</v>
      </c>
      <c r="I22" s="60">
        <v>5898498</v>
      </c>
      <c r="J22" s="60">
        <v>7508415</v>
      </c>
      <c r="K22" s="60"/>
      <c r="L22" s="60">
        <v>2169605</v>
      </c>
      <c r="M22" s="60"/>
      <c r="N22" s="60">
        <v>2169605</v>
      </c>
      <c r="O22" s="60">
        <v>1047486</v>
      </c>
      <c r="P22" s="60">
        <v>6713587</v>
      </c>
      <c r="Q22" s="60">
        <v>1564552</v>
      </c>
      <c r="R22" s="60">
        <v>9325625</v>
      </c>
      <c r="S22" s="60">
        <v>3675003</v>
      </c>
      <c r="T22" s="60"/>
      <c r="U22" s="60">
        <v>22359649</v>
      </c>
      <c r="V22" s="60">
        <v>26034652</v>
      </c>
      <c r="W22" s="60">
        <v>45038297</v>
      </c>
      <c r="X22" s="60">
        <v>39403000</v>
      </c>
      <c r="Y22" s="60">
        <v>5635297</v>
      </c>
      <c r="Z22" s="140">
        <v>14.3</v>
      </c>
      <c r="AA22" s="155">
        <v>39403000</v>
      </c>
    </row>
    <row r="23" spans="1:27" ht="13.5">
      <c r="A23" s="291" t="s">
        <v>206</v>
      </c>
      <c r="B23" s="142"/>
      <c r="C23" s="62">
        <v>6000000</v>
      </c>
      <c r="D23" s="156"/>
      <c r="E23" s="60">
        <v>8000000</v>
      </c>
      <c r="F23" s="60">
        <v>9364000</v>
      </c>
      <c r="G23" s="60"/>
      <c r="H23" s="60">
        <v>269518</v>
      </c>
      <c r="I23" s="60">
        <v>194994</v>
      </c>
      <c r="J23" s="60">
        <v>464512</v>
      </c>
      <c r="K23" s="60"/>
      <c r="L23" s="60">
        <v>567130</v>
      </c>
      <c r="M23" s="60"/>
      <c r="N23" s="60">
        <v>567130</v>
      </c>
      <c r="O23" s="60">
        <v>74518</v>
      </c>
      <c r="P23" s="60">
        <v>35</v>
      </c>
      <c r="Q23" s="60"/>
      <c r="R23" s="60">
        <v>74553</v>
      </c>
      <c r="S23" s="60"/>
      <c r="T23" s="60">
        <v>575061</v>
      </c>
      <c r="U23" s="60"/>
      <c r="V23" s="60">
        <v>575061</v>
      </c>
      <c r="W23" s="60">
        <v>1681256</v>
      </c>
      <c r="X23" s="60">
        <v>9364000</v>
      </c>
      <c r="Y23" s="60">
        <v>-7682744</v>
      </c>
      <c r="Z23" s="140">
        <v>-82.05</v>
      </c>
      <c r="AA23" s="155">
        <v>9364000</v>
      </c>
    </row>
    <row r="24" spans="1:27" ht="13.5">
      <c r="A24" s="291" t="s">
        <v>207</v>
      </c>
      <c r="B24" s="142"/>
      <c r="C24" s="62">
        <v>33208683</v>
      </c>
      <c r="D24" s="156"/>
      <c r="E24" s="60">
        <v>50044775</v>
      </c>
      <c r="F24" s="60">
        <v>55662000</v>
      </c>
      <c r="G24" s="60"/>
      <c r="H24" s="60"/>
      <c r="I24" s="60">
        <v>988113</v>
      </c>
      <c r="J24" s="60">
        <v>988113</v>
      </c>
      <c r="K24" s="60">
        <v>6073094</v>
      </c>
      <c r="L24" s="60">
        <v>4152116</v>
      </c>
      <c r="M24" s="60"/>
      <c r="N24" s="60">
        <v>10225210</v>
      </c>
      <c r="O24" s="60">
        <v>1461076</v>
      </c>
      <c r="P24" s="60"/>
      <c r="Q24" s="60">
        <v>4607637</v>
      </c>
      <c r="R24" s="60">
        <v>6068713</v>
      </c>
      <c r="S24" s="60">
        <v>6012797</v>
      </c>
      <c r="T24" s="60">
        <v>6588860</v>
      </c>
      <c r="U24" s="60">
        <v>5311416</v>
      </c>
      <c r="V24" s="60">
        <v>17913073</v>
      </c>
      <c r="W24" s="60">
        <v>35195109</v>
      </c>
      <c r="X24" s="60">
        <v>55662000</v>
      </c>
      <c r="Y24" s="60">
        <v>-20466891</v>
      </c>
      <c r="Z24" s="140">
        <v>-36.77</v>
      </c>
      <c r="AA24" s="155">
        <v>55662000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>
        <v>579305</v>
      </c>
      <c r="M25" s="60"/>
      <c r="N25" s="60">
        <v>579305</v>
      </c>
      <c r="O25" s="60">
        <v>286704</v>
      </c>
      <c r="P25" s="60">
        <v>553460</v>
      </c>
      <c r="Q25" s="60">
        <v>508315</v>
      </c>
      <c r="R25" s="60">
        <v>1348479</v>
      </c>
      <c r="S25" s="60">
        <v>397023</v>
      </c>
      <c r="T25" s="60">
        <v>1184501</v>
      </c>
      <c r="U25" s="60">
        <v>1043414</v>
      </c>
      <c r="V25" s="60">
        <v>2624938</v>
      </c>
      <c r="W25" s="60">
        <v>4552722</v>
      </c>
      <c r="X25" s="60"/>
      <c r="Y25" s="60">
        <v>4552722</v>
      </c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54208683</v>
      </c>
      <c r="D26" s="294">
        <f t="shared" si="3"/>
        <v>0</v>
      </c>
      <c r="E26" s="295">
        <f t="shared" si="3"/>
        <v>159144775</v>
      </c>
      <c r="F26" s="295">
        <f t="shared" si="3"/>
        <v>160271301</v>
      </c>
      <c r="G26" s="295">
        <f t="shared" si="3"/>
        <v>0</v>
      </c>
      <c r="H26" s="295">
        <f t="shared" si="3"/>
        <v>1879435</v>
      </c>
      <c r="I26" s="295">
        <f t="shared" si="3"/>
        <v>10244188</v>
      </c>
      <c r="J26" s="295">
        <f t="shared" si="3"/>
        <v>12123623</v>
      </c>
      <c r="K26" s="295">
        <f t="shared" si="3"/>
        <v>6073094</v>
      </c>
      <c r="L26" s="295">
        <f t="shared" si="3"/>
        <v>7468156</v>
      </c>
      <c r="M26" s="295">
        <f t="shared" si="3"/>
        <v>0</v>
      </c>
      <c r="N26" s="295">
        <f t="shared" si="3"/>
        <v>13541250</v>
      </c>
      <c r="O26" s="295">
        <f t="shared" si="3"/>
        <v>2869784</v>
      </c>
      <c r="P26" s="295">
        <f t="shared" si="3"/>
        <v>8283688</v>
      </c>
      <c r="Q26" s="295">
        <f t="shared" si="3"/>
        <v>7589605</v>
      </c>
      <c r="R26" s="295">
        <f t="shared" si="3"/>
        <v>18743077</v>
      </c>
      <c r="S26" s="295">
        <f t="shared" si="3"/>
        <v>12527821</v>
      </c>
      <c r="T26" s="295">
        <f t="shared" si="3"/>
        <v>16063968</v>
      </c>
      <c r="U26" s="295">
        <f t="shared" si="3"/>
        <v>46412211</v>
      </c>
      <c r="V26" s="295">
        <f t="shared" si="3"/>
        <v>75004000</v>
      </c>
      <c r="W26" s="295">
        <f t="shared" si="3"/>
        <v>119411950</v>
      </c>
      <c r="X26" s="295">
        <f t="shared" si="3"/>
        <v>160271301</v>
      </c>
      <c r="Y26" s="295">
        <f t="shared" si="3"/>
        <v>-40859351</v>
      </c>
      <c r="Z26" s="296">
        <f>+IF(X26&lt;&gt;0,+(Y26/X26)*100,0)</f>
        <v>-25.493866178823872</v>
      </c>
      <c r="AA26" s="297">
        <f>SUM(AA21:AA25)</f>
        <v>160271301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>
        <v>110771</v>
      </c>
      <c r="M27" s="60"/>
      <c r="N27" s="60">
        <v>110771</v>
      </c>
      <c r="O27" s="60"/>
      <c r="P27" s="60"/>
      <c r="Q27" s="60"/>
      <c r="R27" s="60"/>
      <c r="S27" s="60"/>
      <c r="T27" s="60"/>
      <c r="U27" s="60"/>
      <c r="V27" s="60"/>
      <c r="W27" s="60">
        <v>110771</v>
      </c>
      <c r="X27" s="60"/>
      <c r="Y27" s="60">
        <v>110771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1923290</v>
      </c>
      <c r="D30" s="156"/>
      <c r="E30" s="60">
        <v>10000000</v>
      </c>
      <c r="F30" s="60">
        <v>3850000</v>
      </c>
      <c r="G30" s="60"/>
      <c r="H30" s="60">
        <v>142791</v>
      </c>
      <c r="I30" s="60"/>
      <c r="J30" s="60">
        <v>142791</v>
      </c>
      <c r="K30" s="60">
        <v>1436</v>
      </c>
      <c r="L30" s="60"/>
      <c r="M30" s="60"/>
      <c r="N30" s="60">
        <v>1436</v>
      </c>
      <c r="O30" s="60"/>
      <c r="P30" s="60"/>
      <c r="Q30" s="60">
        <v>312645</v>
      </c>
      <c r="R30" s="60">
        <v>312645</v>
      </c>
      <c r="S30" s="60">
        <v>2395</v>
      </c>
      <c r="T30" s="60">
        <v>188522</v>
      </c>
      <c r="U30" s="60">
        <v>2911325</v>
      </c>
      <c r="V30" s="60">
        <v>3102242</v>
      </c>
      <c r="W30" s="60">
        <v>3559114</v>
      </c>
      <c r="X30" s="60">
        <v>3850000</v>
      </c>
      <c r="Y30" s="60">
        <v>-290886</v>
      </c>
      <c r="Z30" s="140">
        <v>-7.56</v>
      </c>
      <c r="AA30" s="155">
        <v>3850000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35000000</v>
      </c>
      <c r="F36" s="60">
        <f t="shared" si="4"/>
        <v>55842301</v>
      </c>
      <c r="G36" s="60">
        <f t="shared" si="4"/>
        <v>0</v>
      </c>
      <c r="H36" s="60">
        <f t="shared" si="4"/>
        <v>184077</v>
      </c>
      <c r="I36" s="60">
        <f t="shared" si="4"/>
        <v>3483038</v>
      </c>
      <c r="J36" s="60">
        <f t="shared" si="4"/>
        <v>3667115</v>
      </c>
      <c r="K36" s="60">
        <f t="shared" si="4"/>
        <v>572999</v>
      </c>
      <c r="L36" s="60">
        <f t="shared" si="4"/>
        <v>433536</v>
      </c>
      <c r="M36" s="60">
        <f t="shared" si="4"/>
        <v>1582804</v>
      </c>
      <c r="N36" s="60">
        <f t="shared" si="4"/>
        <v>2589339</v>
      </c>
      <c r="O36" s="60">
        <f t="shared" si="4"/>
        <v>378561</v>
      </c>
      <c r="P36" s="60">
        <f t="shared" si="4"/>
        <v>1806065</v>
      </c>
      <c r="Q36" s="60">
        <f t="shared" si="4"/>
        <v>2264225</v>
      </c>
      <c r="R36" s="60">
        <f t="shared" si="4"/>
        <v>4448851</v>
      </c>
      <c r="S36" s="60">
        <f t="shared" si="4"/>
        <v>4083007</v>
      </c>
      <c r="T36" s="60">
        <f t="shared" si="4"/>
        <v>10047782</v>
      </c>
      <c r="U36" s="60">
        <f t="shared" si="4"/>
        <v>21281144</v>
      </c>
      <c r="V36" s="60">
        <f t="shared" si="4"/>
        <v>35411933</v>
      </c>
      <c r="W36" s="60">
        <f t="shared" si="4"/>
        <v>46117238</v>
      </c>
      <c r="X36" s="60">
        <f t="shared" si="4"/>
        <v>55842301</v>
      </c>
      <c r="Y36" s="60">
        <f t="shared" si="4"/>
        <v>-9725063</v>
      </c>
      <c r="Z36" s="140">
        <f aca="true" t="shared" si="5" ref="Z36:Z49">+IF(X36&lt;&gt;0,+(Y36/X36)*100,0)</f>
        <v>-17.415226138335523</v>
      </c>
      <c r="AA36" s="155">
        <f>AA6+AA21</f>
        <v>55842301</v>
      </c>
    </row>
    <row r="37" spans="1:27" ht="13.5">
      <c r="A37" s="291" t="s">
        <v>205</v>
      </c>
      <c r="B37" s="142"/>
      <c r="C37" s="62">
        <f t="shared" si="4"/>
        <v>43231360</v>
      </c>
      <c r="D37" s="156">
        <f t="shared" si="4"/>
        <v>0</v>
      </c>
      <c r="E37" s="60">
        <f t="shared" si="4"/>
        <v>76100000</v>
      </c>
      <c r="F37" s="60">
        <f t="shared" si="4"/>
        <v>91166907</v>
      </c>
      <c r="G37" s="60">
        <f t="shared" si="4"/>
        <v>0</v>
      </c>
      <c r="H37" s="60">
        <f t="shared" si="4"/>
        <v>1633087</v>
      </c>
      <c r="I37" s="60">
        <f t="shared" si="4"/>
        <v>5968133</v>
      </c>
      <c r="J37" s="60">
        <f t="shared" si="4"/>
        <v>7601220</v>
      </c>
      <c r="K37" s="60">
        <f t="shared" si="4"/>
        <v>354388</v>
      </c>
      <c r="L37" s="60">
        <f t="shared" si="4"/>
        <v>2178321</v>
      </c>
      <c r="M37" s="60">
        <f t="shared" si="4"/>
        <v>10334553</v>
      </c>
      <c r="N37" s="60">
        <f t="shared" si="4"/>
        <v>12867262</v>
      </c>
      <c r="O37" s="60">
        <f t="shared" si="4"/>
        <v>5274588</v>
      </c>
      <c r="P37" s="60">
        <f t="shared" si="4"/>
        <v>11286650</v>
      </c>
      <c r="Q37" s="60">
        <f t="shared" si="4"/>
        <v>6520193</v>
      </c>
      <c r="R37" s="60">
        <f t="shared" si="4"/>
        <v>23081431</v>
      </c>
      <c r="S37" s="60">
        <f t="shared" si="4"/>
        <v>4445305</v>
      </c>
      <c r="T37" s="60">
        <f t="shared" si="4"/>
        <v>1017878</v>
      </c>
      <c r="U37" s="60">
        <f t="shared" si="4"/>
        <v>25196192</v>
      </c>
      <c r="V37" s="60">
        <f t="shared" si="4"/>
        <v>30659375</v>
      </c>
      <c r="W37" s="60">
        <f t="shared" si="4"/>
        <v>74209288</v>
      </c>
      <c r="X37" s="60">
        <f t="shared" si="4"/>
        <v>91166907</v>
      </c>
      <c r="Y37" s="60">
        <f t="shared" si="4"/>
        <v>-16957619</v>
      </c>
      <c r="Z37" s="140">
        <f t="shared" si="5"/>
        <v>-18.60062994130096</v>
      </c>
      <c r="AA37" s="155">
        <f>AA7+AA22</f>
        <v>91166907</v>
      </c>
    </row>
    <row r="38" spans="1:27" ht="13.5">
      <c r="A38" s="291" t="s">
        <v>206</v>
      </c>
      <c r="B38" s="142"/>
      <c r="C38" s="62">
        <f t="shared" si="4"/>
        <v>50177530</v>
      </c>
      <c r="D38" s="156">
        <f t="shared" si="4"/>
        <v>0</v>
      </c>
      <c r="E38" s="60">
        <f t="shared" si="4"/>
        <v>35000000</v>
      </c>
      <c r="F38" s="60">
        <f t="shared" si="4"/>
        <v>41364000</v>
      </c>
      <c r="G38" s="60">
        <f t="shared" si="4"/>
        <v>0</v>
      </c>
      <c r="H38" s="60">
        <f t="shared" si="4"/>
        <v>5689743</v>
      </c>
      <c r="I38" s="60">
        <f t="shared" si="4"/>
        <v>194994</v>
      </c>
      <c r="J38" s="60">
        <f t="shared" si="4"/>
        <v>5884737</v>
      </c>
      <c r="K38" s="60">
        <f t="shared" si="4"/>
        <v>0</v>
      </c>
      <c r="L38" s="60">
        <f t="shared" si="4"/>
        <v>1816449</v>
      </c>
      <c r="M38" s="60">
        <f t="shared" si="4"/>
        <v>2987097</v>
      </c>
      <c r="N38" s="60">
        <f t="shared" si="4"/>
        <v>4803546</v>
      </c>
      <c r="O38" s="60">
        <f t="shared" si="4"/>
        <v>318112</v>
      </c>
      <c r="P38" s="60">
        <f t="shared" si="4"/>
        <v>377839</v>
      </c>
      <c r="Q38" s="60">
        <f t="shared" si="4"/>
        <v>4415211</v>
      </c>
      <c r="R38" s="60">
        <f t="shared" si="4"/>
        <v>5111162</v>
      </c>
      <c r="S38" s="60">
        <f t="shared" si="4"/>
        <v>0</v>
      </c>
      <c r="T38" s="60">
        <f t="shared" si="4"/>
        <v>2020937</v>
      </c>
      <c r="U38" s="60">
        <f t="shared" si="4"/>
        <v>820403</v>
      </c>
      <c r="V38" s="60">
        <f t="shared" si="4"/>
        <v>2841340</v>
      </c>
      <c r="W38" s="60">
        <f t="shared" si="4"/>
        <v>18640785</v>
      </c>
      <c r="X38" s="60">
        <f t="shared" si="4"/>
        <v>41364000</v>
      </c>
      <c r="Y38" s="60">
        <f t="shared" si="4"/>
        <v>-22723215</v>
      </c>
      <c r="Z38" s="140">
        <f t="shared" si="5"/>
        <v>-54.93476211198143</v>
      </c>
      <c r="AA38" s="155">
        <f>AA8+AA23</f>
        <v>41364000</v>
      </c>
    </row>
    <row r="39" spans="1:27" ht="13.5">
      <c r="A39" s="291" t="s">
        <v>207</v>
      </c>
      <c r="B39" s="142"/>
      <c r="C39" s="62">
        <f t="shared" si="4"/>
        <v>33208683</v>
      </c>
      <c r="D39" s="156">
        <f t="shared" si="4"/>
        <v>0</v>
      </c>
      <c r="E39" s="60">
        <f t="shared" si="4"/>
        <v>56244775</v>
      </c>
      <c r="F39" s="60">
        <f t="shared" si="4"/>
        <v>65443000</v>
      </c>
      <c r="G39" s="60">
        <f t="shared" si="4"/>
        <v>0</v>
      </c>
      <c r="H39" s="60">
        <f t="shared" si="4"/>
        <v>3084748</v>
      </c>
      <c r="I39" s="60">
        <f t="shared" si="4"/>
        <v>6277710</v>
      </c>
      <c r="J39" s="60">
        <f t="shared" si="4"/>
        <v>9362458</v>
      </c>
      <c r="K39" s="60">
        <f t="shared" si="4"/>
        <v>6073094</v>
      </c>
      <c r="L39" s="60">
        <f t="shared" si="4"/>
        <v>4276547</v>
      </c>
      <c r="M39" s="60">
        <f t="shared" si="4"/>
        <v>8607428</v>
      </c>
      <c r="N39" s="60">
        <f t="shared" si="4"/>
        <v>18957069</v>
      </c>
      <c r="O39" s="60">
        <f t="shared" si="4"/>
        <v>2197254</v>
      </c>
      <c r="P39" s="60">
        <f t="shared" si="4"/>
        <v>2881021</v>
      </c>
      <c r="Q39" s="60">
        <f t="shared" si="4"/>
        <v>6011512</v>
      </c>
      <c r="R39" s="60">
        <f t="shared" si="4"/>
        <v>11089787</v>
      </c>
      <c r="S39" s="60">
        <f t="shared" si="4"/>
        <v>7986958</v>
      </c>
      <c r="T39" s="60">
        <f t="shared" si="4"/>
        <v>9006085</v>
      </c>
      <c r="U39" s="60">
        <f t="shared" si="4"/>
        <v>8593882</v>
      </c>
      <c r="V39" s="60">
        <f t="shared" si="4"/>
        <v>25586925</v>
      </c>
      <c r="W39" s="60">
        <f t="shared" si="4"/>
        <v>64996239</v>
      </c>
      <c r="X39" s="60">
        <f t="shared" si="4"/>
        <v>65443000</v>
      </c>
      <c r="Y39" s="60">
        <f t="shared" si="4"/>
        <v>-446761</v>
      </c>
      <c r="Z39" s="140">
        <f t="shared" si="5"/>
        <v>-0.6826719435233715</v>
      </c>
      <c r="AA39" s="155">
        <f>AA9+AA24</f>
        <v>65443000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3700000</v>
      </c>
      <c r="F40" s="60">
        <f t="shared" si="4"/>
        <v>9600000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887396</v>
      </c>
      <c r="M40" s="60">
        <f t="shared" si="4"/>
        <v>835800</v>
      </c>
      <c r="N40" s="60">
        <f t="shared" si="4"/>
        <v>1723196</v>
      </c>
      <c r="O40" s="60">
        <f t="shared" si="4"/>
        <v>394634</v>
      </c>
      <c r="P40" s="60">
        <f t="shared" si="4"/>
        <v>1305918</v>
      </c>
      <c r="Q40" s="60">
        <f t="shared" si="4"/>
        <v>1174785</v>
      </c>
      <c r="R40" s="60">
        <f t="shared" si="4"/>
        <v>2875337</v>
      </c>
      <c r="S40" s="60">
        <f t="shared" si="4"/>
        <v>788822</v>
      </c>
      <c r="T40" s="60">
        <f t="shared" si="4"/>
        <v>1500698</v>
      </c>
      <c r="U40" s="60">
        <f t="shared" si="4"/>
        <v>2801194</v>
      </c>
      <c r="V40" s="60">
        <f t="shared" si="4"/>
        <v>5090714</v>
      </c>
      <c r="W40" s="60">
        <f t="shared" si="4"/>
        <v>9689247</v>
      </c>
      <c r="X40" s="60">
        <f t="shared" si="4"/>
        <v>9600000</v>
      </c>
      <c r="Y40" s="60">
        <f t="shared" si="4"/>
        <v>89247</v>
      </c>
      <c r="Z40" s="140">
        <f t="shared" si="5"/>
        <v>0.92965625</v>
      </c>
      <c r="AA40" s="155">
        <f>AA10+AA25</f>
        <v>9600000</v>
      </c>
    </row>
    <row r="41" spans="1:27" ht="13.5">
      <c r="A41" s="292" t="s">
        <v>209</v>
      </c>
      <c r="B41" s="142"/>
      <c r="C41" s="293">
        <f aca="true" t="shared" si="6" ref="C41:Y41">SUM(C36:C40)</f>
        <v>126617573</v>
      </c>
      <c r="D41" s="294">
        <f t="shared" si="6"/>
        <v>0</v>
      </c>
      <c r="E41" s="295">
        <f t="shared" si="6"/>
        <v>206044775</v>
      </c>
      <c r="F41" s="295">
        <f t="shared" si="6"/>
        <v>263416208</v>
      </c>
      <c r="G41" s="295">
        <f t="shared" si="6"/>
        <v>0</v>
      </c>
      <c r="H41" s="295">
        <f t="shared" si="6"/>
        <v>10591655</v>
      </c>
      <c r="I41" s="295">
        <f t="shared" si="6"/>
        <v>15923875</v>
      </c>
      <c r="J41" s="295">
        <f t="shared" si="6"/>
        <v>26515530</v>
      </c>
      <c r="K41" s="295">
        <f t="shared" si="6"/>
        <v>7000481</v>
      </c>
      <c r="L41" s="295">
        <f t="shared" si="6"/>
        <v>9592249</v>
      </c>
      <c r="M41" s="295">
        <f t="shared" si="6"/>
        <v>24347682</v>
      </c>
      <c r="N41" s="295">
        <f t="shared" si="6"/>
        <v>40940412</v>
      </c>
      <c r="O41" s="295">
        <f t="shared" si="6"/>
        <v>8563149</v>
      </c>
      <c r="P41" s="295">
        <f t="shared" si="6"/>
        <v>17657493</v>
      </c>
      <c r="Q41" s="295">
        <f t="shared" si="6"/>
        <v>20385926</v>
      </c>
      <c r="R41" s="295">
        <f t="shared" si="6"/>
        <v>46606568</v>
      </c>
      <c r="S41" s="295">
        <f t="shared" si="6"/>
        <v>17304092</v>
      </c>
      <c r="T41" s="295">
        <f t="shared" si="6"/>
        <v>23593380</v>
      </c>
      <c r="U41" s="295">
        <f t="shared" si="6"/>
        <v>58692815</v>
      </c>
      <c r="V41" s="295">
        <f t="shared" si="6"/>
        <v>99590287</v>
      </c>
      <c r="W41" s="295">
        <f t="shared" si="6"/>
        <v>213652797</v>
      </c>
      <c r="X41" s="295">
        <f t="shared" si="6"/>
        <v>263416208</v>
      </c>
      <c r="Y41" s="295">
        <f t="shared" si="6"/>
        <v>-49763411</v>
      </c>
      <c r="Z41" s="296">
        <f t="shared" si="5"/>
        <v>-18.891552413509803</v>
      </c>
      <c r="AA41" s="297">
        <f>SUM(AA36:AA40)</f>
        <v>263416208</v>
      </c>
    </row>
    <row r="42" spans="1:27" ht="13.5">
      <c r="A42" s="298" t="s">
        <v>210</v>
      </c>
      <c r="B42" s="136"/>
      <c r="C42" s="95">
        <f aca="true" t="shared" si="7" ref="C42:Y48">C12+C27</f>
        <v>35349066</v>
      </c>
      <c r="D42" s="129">
        <f t="shared" si="7"/>
        <v>0</v>
      </c>
      <c r="E42" s="54">
        <f t="shared" si="7"/>
        <v>10722338</v>
      </c>
      <c r="F42" s="54">
        <f t="shared" si="7"/>
        <v>4222338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110771</v>
      </c>
      <c r="M42" s="54">
        <f t="shared" si="7"/>
        <v>0</v>
      </c>
      <c r="N42" s="54">
        <f t="shared" si="7"/>
        <v>110771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110771</v>
      </c>
      <c r="X42" s="54">
        <f t="shared" si="7"/>
        <v>4222338</v>
      </c>
      <c r="Y42" s="54">
        <f t="shared" si="7"/>
        <v>-4111567</v>
      </c>
      <c r="Z42" s="184">
        <f t="shared" si="5"/>
        <v>-97.37654825359789</v>
      </c>
      <c r="AA42" s="130">
        <f aca="true" t="shared" si="8" ref="AA42:AA48">AA12+AA27</f>
        <v>4222338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17314453</v>
      </c>
      <c r="D45" s="129">
        <f t="shared" si="7"/>
        <v>0</v>
      </c>
      <c r="E45" s="54">
        <f t="shared" si="7"/>
        <v>22100000</v>
      </c>
      <c r="F45" s="54">
        <f t="shared" si="7"/>
        <v>29874519</v>
      </c>
      <c r="G45" s="54">
        <f t="shared" si="7"/>
        <v>0</v>
      </c>
      <c r="H45" s="54">
        <f t="shared" si="7"/>
        <v>142859</v>
      </c>
      <c r="I45" s="54">
        <f t="shared" si="7"/>
        <v>0</v>
      </c>
      <c r="J45" s="54">
        <f t="shared" si="7"/>
        <v>142859</v>
      </c>
      <c r="K45" s="54">
        <f t="shared" si="7"/>
        <v>3502054</v>
      </c>
      <c r="L45" s="54">
        <f t="shared" si="7"/>
        <v>1165146</v>
      </c>
      <c r="M45" s="54">
        <f t="shared" si="7"/>
        <v>440062</v>
      </c>
      <c r="N45" s="54">
        <f t="shared" si="7"/>
        <v>5107262</v>
      </c>
      <c r="O45" s="54">
        <f t="shared" si="7"/>
        <v>0</v>
      </c>
      <c r="P45" s="54">
        <f t="shared" si="7"/>
        <v>0</v>
      </c>
      <c r="Q45" s="54">
        <f t="shared" si="7"/>
        <v>312645</v>
      </c>
      <c r="R45" s="54">
        <f t="shared" si="7"/>
        <v>312645</v>
      </c>
      <c r="S45" s="54">
        <f t="shared" si="7"/>
        <v>518945</v>
      </c>
      <c r="T45" s="54">
        <f t="shared" si="7"/>
        <v>188522</v>
      </c>
      <c r="U45" s="54">
        <f t="shared" si="7"/>
        <v>5126501</v>
      </c>
      <c r="V45" s="54">
        <f t="shared" si="7"/>
        <v>5833968</v>
      </c>
      <c r="W45" s="54">
        <f t="shared" si="7"/>
        <v>11396734</v>
      </c>
      <c r="X45" s="54">
        <f t="shared" si="7"/>
        <v>29874519</v>
      </c>
      <c r="Y45" s="54">
        <f t="shared" si="7"/>
        <v>-18477785</v>
      </c>
      <c r="Z45" s="184">
        <f t="shared" si="5"/>
        <v>-61.85132219199914</v>
      </c>
      <c r="AA45" s="130">
        <f t="shared" si="8"/>
        <v>29874519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179281092</v>
      </c>
      <c r="D49" s="218">
        <f t="shared" si="9"/>
        <v>0</v>
      </c>
      <c r="E49" s="220">
        <f t="shared" si="9"/>
        <v>238867113</v>
      </c>
      <c r="F49" s="220">
        <f t="shared" si="9"/>
        <v>297513065</v>
      </c>
      <c r="G49" s="220">
        <f t="shared" si="9"/>
        <v>0</v>
      </c>
      <c r="H49" s="220">
        <f t="shared" si="9"/>
        <v>10734514</v>
      </c>
      <c r="I49" s="220">
        <f t="shared" si="9"/>
        <v>15923875</v>
      </c>
      <c r="J49" s="220">
        <f t="shared" si="9"/>
        <v>26658389</v>
      </c>
      <c r="K49" s="220">
        <f t="shared" si="9"/>
        <v>10502535</v>
      </c>
      <c r="L49" s="220">
        <f t="shared" si="9"/>
        <v>10868166</v>
      </c>
      <c r="M49" s="220">
        <f t="shared" si="9"/>
        <v>24787744</v>
      </c>
      <c r="N49" s="220">
        <f t="shared" si="9"/>
        <v>46158445</v>
      </c>
      <c r="O49" s="220">
        <f t="shared" si="9"/>
        <v>8563149</v>
      </c>
      <c r="P49" s="220">
        <f t="shared" si="9"/>
        <v>17657493</v>
      </c>
      <c r="Q49" s="220">
        <f t="shared" si="9"/>
        <v>20698571</v>
      </c>
      <c r="R49" s="220">
        <f t="shared" si="9"/>
        <v>46919213</v>
      </c>
      <c r="S49" s="220">
        <f t="shared" si="9"/>
        <v>17823037</v>
      </c>
      <c r="T49" s="220">
        <f t="shared" si="9"/>
        <v>23781902</v>
      </c>
      <c r="U49" s="220">
        <f t="shared" si="9"/>
        <v>63819316</v>
      </c>
      <c r="V49" s="220">
        <f t="shared" si="9"/>
        <v>105424255</v>
      </c>
      <c r="W49" s="220">
        <f t="shared" si="9"/>
        <v>225160302</v>
      </c>
      <c r="X49" s="220">
        <f t="shared" si="9"/>
        <v>297513065</v>
      </c>
      <c r="Y49" s="220">
        <f t="shared" si="9"/>
        <v>-72352763</v>
      </c>
      <c r="Z49" s="221">
        <f t="shared" si="5"/>
        <v>-24.31918846992484</v>
      </c>
      <c r="AA49" s="222">
        <f>SUM(AA41:AA48)</f>
        <v>297513065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68982050</v>
      </c>
      <c r="D51" s="129">
        <f t="shared" si="10"/>
        <v>0</v>
      </c>
      <c r="E51" s="54">
        <f t="shared" si="10"/>
        <v>83300000</v>
      </c>
      <c r="F51" s="54">
        <f t="shared" si="10"/>
        <v>84660000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4996639</v>
      </c>
      <c r="L51" s="54">
        <f t="shared" si="10"/>
        <v>0</v>
      </c>
      <c r="M51" s="54">
        <f t="shared" si="10"/>
        <v>5660384</v>
      </c>
      <c r="N51" s="54">
        <f t="shared" si="10"/>
        <v>10657023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10657023</v>
      </c>
      <c r="X51" s="54">
        <f t="shared" si="10"/>
        <v>84660000</v>
      </c>
      <c r="Y51" s="54">
        <f t="shared" si="10"/>
        <v>-74002977</v>
      </c>
      <c r="Z51" s="184">
        <f>+IF(X51&lt;&gt;0,+(Y51/X51)*100,0)</f>
        <v>-87.41197377746279</v>
      </c>
      <c r="AA51" s="130">
        <f>SUM(AA57:AA61)</f>
        <v>84660000</v>
      </c>
    </row>
    <row r="52" spans="1:27" ht="13.5">
      <c r="A52" s="310" t="s">
        <v>204</v>
      </c>
      <c r="B52" s="142"/>
      <c r="C52" s="62">
        <v>18197000</v>
      </c>
      <c r="D52" s="156"/>
      <c r="E52" s="60">
        <v>15500000</v>
      </c>
      <c r="F52" s="60">
        <v>16500000</v>
      </c>
      <c r="G52" s="60"/>
      <c r="H52" s="60"/>
      <c r="I52" s="60"/>
      <c r="J52" s="60"/>
      <c r="K52" s="60">
        <v>-76359</v>
      </c>
      <c r="L52" s="60"/>
      <c r="M52" s="60">
        <v>970072</v>
      </c>
      <c r="N52" s="60">
        <v>893713</v>
      </c>
      <c r="O52" s="60"/>
      <c r="P52" s="60"/>
      <c r="Q52" s="60"/>
      <c r="R52" s="60"/>
      <c r="S52" s="60"/>
      <c r="T52" s="60"/>
      <c r="U52" s="60"/>
      <c r="V52" s="60"/>
      <c r="W52" s="60">
        <v>893713</v>
      </c>
      <c r="X52" s="60">
        <v>16500000</v>
      </c>
      <c r="Y52" s="60">
        <v>-15606287</v>
      </c>
      <c r="Z52" s="140">
        <v>-94.58</v>
      </c>
      <c r="AA52" s="155">
        <v>16500000</v>
      </c>
    </row>
    <row r="53" spans="1:27" ht="13.5">
      <c r="A53" s="310" t="s">
        <v>205</v>
      </c>
      <c r="B53" s="142"/>
      <c r="C53" s="62">
        <v>21672000</v>
      </c>
      <c r="D53" s="156"/>
      <c r="E53" s="60">
        <v>16920000</v>
      </c>
      <c r="F53" s="60">
        <v>16920000</v>
      </c>
      <c r="G53" s="60"/>
      <c r="H53" s="60"/>
      <c r="I53" s="60"/>
      <c r="J53" s="60"/>
      <c r="K53" s="60">
        <v>809812</v>
      </c>
      <c r="L53" s="60"/>
      <c r="M53" s="60">
        <v>765624</v>
      </c>
      <c r="N53" s="60">
        <v>1575436</v>
      </c>
      <c r="O53" s="60"/>
      <c r="P53" s="60"/>
      <c r="Q53" s="60"/>
      <c r="R53" s="60"/>
      <c r="S53" s="60"/>
      <c r="T53" s="60"/>
      <c r="U53" s="60"/>
      <c r="V53" s="60"/>
      <c r="W53" s="60">
        <v>1575436</v>
      </c>
      <c r="X53" s="60">
        <v>16920000</v>
      </c>
      <c r="Y53" s="60">
        <v>-15344564</v>
      </c>
      <c r="Z53" s="140">
        <v>-90.69</v>
      </c>
      <c r="AA53" s="155">
        <v>16920000</v>
      </c>
    </row>
    <row r="54" spans="1:27" ht="13.5">
      <c r="A54" s="310" t="s">
        <v>206</v>
      </c>
      <c r="B54" s="142"/>
      <c r="C54" s="62">
        <v>15000000</v>
      </c>
      <c r="D54" s="156"/>
      <c r="E54" s="60">
        <v>28880000</v>
      </c>
      <c r="F54" s="60">
        <v>29380000</v>
      </c>
      <c r="G54" s="60"/>
      <c r="H54" s="60"/>
      <c r="I54" s="60"/>
      <c r="J54" s="60"/>
      <c r="K54" s="60">
        <v>1602876</v>
      </c>
      <c r="L54" s="60"/>
      <c r="M54" s="60">
        <v>1181282</v>
      </c>
      <c r="N54" s="60">
        <v>2784158</v>
      </c>
      <c r="O54" s="60"/>
      <c r="P54" s="60"/>
      <c r="Q54" s="60"/>
      <c r="R54" s="60"/>
      <c r="S54" s="60"/>
      <c r="T54" s="60"/>
      <c r="U54" s="60"/>
      <c r="V54" s="60"/>
      <c r="W54" s="60">
        <v>2784158</v>
      </c>
      <c r="X54" s="60">
        <v>29380000</v>
      </c>
      <c r="Y54" s="60">
        <v>-26595842</v>
      </c>
      <c r="Z54" s="140">
        <v>-90.52</v>
      </c>
      <c r="AA54" s="155">
        <v>29380000</v>
      </c>
    </row>
    <row r="55" spans="1:27" ht="13.5">
      <c r="A55" s="310" t="s">
        <v>207</v>
      </c>
      <c r="B55" s="142"/>
      <c r="C55" s="62"/>
      <c r="D55" s="156"/>
      <c r="E55" s="60">
        <v>2500000</v>
      </c>
      <c r="F55" s="60">
        <v>3000000</v>
      </c>
      <c r="G55" s="60"/>
      <c r="H55" s="60"/>
      <c r="I55" s="60"/>
      <c r="J55" s="60"/>
      <c r="K55" s="60">
        <v>416541</v>
      </c>
      <c r="L55" s="60"/>
      <c r="M55" s="60">
        <v>262380</v>
      </c>
      <c r="N55" s="60">
        <v>678921</v>
      </c>
      <c r="O55" s="60"/>
      <c r="P55" s="60"/>
      <c r="Q55" s="60"/>
      <c r="R55" s="60"/>
      <c r="S55" s="60"/>
      <c r="T55" s="60"/>
      <c r="U55" s="60"/>
      <c r="V55" s="60"/>
      <c r="W55" s="60">
        <v>678921</v>
      </c>
      <c r="X55" s="60">
        <v>3000000</v>
      </c>
      <c r="Y55" s="60">
        <v>-2321079</v>
      </c>
      <c r="Z55" s="140">
        <v>-77.37</v>
      </c>
      <c r="AA55" s="155">
        <v>3000000</v>
      </c>
    </row>
    <row r="56" spans="1:27" ht="13.5">
      <c r="A56" s="310" t="s">
        <v>208</v>
      </c>
      <c r="B56" s="142"/>
      <c r="C56" s="62"/>
      <c r="D56" s="156"/>
      <c r="E56" s="60">
        <v>7500000</v>
      </c>
      <c r="F56" s="60">
        <v>7500000</v>
      </c>
      <c r="G56" s="60"/>
      <c r="H56" s="60"/>
      <c r="I56" s="60"/>
      <c r="J56" s="60"/>
      <c r="K56" s="60">
        <v>840397</v>
      </c>
      <c r="L56" s="60"/>
      <c r="M56" s="60">
        <v>1021957</v>
      </c>
      <c r="N56" s="60">
        <v>1862354</v>
      </c>
      <c r="O56" s="60"/>
      <c r="P56" s="60"/>
      <c r="Q56" s="60"/>
      <c r="R56" s="60"/>
      <c r="S56" s="60"/>
      <c r="T56" s="60"/>
      <c r="U56" s="60"/>
      <c r="V56" s="60"/>
      <c r="W56" s="60">
        <v>1862354</v>
      </c>
      <c r="X56" s="60">
        <v>7500000</v>
      </c>
      <c r="Y56" s="60">
        <v>-5637646</v>
      </c>
      <c r="Z56" s="140">
        <v>-75.17</v>
      </c>
      <c r="AA56" s="155">
        <v>7500000</v>
      </c>
    </row>
    <row r="57" spans="1:27" ht="13.5">
      <c r="A57" s="138" t="s">
        <v>209</v>
      </c>
      <c r="B57" s="142"/>
      <c r="C57" s="293">
        <f aca="true" t="shared" si="11" ref="C57:Y57">SUM(C52:C56)</f>
        <v>54869000</v>
      </c>
      <c r="D57" s="294">
        <f t="shared" si="11"/>
        <v>0</v>
      </c>
      <c r="E57" s="295">
        <f t="shared" si="11"/>
        <v>71300000</v>
      </c>
      <c r="F57" s="295">
        <f t="shared" si="11"/>
        <v>73300000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3593267</v>
      </c>
      <c r="L57" s="295">
        <f t="shared" si="11"/>
        <v>0</v>
      </c>
      <c r="M57" s="295">
        <f t="shared" si="11"/>
        <v>4201315</v>
      </c>
      <c r="N57" s="295">
        <f t="shared" si="11"/>
        <v>7794582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7794582</v>
      </c>
      <c r="X57" s="295">
        <f t="shared" si="11"/>
        <v>73300000</v>
      </c>
      <c r="Y57" s="295">
        <f t="shared" si="11"/>
        <v>-65505418</v>
      </c>
      <c r="Z57" s="296">
        <f>+IF(X57&lt;&gt;0,+(Y57/X57)*100,0)</f>
        <v>-89.36619099590723</v>
      </c>
      <c r="AA57" s="297">
        <f>SUM(AA52:AA56)</f>
        <v>73300000</v>
      </c>
    </row>
    <row r="58" spans="1:27" ht="13.5">
      <c r="A58" s="311" t="s">
        <v>210</v>
      </c>
      <c r="B58" s="136"/>
      <c r="C58" s="62">
        <v>11716000</v>
      </c>
      <c r="D58" s="156"/>
      <c r="E58" s="60">
        <v>6750000</v>
      </c>
      <c r="F58" s="60">
        <v>8360000</v>
      </c>
      <c r="G58" s="60"/>
      <c r="H58" s="60"/>
      <c r="I58" s="60"/>
      <c r="J58" s="60"/>
      <c r="K58" s="60">
        <v>114400</v>
      </c>
      <c r="L58" s="60"/>
      <c r="M58" s="60">
        <v>70895</v>
      </c>
      <c r="N58" s="60">
        <v>185295</v>
      </c>
      <c r="O58" s="60"/>
      <c r="P58" s="60"/>
      <c r="Q58" s="60"/>
      <c r="R58" s="60"/>
      <c r="S58" s="60"/>
      <c r="T58" s="60"/>
      <c r="U58" s="60"/>
      <c r="V58" s="60"/>
      <c r="W58" s="60">
        <v>185295</v>
      </c>
      <c r="X58" s="60">
        <v>8360000</v>
      </c>
      <c r="Y58" s="60">
        <v>-8174705</v>
      </c>
      <c r="Z58" s="140">
        <v>-97.78</v>
      </c>
      <c r="AA58" s="155">
        <v>8360000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>
        <v>89</v>
      </c>
      <c r="L59" s="275"/>
      <c r="M59" s="275"/>
      <c r="N59" s="275">
        <v>89</v>
      </c>
      <c r="O59" s="275"/>
      <c r="P59" s="275"/>
      <c r="Q59" s="275"/>
      <c r="R59" s="275"/>
      <c r="S59" s="275"/>
      <c r="T59" s="275"/>
      <c r="U59" s="275"/>
      <c r="V59" s="275"/>
      <c r="W59" s="275">
        <v>89</v>
      </c>
      <c r="X59" s="275"/>
      <c r="Y59" s="275">
        <v>89</v>
      </c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2397050</v>
      </c>
      <c r="D61" s="156"/>
      <c r="E61" s="60">
        <v>5250000</v>
      </c>
      <c r="F61" s="60">
        <v>3000000</v>
      </c>
      <c r="G61" s="60"/>
      <c r="H61" s="60"/>
      <c r="I61" s="60"/>
      <c r="J61" s="60"/>
      <c r="K61" s="60">
        <v>1288883</v>
      </c>
      <c r="L61" s="60"/>
      <c r="M61" s="60">
        <v>1388174</v>
      </c>
      <c r="N61" s="60">
        <v>2677057</v>
      </c>
      <c r="O61" s="60"/>
      <c r="P61" s="60"/>
      <c r="Q61" s="60"/>
      <c r="R61" s="60"/>
      <c r="S61" s="60"/>
      <c r="T61" s="60"/>
      <c r="U61" s="60"/>
      <c r="V61" s="60"/>
      <c r="W61" s="60">
        <v>2677057</v>
      </c>
      <c r="X61" s="60">
        <v>3000000</v>
      </c>
      <c r="Y61" s="60">
        <v>-322943</v>
      </c>
      <c r="Z61" s="140">
        <v>-10.76</v>
      </c>
      <c r="AA61" s="155">
        <v>3000000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68982050</v>
      </c>
      <c r="D66" s="274"/>
      <c r="E66" s="275">
        <v>83299979</v>
      </c>
      <c r="F66" s="275">
        <v>84659979</v>
      </c>
      <c r="G66" s="275">
        <v>2207790</v>
      </c>
      <c r="H66" s="275">
        <v>4342217</v>
      </c>
      <c r="I66" s="275">
        <v>3024793</v>
      </c>
      <c r="J66" s="275">
        <v>9574800</v>
      </c>
      <c r="K66" s="275">
        <v>4437402</v>
      </c>
      <c r="L66" s="275">
        <v>4795546</v>
      </c>
      <c r="M66" s="275">
        <v>4827623</v>
      </c>
      <c r="N66" s="275">
        <v>14060571</v>
      </c>
      <c r="O66" s="275">
        <v>3398586</v>
      </c>
      <c r="P66" s="275">
        <v>6023754</v>
      </c>
      <c r="Q66" s="275">
        <v>4306080</v>
      </c>
      <c r="R66" s="275">
        <v>13728420</v>
      </c>
      <c r="S66" s="275">
        <v>3660495</v>
      </c>
      <c r="T66" s="275">
        <v>4909004</v>
      </c>
      <c r="U66" s="275">
        <v>10084272</v>
      </c>
      <c r="V66" s="275">
        <v>18653771</v>
      </c>
      <c r="W66" s="275">
        <v>56017562</v>
      </c>
      <c r="X66" s="275">
        <v>84659979</v>
      </c>
      <c r="Y66" s="275">
        <v>-28642417</v>
      </c>
      <c r="Z66" s="140">
        <v>-33.83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574822</v>
      </c>
      <c r="H68" s="60">
        <v>874379</v>
      </c>
      <c r="I68" s="60">
        <v>868562</v>
      </c>
      <c r="J68" s="60">
        <v>2317763</v>
      </c>
      <c r="K68" s="60">
        <v>559231</v>
      </c>
      <c r="L68" s="60">
        <v>1270336</v>
      </c>
      <c r="M68" s="60">
        <v>832758</v>
      </c>
      <c r="N68" s="60">
        <v>2662325</v>
      </c>
      <c r="O68" s="60">
        <v>103065</v>
      </c>
      <c r="P68" s="60">
        <v>548107</v>
      </c>
      <c r="Q68" s="60">
        <v>547238</v>
      </c>
      <c r="R68" s="60">
        <v>1198410</v>
      </c>
      <c r="S68" s="60">
        <v>611167</v>
      </c>
      <c r="T68" s="60">
        <v>701325</v>
      </c>
      <c r="U68" s="60">
        <v>874129</v>
      </c>
      <c r="V68" s="60">
        <v>2186621</v>
      </c>
      <c r="W68" s="60">
        <v>8365119</v>
      </c>
      <c r="X68" s="60"/>
      <c r="Y68" s="60">
        <v>8365119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68982050</v>
      </c>
      <c r="D69" s="218">
        <f t="shared" si="12"/>
        <v>0</v>
      </c>
      <c r="E69" s="220">
        <f t="shared" si="12"/>
        <v>83299979</v>
      </c>
      <c r="F69" s="220">
        <f t="shared" si="12"/>
        <v>84659979</v>
      </c>
      <c r="G69" s="220">
        <f t="shared" si="12"/>
        <v>2782612</v>
      </c>
      <c r="H69" s="220">
        <f t="shared" si="12"/>
        <v>5216596</v>
      </c>
      <c r="I69" s="220">
        <f t="shared" si="12"/>
        <v>3893355</v>
      </c>
      <c r="J69" s="220">
        <f t="shared" si="12"/>
        <v>11892563</v>
      </c>
      <c r="K69" s="220">
        <f t="shared" si="12"/>
        <v>4996633</v>
      </c>
      <c r="L69" s="220">
        <f t="shared" si="12"/>
        <v>6065882</v>
      </c>
      <c r="M69" s="220">
        <f t="shared" si="12"/>
        <v>5660381</v>
      </c>
      <c r="N69" s="220">
        <f t="shared" si="12"/>
        <v>16722896</v>
      </c>
      <c r="O69" s="220">
        <f t="shared" si="12"/>
        <v>3501651</v>
      </c>
      <c r="P69" s="220">
        <f t="shared" si="12"/>
        <v>6571861</v>
      </c>
      <c r="Q69" s="220">
        <f t="shared" si="12"/>
        <v>4853318</v>
      </c>
      <c r="R69" s="220">
        <f t="shared" si="12"/>
        <v>14926830</v>
      </c>
      <c r="S69" s="220">
        <f t="shared" si="12"/>
        <v>4271662</v>
      </c>
      <c r="T69" s="220">
        <f t="shared" si="12"/>
        <v>5610329</v>
      </c>
      <c r="U69" s="220">
        <f t="shared" si="12"/>
        <v>10958401</v>
      </c>
      <c r="V69" s="220">
        <f t="shared" si="12"/>
        <v>20840392</v>
      </c>
      <c r="W69" s="220">
        <f t="shared" si="12"/>
        <v>64382681</v>
      </c>
      <c r="X69" s="220">
        <f t="shared" si="12"/>
        <v>84659979</v>
      </c>
      <c r="Y69" s="220">
        <f t="shared" si="12"/>
        <v>-20277298</v>
      </c>
      <c r="Z69" s="221">
        <f>+IF(X69&lt;&gt;0,+(Y69/X69)*100,0)</f>
        <v>-23.951456449097392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72408890</v>
      </c>
      <c r="D5" s="357">
        <f t="shared" si="0"/>
        <v>0</v>
      </c>
      <c r="E5" s="356">
        <f t="shared" si="0"/>
        <v>46900000</v>
      </c>
      <c r="F5" s="358">
        <f t="shared" si="0"/>
        <v>103144907</v>
      </c>
      <c r="G5" s="358">
        <f t="shared" si="0"/>
        <v>0</v>
      </c>
      <c r="H5" s="356">
        <f t="shared" si="0"/>
        <v>8712220</v>
      </c>
      <c r="I5" s="356">
        <f t="shared" si="0"/>
        <v>5679687</v>
      </c>
      <c r="J5" s="358">
        <f t="shared" si="0"/>
        <v>14391907</v>
      </c>
      <c r="K5" s="358">
        <f t="shared" si="0"/>
        <v>927387</v>
      </c>
      <c r="L5" s="356">
        <f t="shared" si="0"/>
        <v>2124093</v>
      </c>
      <c r="M5" s="356">
        <f t="shared" si="0"/>
        <v>24347682</v>
      </c>
      <c r="N5" s="358">
        <f t="shared" si="0"/>
        <v>27399162</v>
      </c>
      <c r="O5" s="358">
        <f t="shared" si="0"/>
        <v>5693365</v>
      </c>
      <c r="P5" s="356">
        <f t="shared" si="0"/>
        <v>9373805</v>
      </c>
      <c r="Q5" s="356">
        <f t="shared" si="0"/>
        <v>12796321</v>
      </c>
      <c r="R5" s="358">
        <f t="shared" si="0"/>
        <v>27863491</v>
      </c>
      <c r="S5" s="358">
        <f t="shared" si="0"/>
        <v>4776271</v>
      </c>
      <c r="T5" s="356">
        <f t="shared" si="0"/>
        <v>7529412</v>
      </c>
      <c r="U5" s="356">
        <f t="shared" si="0"/>
        <v>12280604</v>
      </c>
      <c r="V5" s="358">
        <f t="shared" si="0"/>
        <v>24586287</v>
      </c>
      <c r="W5" s="358">
        <f t="shared" si="0"/>
        <v>94240847</v>
      </c>
      <c r="X5" s="356">
        <f t="shared" si="0"/>
        <v>103144907</v>
      </c>
      <c r="Y5" s="358">
        <f t="shared" si="0"/>
        <v>-8904060</v>
      </c>
      <c r="Z5" s="359">
        <f>+IF(X5&lt;&gt;0,+(Y5/X5)*100,0)</f>
        <v>-8.632573588921847</v>
      </c>
      <c r="AA5" s="360">
        <f>+AA6+AA8+AA11+AA13+AA15</f>
        <v>103144907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184077</v>
      </c>
      <c r="I6" s="60">
        <f t="shared" si="1"/>
        <v>320455</v>
      </c>
      <c r="J6" s="59">
        <f t="shared" si="1"/>
        <v>504532</v>
      </c>
      <c r="K6" s="59">
        <f t="shared" si="1"/>
        <v>572999</v>
      </c>
      <c r="L6" s="60">
        <f t="shared" si="1"/>
        <v>433536</v>
      </c>
      <c r="M6" s="60">
        <f t="shared" si="1"/>
        <v>1582804</v>
      </c>
      <c r="N6" s="59">
        <f t="shared" si="1"/>
        <v>2589339</v>
      </c>
      <c r="O6" s="59">
        <f t="shared" si="1"/>
        <v>378561</v>
      </c>
      <c r="P6" s="60">
        <f t="shared" si="1"/>
        <v>789459</v>
      </c>
      <c r="Q6" s="60">
        <f t="shared" si="1"/>
        <v>1355124</v>
      </c>
      <c r="R6" s="59">
        <f t="shared" si="1"/>
        <v>2523144</v>
      </c>
      <c r="S6" s="59">
        <f t="shared" si="1"/>
        <v>1640009</v>
      </c>
      <c r="T6" s="60">
        <f t="shared" si="1"/>
        <v>2332236</v>
      </c>
      <c r="U6" s="60">
        <f t="shared" si="1"/>
        <v>3583412</v>
      </c>
      <c r="V6" s="59">
        <f t="shared" si="1"/>
        <v>7555657</v>
      </c>
      <c r="W6" s="59">
        <f t="shared" si="1"/>
        <v>13172672</v>
      </c>
      <c r="X6" s="60">
        <f t="shared" si="1"/>
        <v>0</v>
      </c>
      <c r="Y6" s="59">
        <f t="shared" si="1"/>
        <v>13172672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184077</v>
      </c>
      <c r="I7" s="60">
        <v>320455</v>
      </c>
      <c r="J7" s="59">
        <v>504532</v>
      </c>
      <c r="K7" s="59">
        <v>572999</v>
      </c>
      <c r="L7" s="60">
        <v>433536</v>
      </c>
      <c r="M7" s="60">
        <v>1582804</v>
      </c>
      <c r="N7" s="59">
        <v>2589339</v>
      </c>
      <c r="O7" s="59">
        <v>378561</v>
      </c>
      <c r="P7" s="60">
        <v>789459</v>
      </c>
      <c r="Q7" s="60">
        <v>1355124</v>
      </c>
      <c r="R7" s="59">
        <v>2523144</v>
      </c>
      <c r="S7" s="59">
        <v>1640009</v>
      </c>
      <c r="T7" s="60">
        <v>2332236</v>
      </c>
      <c r="U7" s="60">
        <v>3583412</v>
      </c>
      <c r="V7" s="59">
        <v>7555657</v>
      </c>
      <c r="W7" s="59">
        <v>13172672</v>
      </c>
      <c r="X7" s="60"/>
      <c r="Y7" s="59">
        <v>13172672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28231360</v>
      </c>
      <c r="D8" s="340">
        <f t="shared" si="2"/>
        <v>0</v>
      </c>
      <c r="E8" s="60">
        <f t="shared" si="2"/>
        <v>10000000</v>
      </c>
      <c r="F8" s="59">
        <f t="shared" si="2"/>
        <v>51763907</v>
      </c>
      <c r="G8" s="59">
        <f t="shared" si="2"/>
        <v>0</v>
      </c>
      <c r="H8" s="60">
        <f t="shared" si="2"/>
        <v>23170</v>
      </c>
      <c r="I8" s="60">
        <f t="shared" si="2"/>
        <v>69635</v>
      </c>
      <c r="J8" s="59">
        <f t="shared" si="2"/>
        <v>92805</v>
      </c>
      <c r="K8" s="59">
        <f t="shared" si="2"/>
        <v>354388</v>
      </c>
      <c r="L8" s="60">
        <f t="shared" si="2"/>
        <v>8716</v>
      </c>
      <c r="M8" s="60">
        <f t="shared" si="2"/>
        <v>10334553</v>
      </c>
      <c r="N8" s="59">
        <f t="shared" si="2"/>
        <v>10697657</v>
      </c>
      <c r="O8" s="59">
        <f t="shared" si="2"/>
        <v>4227102</v>
      </c>
      <c r="P8" s="60">
        <f t="shared" si="2"/>
        <v>4573063</v>
      </c>
      <c r="Q8" s="60">
        <f t="shared" si="2"/>
        <v>4955641</v>
      </c>
      <c r="R8" s="59">
        <f t="shared" si="2"/>
        <v>13755806</v>
      </c>
      <c r="S8" s="59">
        <f t="shared" si="2"/>
        <v>770302</v>
      </c>
      <c r="T8" s="60">
        <f t="shared" si="2"/>
        <v>1017878</v>
      </c>
      <c r="U8" s="60">
        <f t="shared" si="2"/>
        <v>2836543</v>
      </c>
      <c r="V8" s="59">
        <f t="shared" si="2"/>
        <v>4624723</v>
      </c>
      <c r="W8" s="59">
        <f t="shared" si="2"/>
        <v>29170991</v>
      </c>
      <c r="X8" s="60">
        <f t="shared" si="2"/>
        <v>51763907</v>
      </c>
      <c r="Y8" s="59">
        <f t="shared" si="2"/>
        <v>-22592916</v>
      </c>
      <c r="Z8" s="61">
        <f>+IF(X8&lt;&gt;0,+(Y8/X8)*100,0)</f>
        <v>-43.64607949705188</v>
      </c>
      <c r="AA8" s="62">
        <f>SUM(AA9:AA10)</f>
        <v>51763907</v>
      </c>
    </row>
    <row r="9" spans="1:27" ht="13.5">
      <c r="A9" s="291" t="s">
        <v>229</v>
      </c>
      <c r="B9" s="142"/>
      <c r="C9" s="60">
        <v>27012058</v>
      </c>
      <c r="D9" s="340"/>
      <c r="E9" s="60">
        <v>10000000</v>
      </c>
      <c r="F9" s="59">
        <v>51763907</v>
      </c>
      <c r="G9" s="59"/>
      <c r="H9" s="60">
        <v>23170</v>
      </c>
      <c r="I9" s="60">
        <v>69635</v>
      </c>
      <c r="J9" s="59">
        <v>92805</v>
      </c>
      <c r="K9" s="59">
        <v>354388</v>
      </c>
      <c r="L9" s="60">
        <v>8716</v>
      </c>
      <c r="M9" s="60">
        <v>10334553</v>
      </c>
      <c r="N9" s="59">
        <v>10697657</v>
      </c>
      <c r="O9" s="59">
        <v>4227102</v>
      </c>
      <c r="P9" s="60">
        <v>4573063</v>
      </c>
      <c r="Q9" s="60">
        <v>4955641</v>
      </c>
      <c r="R9" s="59">
        <v>13755806</v>
      </c>
      <c r="S9" s="59">
        <v>770302</v>
      </c>
      <c r="T9" s="60">
        <v>1017878</v>
      </c>
      <c r="U9" s="60">
        <v>2836543</v>
      </c>
      <c r="V9" s="59">
        <v>4624723</v>
      </c>
      <c r="W9" s="59">
        <v>29170991</v>
      </c>
      <c r="X9" s="60">
        <v>51763907</v>
      </c>
      <c r="Y9" s="59">
        <v>-22592916</v>
      </c>
      <c r="Z9" s="61">
        <v>-43.65</v>
      </c>
      <c r="AA9" s="62">
        <v>51763907</v>
      </c>
    </row>
    <row r="10" spans="1:27" ht="13.5">
      <c r="A10" s="291" t="s">
        <v>230</v>
      </c>
      <c r="B10" s="142"/>
      <c r="C10" s="60">
        <v>1219302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44177530</v>
      </c>
      <c r="D11" s="363">
        <f aca="true" t="shared" si="3" ref="D11:AA11">+D12</f>
        <v>0</v>
      </c>
      <c r="E11" s="362">
        <f t="shared" si="3"/>
        <v>27000000</v>
      </c>
      <c r="F11" s="364">
        <f t="shared" si="3"/>
        <v>32000000</v>
      </c>
      <c r="G11" s="364">
        <f t="shared" si="3"/>
        <v>0</v>
      </c>
      <c r="H11" s="362">
        <f t="shared" si="3"/>
        <v>5420225</v>
      </c>
      <c r="I11" s="362">
        <f t="shared" si="3"/>
        <v>0</v>
      </c>
      <c r="J11" s="364">
        <f t="shared" si="3"/>
        <v>5420225</v>
      </c>
      <c r="K11" s="364">
        <f t="shared" si="3"/>
        <v>0</v>
      </c>
      <c r="L11" s="362">
        <f t="shared" si="3"/>
        <v>1249319</v>
      </c>
      <c r="M11" s="362">
        <f t="shared" si="3"/>
        <v>2987097</v>
      </c>
      <c r="N11" s="364">
        <f t="shared" si="3"/>
        <v>4236416</v>
      </c>
      <c r="O11" s="364">
        <f t="shared" si="3"/>
        <v>243594</v>
      </c>
      <c r="P11" s="362">
        <f t="shared" si="3"/>
        <v>377804</v>
      </c>
      <c r="Q11" s="362">
        <f t="shared" si="3"/>
        <v>4415211</v>
      </c>
      <c r="R11" s="364">
        <f t="shared" si="3"/>
        <v>5036609</v>
      </c>
      <c r="S11" s="364">
        <f t="shared" si="3"/>
        <v>0</v>
      </c>
      <c r="T11" s="362">
        <f t="shared" si="3"/>
        <v>1445876</v>
      </c>
      <c r="U11" s="362">
        <f t="shared" si="3"/>
        <v>820403</v>
      </c>
      <c r="V11" s="364">
        <f t="shared" si="3"/>
        <v>2266279</v>
      </c>
      <c r="W11" s="364">
        <f t="shared" si="3"/>
        <v>16959529</v>
      </c>
      <c r="X11" s="362">
        <f t="shared" si="3"/>
        <v>32000000</v>
      </c>
      <c r="Y11" s="364">
        <f t="shared" si="3"/>
        <v>-15040471</v>
      </c>
      <c r="Z11" s="365">
        <f>+IF(X11&lt;&gt;0,+(Y11/X11)*100,0)</f>
        <v>-47.001471875</v>
      </c>
      <c r="AA11" s="366">
        <f t="shared" si="3"/>
        <v>32000000</v>
      </c>
    </row>
    <row r="12" spans="1:27" ht="13.5">
      <c r="A12" s="291" t="s">
        <v>231</v>
      </c>
      <c r="B12" s="136"/>
      <c r="C12" s="60">
        <v>44177530</v>
      </c>
      <c r="D12" s="340"/>
      <c r="E12" s="60">
        <v>27000000</v>
      </c>
      <c r="F12" s="59">
        <v>32000000</v>
      </c>
      <c r="G12" s="59"/>
      <c r="H12" s="60">
        <v>5420225</v>
      </c>
      <c r="I12" s="60"/>
      <c r="J12" s="59">
        <v>5420225</v>
      </c>
      <c r="K12" s="59"/>
      <c r="L12" s="60">
        <v>1249319</v>
      </c>
      <c r="M12" s="60">
        <v>2987097</v>
      </c>
      <c r="N12" s="59">
        <v>4236416</v>
      </c>
      <c r="O12" s="59">
        <v>243594</v>
      </c>
      <c r="P12" s="60">
        <v>377804</v>
      </c>
      <c r="Q12" s="60">
        <v>4415211</v>
      </c>
      <c r="R12" s="59">
        <v>5036609</v>
      </c>
      <c r="S12" s="59"/>
      <c r="T12" s="60">
        <v>1445876</v>
      </c>
      <c r="U12" s="60">
        <v>820403</v>
      </c>
      <c r="V12" s="59">
        <v>2266279</v>
      </c>
      <c r="W12" s="59">
        <v>16959529</v>
      </c>
      <c r="X12" s="60">
        <v>32000000</v>
      </c>
      <c r="Y12" s="59">
        <v>-15040471</v>
      </c>
      <c r="Z12" s="61">
        <v>-47</v>
      </c>
      <c r="AA12" s="62">
        <v>32000000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6200000</v>
      </c>
      <c r="F13" s="342">
        <f t="shared" si="4"/>
        <v>9781000</v>
      </c>
      <c r="G13" s="342">
        <f t="shared" si="4"/>
        <v>0</v>
      </c>
      <c r="H13" s="275">
        <f t="shared" si="4"/>
        <v>3084748</v>
      </c>
      <c r="I13" s="275">
        <f t="shared" si="4"/>
        <v>5289597</v>
      </c>
      <c r="J13" s="342">
        <f t="shared" si="4"/>
        <v>8374345</v>
      </c>
      <c r="K13" s="342">
        <f t="shared" si="4"/>
        <v>0</v>
      </c>
      <c r="L13" s="275">
        <f t="shared" si="4"/>
        <v>124431</v>
      </c>
      <c r="M13" s="275">
        <f t="shared" si="4"/>
        <v>8607428</v>
      </c>
      <c r="N13" s="342">
        <f t="shared" si="4"/>
        <v>8731859</v>
      </c>
      <c r="O13" s="342">
        <f t="shared" si="4"/>
        <v>736178</v>
      </c>
      <c r="P13" s="275">
        <f t="shared" si="4"/>
        <v>2881021</v>
      </c>
      <c r="Q13" s="275">
        <f t="shared" si="4"/>
        <v>1403875</v>
      </c>
      <c r="R13" s="342">
        <f t="shared" si="4"/>
        <v>5021074</v>
      </c>
      <c r="S13" s="342">
        <f t="shared" si="4"/>
        <v>1974161</v>
      </c>
      <c r="T13" s="275">
        <f t="shared" si="4"/>
        <v>2417225</v>
      </c>
      <c r="U13" s="275">
        <f t="shared" si="4"/>
        <v>3282466</v>
      </c>
      <c r="V13" s="342">
        <f t="shared" si="4"/>
        <v>7673852</v>
      </c>
      <c r="W13" s="342">
        <f t="shared" si="4"/>
        <v>29801130</v>
      </c>
      <c r="X13" s="275">
        <f t="shared" si="4"/>
        <v>9781000</v>
      </c>
      <c r="Y13" s="342">
        <f t="shared" si="4"/>
        <v>20020130</v>
      </c>
      <c r="Z13" s="335">
        <f>+IF(X13&lt;&gt;0,+(Y13/X13)*100,0)</f>
        <v>204.68387690420204</v>
      </c>
      <c r="AA13" s="273">
        <f t="shared" si="4"/>
        <v>9781000</v>
      </c>
    </row>
    <row r="14" spans="1:27" ht="13.5">
      <c r="A14" s="291" t="s">
        <v>232</v>
      </c>
      <c r="B14" s="136"/>
      <c r="C14" s="60"/>
      <c r="D14" s="340"/>
      <c r="E14" s="60">
        <v>6200000</v>
      </c>
      <c r="F14" s="59">
        <v>9781000</v>
      </c>
      <c r="G14" s="59"/>
      <c r="H14" s="60">
        <v>3084748</v>
      </c>
      <c r="I14" s="60">
        <v>5289597</v>
      </c>
      <c r="J14" s="59">
        <v>8374345</v>
      </c>
      <c r="K14" s="59"/>
      <c r="L14" s="60">
        <v>124431</v>
      </c>
      <c r="M14" s="60">
        <v>8607428</v>
      </c>
      <c r="N14" s="59">
        <v>8731859</v>
      </c>
      <c r="O14" s="59">
        <v>736178</v>
      </c>
      <c r="P14" s="60">
        <v>2881021</v>
      </c>
      <c r="Q14" s="60">
        <v>1403875</v>
      </c>
      <c r="R14" s="59">
        <v>5021074</v>
      </c>
      <c r="S14" s="59">
        <v>1974161</v>
      </c>
      <c r="T14" s="60">
        <v>2417225</v>
      </c>
      <c r="U14" s="60">
        <v>3282466</v>
      </c>
      <c r="V14" s="59">
        <v>7673852</v>
      </c>
      <c r="W14" s="59">
        <v>29801130</v>
      </c>
      <c r="X14" s="60">
        <v>9781000</v>
      </c>
      <c r="Y14" s="59">
        <v>20020130</v>
      </c>
      <c r="Z14" s="61">
        <v>204.68</v>
      </c>
      <c r="AA14" s="62">
        <v>9781000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3700000</v>
      </c>
      <c r="F15" s="59">
        <f t="shared" si="5"/>
        <v>9600000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308091</v>
      </c>
      <c r="M15" s="60">
        <f t="shared" si="5"/>
        <v>835800</v>
      </c>
      <c r="N15" s="59">
        <f t="shared" si="5"/>
        <v>1143891</v>
      </c>
      <c r="O15" s="59">
        <f t="shared" si="5"/>
        <v>107930</v>
      </c>
      <c r="P15" s="60">
        <f t="shared" si="5"/>
        <v>752458</v>
      </c>
      <c r="Q15" s="60">
        <f t="shared" si="5"/>
        <v>666470</v>
      </c>
      <c r="R15" s="59">
        <f t="shared" si="5"/>
        <v>1526858</v>
      </c>
      <c r="S15" s="59">
        <f t="shared" si="5"/>
        <v>391799</v>
      </c>
      <c r="T15" s="60">
        <f t="shared" si="5"/>
        <v>316197</v>
      </c>
      <c r="U15" s="60">
        <f t="shared" si="5"/>
        <v>1757780</v>
      </c>
      <c r="V15" s="59">
        <f t="shared" si="5"/>
        <v>2465776</v>
      </c>
      <c r="W15" s="59">
        <f t="shared" si="5"/>
        <v>5136525</v>
      </c>
      <c r="X15" s="60">
        <f t="shared" si="5"/>
        <v>9600000</v>
      </c>
      <c r="Y15" s="59">
        <f t="shared" si="5"/>
        <v>-4463475</v>
      </c>
      <c r="Z15" s="61">
        <f>+IF(X15&lt;&gt;0,+(Y15/X15)*100,0)</f>
        <v>-46.49453125</v>
      </c>
      <c r="AA15" s="62">
        <f>SUM(AA16:AA20)</f>
        <v>9600000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>
        <v>835800</v>
      </c>
      <c r="N18" s="59">
        <v>835800</v>
      </c>
      <c r="O18" s="59"/>
      <c r="P18" s="60"/>
      <c r="Q18" s="60"/>
      <c r="R18" s="59"/>
      <c r="S18" s="59"/>
      <c r="T18" s="60"/>
      <c r="U18" s="60"/>
      <c r="V18" s="59"/>
      <c r="W18" s="59">
        <v>835800</v>
      </c>
      <c r="X18" s="60"/>
      <c r="Y18" s="59">
        <v>835800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3700000</v>
      </c>
      <c r="F20" s="59">
        <v>9600000</v>
      </c>
      <c r="G20" s="59"/>
      <c r="H20" s="60"/>
      <c r="I20" s="60"/>
      <c r="J20" s="59"/>
      <c r="K20" s="59"/>
      <c r="L20" s="60">
        <v>308091</v>
      </c>
      <c r="M20" s="60"/>
      <c r="N20" s="59">
        <v>308091</v>
      </c>
      <c r="O20" s="59">
        <v>107930</v>
      </c>
      <c r="P20" s="60">
        <v>752458</v>
      </c>
      <c r="Q20" s="60">
        <v>666470</v>
      </c>
      <c r="R20" s="59">
        <v>1526858</v>
      </c>
      <c r="S20" s="59">
        <v>391799</v>
      </c>
      <c r="T20" s="60">
        <v>316197</v>
      </c>
      <c r="U20" s="60">
        <v>1757780</v>
      </c>
      <c r="V20" s="59">
        <v>2465776</v>
      </c>
      <c r="W20" s="59">
        <v>4300725</v>
      </c>
      <c r="X20" s="60">
        <v>9600000</v>
      </c>
      <c r="Y20" s="59">
        <v>-5299275</v>
      </c>
      <c r="Z20" s="61">
        <v>-55.2</v>
      </c>
      <c r="AA20" s="62">
        <v>9600000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35349066</v>
      </c>
      <c r="D22" s="344">
        <f t="shared" si="6"/>
        <v>0</v>
      </c>
      <c r="E22" s="343">
        <f t="shared" si="6"/>
        <v>10722338</v>
      </c>
      <c r="F22" s="345">
        <f t="shared" si="6"/>
        <v>4222338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4222338</v>
      </c>
      <c r="Y22" s="345">
        <f t="shared" si="6"/>
        <v>-4222338</v>
      </c>
      <c r="Z22" s="336">
        <f>+IF(X22&lt;&gt;0,+(Y22/X22)*100,0)</f>
        <v>-100</v>
      </c>
      <c r="AA22" s="350">
        <f>SUM(AA23:AA32)</f>
        <v>4222338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35349066</v>
      </c>
      <c r="D32" s="340"/>
      <c r="E32" s="60">
        <v>10722338</v>
      </c>
      <c r="F32" s="59">
        <v>4222338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4222338</v>
      </c>
      <c r="Y32" s="59">
        <v>-4222338</v>
      </c>
      <c r="Z32" s="61">
        <v>-100</v>
      </c>
      <c r="AA32" s="62">
        <v>4222338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15391163</v>
      </c>
      <c r="D40" s="344">
        <f t="shared" si="9"/>
        <v>0</v>
      </c>
      <c r="E40" s="343">
        <f t="shared" si="9"/>
        <v>12100000</v>
      </c>
      <c r="F40" s="345">
        <f t="shared" si="9"/>
        <v>26024519</v>
      </c>
      <c r="G40" s="345">
        <f t="shared" si="9"/>
        <v>0</v>
      </c>
      <c r="H40" s="343">
        <f t="shared" si="9"/>
        <v>68</v>
      </c>
      <c r="I40" s="343">
        <f t="shared" si="9"/>
        <v>0</v>
      </c>
      <c r="J40" s="345">
        <f t="shared" si="9"/>
        <v>68</v>
      </c>
      <c r="K40" s="345">
        <f t="shared" si="9"/>
        <v>3500618</v>
      </c>
      <c r="L40" s="343">
        <f t="shared" si="9"/>
        <v>1165146</v>
      </c>
      <c r="M40" s="343">
        <f t="shared" si="9"/>
        <v>440062</v>
      </c>
      <c r="N40" s="345">
        <f t="shared" si="9"/>
        <v>5105826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516550</v>
      </c>
      <c r="T40" s="343">
        <f t="shared" si="9"/>
        <v>0</v>
      </c>
      <c r="U40" s="343">
        <f t="shared" si="9"/>
        <v>2215176</v>
      </c>
      <c r="V40" s="345">
        <f t="shared" si="9"/>
        <v>2731726</v>
      </c>
      <c r="W40" s="345">
        <f t="shared" si="9"/>
        <v>7837620</v>
      </c>
      <c r="X40" s="343">
        <f t="shared" si="9"/>
        <v>26024519</v>
      </c>
      <c r="Y40" s="345">
        <f t="shared" si="9"/>
        <v>-18186899</v>
      </c>
      <c r="Z40" s="336">
        <f>+IF(X40&lt;&gt;0,+(Y40/X40)*100,0)</f>
        <v>-69.88370851349836</v>
      </c>
      <c r="AA40" s="350">
        <f>SUM(AA41:AA49)</f>
        <v>26024519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68</v>
      </c>
      <c r="I41" s="362"/>
      <c r="J41" s="364">
        <v>68</v>
      </c>
      <c r="K41" s="364">
        <v>3500618</v>
      </c>
      <c r="L41" s="362">
        <v>1165146</v>
      </c>
      <c r="M41" s="362"/>
      <c r="N41" s="364">
        <v>4665764</v>
      </c>
      <c r="O41" s="364"/>
      <c r="P41" s="362"/>
      <c r="Q41" s="362"/>
      <c r="R41" s="364"/>
      <c r="S41" s="364">
        <v>516550</v>
      </c>
      <c r="T41" s="362"/>
      <c r="U41" s="362">
        <v>1391660</v>
      </c>
      <c r="V41" s="364">
        <v>1908210</v>
      </c>
      <c r="W41" s="364">
        <v>6574042</v>
      </c>
      <c r="X41" s="362"/>
      <c r="Y41" s="364">
        <v>6574042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3000000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5000000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5000000</v>
      </c>
      <c r="Y48" s="53">
        <v>-5000000</v>
      </c>
      <c r="Z48" s="94">
        <v>-100</v>
      </c>
      <c r="AA48" s="95">
        <v>5000000</v>
      </c>
    </row>
    <row r="49" spans="1:27" ht="13.5">
      <c r="A49" s="361" t="s">
        <v>93</v>
      </c>
      <c r="B49" s="136"/>
      <c r="C49" s="54">
        <v>15391163</v>
      </c>
      <c r="D49" s="368"/>
      <c r="E49" s="54">
        <v>9100000</v>
      </c>
      <c r="F49" s="53">
        <v>21024519</v>
      </c>
      <c r="G49" s="53"/>
      <c r="H49" s="54"/>
      <c r="I49" s="54"/>
      <c r="J49" s="53"/>
      <c r="K49" s="53"/>
      <c r="L49" s="54"/>
      <c r="M49" s="54">
        <v>440062</v>
      </c>
      <c r="N49" s="53">
        <v>440062</v>
      </c>
      <c r="O49" s="53"/>
      <c r="P49" s="54"/>
      <c r="Q49" s="54"/>
      <c r="R49" s="53"/>
      <c r="S49" s="53"/>
      <c r="T49" s="54"/>
      <c r="U49" s="54">
        <v>823516</v>
      </c>
      <c r="V49" s="53">
        <v>823516</v>
      </c>
      <c r="W49" s="53">
        <v>1263578</v>
      </c>
      <c r="X49" s="54">
        <v>21024519</v>
      </c>
      <c r="Y49" s="53">
        <v>-19760941</v>
      </c>
      <c r="Z49" s="94">
        <v>-93.99</v>
      </c>
      <c r="AA49" s="95">
        <v>21024519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123149119</v>
      </c>
      <c r="D60" s="346">
        <f t="shared" si="14"/>
        <v>0</v>
      </c>
      <c r="E60" s="219">
        <f t="shared" si="14"/>
        <v>69722338</v>
      </c>
      <c r="F60" s="264">
        <f t="shared" si="14"/>
        <v>133391764</v>
      </c>
      <c r="G60" s="264">
        <f t="shared" si="14"/>
        <v>0</v>
      </c>
      <c r="H60" s="219">
        <f t="shared" si="14"/>
        <v>8712288</v>
      </c>
      <c r="I60" s="219">
        <f t="shared" si="14"/>
        <v>5679687</v>
      </c>
      <c r="J60" s="264">
        <f t="shared" si="14"/>
        <v>14391975</v>
      </c>
      <c r="K60" s="264">
        <f t="shared" si="14"/>
        <v>4428005</v>
      </c>
      <c r="L60" s="219">
        <f t="shared" si="14"/>
        <v>3289239</v>
      </c>
      <c r="M60" s="219">
        <f t="shared" si="14"/>
        <v>24787744</v>
      </c>
      <c r="N60" s="264">
        <f t="shared" si="14"/>
        <v>32504988</v>
      </c>
      <c r="O60" s="264">
        <f t="shared" si="14"/>
        <v>5693365</v>
      </c>
      <c r="P60" s="219">
        <f t="shared" si="14"/>
        <v>9373805</v>
      </c>
      <c r="Q60" s="219">
        <f t="shared" si="14"/>
        <v>12796321</v>
      </c>
      <c r="R60" s="264">
        <f t="shared" si="14"/>
        <v>27863491</v>
      </c>
      <c r="S60" s="264">
        <f t="shared" si="14"/>
        <v>5292821</v>
      </c>
      <c r="T60" s="219">
        <f t="shared" si="14"/>
        <v>7529412</v>
      </c>
      <c r="U60" s="219">
        <f t="shared" si="14"/>
        <v>14495780</v>
      </c>
      <c r="V60" s="264">
        <f t="shared" si="14"/>
        <v>27318013</v>
      </c>
      <c r="W60" s="264">
        <f t="shared" si="14"/>
        <v>102078467</v>
      </c>
      <c r="X60" s="219">
        <f t="shared" si="14"/>
        <v>133391764</v>
      </c>
      <c r="Y60" s="264">
        <f t="shared" si="14"/>
        <v>-31313297</v>
      </c>
      <c r="Z60" s="337">
        <f>+IF(X60&lt;&gt;0,+(Y60/X60)*100,0)</f>
        <v>-23.474685438600243</v>
      </c>
      <c r="AA60" s="232">
        <f>+AA57+AA54+AA51+AA40+AA37+AA34+AA22+AA5</f>
        <v>133391764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54208683</v>
      </c>
      <c r="D5" s="357">
        <f t="shared" si="0"/>
        <v>0</v>
      </c>
      <c r="E5" s="356">
        <f t="shared" si="0"/>
        <v>159144775</v>
      </c>
      <c r="F5" s="358">
        <f t="shared" si="0"/>
        <v>160271301</v>
      </c>
      <c r="G5" s="358">
        <f t="shared" si="0"/>
        <v>0</v>
      </c>
      <c r="H5" s="356">
        <f t="shared" si="0"/>
        <v>1879435</v>
      </c>
      <c r="I5" s="356">
        <f t="shared" si="0"/>
        <v>10244188</v>
      </c>
      <c r="J5" s="358">
        <f t="shared" si="0"/>
        <v>12123623</v>
      </c>
      <c r="K5" s="358">
        <f t="shared" si="0"/>
        <v>6073094</v>
      </c>
      <c r="L5" s="356">
        <f t="shared" si="0"/>
        <v>7468156</v>
      </c>
      <c r="M5" s="356">
        <f t="shared" si="0"/>
        <v>0</v>
      </c>
      <c r="N5" s="358">
        <f t="shared" si="0"/>
        <v>13541250</v>
      </c>
      <c r="O5" s="358">
        <f t="shared" si="0"/>
        <v>2869784</v>
      </c>
      <c r="P5" s="356">
        <f t="shared" si="0"/>
        <v>8283688</v>
      </c>
      <c r="Q5" s="356">
        <f t="shared" si="0"/>
        <v>7589605</v>
      </c>
      <c r="R5" s="358">
        <f t="shared" si="0"/>
        <v>18743077</v>
      </c>
      <c r="S5" s="358">
        <f t="shared" si="0"/>
        <v>12527821</v>
      </c>
      <c r="T5" s="356">
        <f t="shared" si="0"/>
        <v>16063968</v>
      </c>
      <c r="U5" s="356">
        <f t="shared" si="0"/>
        <v>46412211</v>
      </c>
      <c r="V5" s="358">
        <f t="shared" si="0"/>
        <v>75004000</v>
      </c>
      <c r="W5" s="358">
        <f t="shared" si="0"/>
        <v>119411950</v>
      </c>
      <c r="X5" s="356">
        <f t="shared" si="0"/>
        <v>160271301</v>
      </c>
      <c r="Y5" s="358">
        <f t="shared" si="0"/>
        <v>-40859351</v>
      </c>
      <c r="Z5" s="359">
        <f>+IF(X5&lt;&gt;0,+(Y5/X5)*100,0)</f>
        <v>-25.493866178823872</v>
      </c>
      <c r="AA5" s="360">
        <f>+AA6+AA8+AA11+AA13+AA15</f>
        <v>160271301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35000000</v>
      </c>
      <c r="F6" s="59">
        <f t="shared" si="1"/>
        <v>55842301</v>
      </c>
      <c r="G6" s="59">
        <f t="shared" si="1"/>
        <v>0</v>
      </c>
      <c r="H6" s="60">
        <f t="shared" si="1"/>
        <v>0</v>
      </c>
      <c r="I6" s="60">
        <f t="shared" si="1"/>
        <v>3162583</v>
      </c>
      <c r="J6" s="59">
        <f t="shared" si="1"/>
        <v>3162583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1016606</v>
      </c>
      <c r="Q6" s="60">
        <f t="shared" si="1"/>
        <v>909101</v>
      </c>
      <c r="R6" s="59">
        <f t="shared" si="1"/>
        <v>1925707</v>
      </c>
      <c r="S6" s="59">
        <f t="shared" si="1"/>
        <v>2442998</v>
      </c>
      <c r="T6" s="60">
        <f t="shared" si="1"/>
        <v>7715546</v>
      </c>
      <c r="U6" s="60">
        <f t="shared" si="1"/>
        <v>17697732</v>
      </c>
      <c r="V6" s="59">
        <f t="shared" si="1"/>
        <v>27856276</v>
      </c>
      <c r="W6" s="59">
        <f t="shared" si="1"/>
        <v>32944566</v>
      </c>
      <c r="X6" s="60">
        <f t="shared" si="1"/>
        <v>55842301</v>
      </c>
      <c r="Y6" s="59">
        <f t="shared" si="1"/>
        <v>-22897735</v>
      </c>
      <c r="Z6" s="61">
        <f>+IF(X6&lt;&gt;0,+(Y6/X6)*100,0)</f>
        <v>-41.00428275690144</v>
      </c>
      <c r="AA6" s="62">
        <f t="shared" si="1"/>
        <v>55842301</v>
      </c>
    </row>
    <row r="7" spans="1:27" ht="13.5">
      <c r="A7" s="291" t="s">
        <v>228</v>
      </c>
      <c r="B7" s="142"/>
      <c r="C7" s="60"/>
      <c r="D7" s="340"/>
      <c r="E7" s="60">
        <v>35000000</v>
      </c>
      <c r="F7" s="59">
        <v>55842301</v>
      </c>
      <c r="G7" s="59"/>
      <c r="H7" s="60"/>
      <c r="I7" s="60">
        <v>3162583</v>
      </c>
      <c r="J7" s="59">
        <v>3162583</v>
      </c>
      <c r="K7" s="59"/>
      <c r="L7" s="60"/>
      <c r="M7" s="60"/>
      <c r="N7" s="59"/>
      <c r="O7" s="59"/>
      <c r="P7" s="60">
        <v>1016606</v>
      </c>
      <c r="Q7" s="60">
        <v>909101</v>
      </c>
      <c r="R7" s="59">
        <v>1925707</v>
      </c>
      <c r="S7" s="59">
        <v>2442998</v>
      </c>
      <c r="T7" s="60">
        <v>7715546</v>
      </c>
      <c r="U7" s="60">
        <v>17697732</v>
      </c>
      <c r="V7" s="59">
        <v>27856276</v>
      </c>
      <c r="W7" s="59">
        <v>32944566</v>
      </c>
      <c r="X7" s="60">
        <v>55842301</v>
      </c>
      <c r="Y7" s="59">
        <v>-22897735</v>
      </c>
      <c r="Z7" s="61">
        <v>-41</v>
      </c>
      <c r="AA7" s="62">
        <v>55842301</v>
      </c>
    </row>
    <row r="8" spans="1:27" ht="13.5">
      <c r="A8" s="361" t="s">
        <v>205</v>
      </c>
      <c r="B8" s="142"/>
      <c r="C8" s="60">
        <f aca="true" t="shared" si="2" ref="C8:Y8">SUM(C9:C10)</f>
        <v>15000000</v>
      </c>
      <c r="D8" s="340">
        <f t="shared" si="2"/>
        <v>0</v>
      </c>
      <c r="E8" s="60">
        <f t="shared" si="2"/>
        <v>66100000</v>
      </c>
      <c r="F8" s="59">
        <f t="shared" si="2"/>
        <v>39403000</v>
      </c>
      <c r="G8" s="59">
        <f t="shared" si="2"/>
        <v>0</v>
      </c>
      <c r="H8" s="60">
        <f t="shared" si="2"/>
        <v>1609917</v>
      </c>
      <c r="I8" s="60">
        <f t="shared" si="2"/>
        <v>5898498</v>
      </c>
      <c r="J8" s="59">
        <f t="shared" si="2"/>
        <v>7508415</v>
      </c>
      <c r="K8" s="59">
        <f t="shared" si="2"/>
        <v>0</v>
      </c>
      <c r="L8" s="60">
        <f t="shared" si="2"/>
        <v>2169605</v>
      </c>
      <c r="M8" s="60">
        <f t="shared" si="2"/>
        <v>0</v>
      </c>
      <c r="N8" s="59">
        <f t="shared" si="2"/>
        <v>2169605</v>
      </c>
      <c r="O8" s="59">
        <f t="shared" si="2"/>
        <v>1047486</v>
      </c>
      <c r="P8" s="60">
        <f t="shared" si="2"/>
        <v>6713587</v>
      </c>
      <c r="Q8" s="60">
        <f t="shared" si="2"/>
        <v>1564552</v>
      </c>
      <c r="R8" s="59">
        <f t="shared" si="2"/>
        <v>9325625</v>
      </c>
      <c r="S8" s="59">
        <f t="shared" si="2"/>
        <v>3675003</v>
      </c>
      <c r="T8" s="60">
        <f t="shared" si="2"/>
        <v>0</v>
      </c>
      <c r="U8" s="60">
        <f t="shared" si="2"/>
        <v>22359649</v>
      </c>
      <c r="V8" s="59">
        <f t="shared" si="2"/>
        <v>26034652</v>
      </c>
      <c r="W8" s="59">
        <f t="shared" si="2"/>
        <v>45038297</v>
      </c>
      <c r="X8" s="60">
        <f t="shared" si="2"/>
        <v>39403000</v>
      </c>
      <c r="Y8" s="59">
        <f t="shared" si="2"/>
        <v>5635297</v>
      </c>
      <c r="Z8" s="61">
        <f>+IF(X8&lt;&gt;0,+(Y8/X8)*100,0)</f>
        <v>14.301695302388143</v>
      </c>
      <c r="AA8" s="62">
        <f>SUM(AA9:AA10)</f>
        <v>39403000</v>
      </c>
    </row>
    <row r="9" spans="1:27" ht="13.5">
      <c r="A9" s="291" t="s">
        <v>229</v>
      </c>
      <c r="B9" s="142"/>
      <c r="C9" s="60">
        <v>15000000</v>
      </c>
      <c r="D9" s="340"/>
      <c r="E9" s="60">
        <v>66100000</v>
      </c>
      <c r="F9" s="59">
        <v>39403000</v>
      </c>
      <c r="G9" s="59"/>
      <c r="H9" s="60">
        <v>1609917</v>
      </c>
      <c r="I9" s="60">
        <v>5898498</v>
      </c>
      <c r="J9" s="59">
        <v>7508415</v>
      </c>
      <c r="K9" s="59"/>
      <c r="L9" s="60">
        <v>2169605</v>
      </c>
      <c r="M9" s="60"/>
      <c r="N9" s="59">
        <v>2169605</v>
      </c>
      <c r="O9" s="59">
        <v>1047486</v>
      </c>
      <c r="P9" s="60">
        <v>6713587</v>
      </c>
      <c r="Q9" s="60">
        <v>1564552</v>
      </c>
      <c r="R9" s="59">
        <v>9325625</v>
      </c>
      <c r="S9" s="59">
        <v>3675003</v>
      </c>
      <c r="T9" s="60"/>
      <c r="U9" s="60">
        <v>22359649</v>
      </c>
      <c r="V9" s="59">
        <v>26034652</v>
      </c>
      <c r="W9" s="59">
        <v>45038297</v>
      </c>
      <c r="X9" s="60">
        <v>39403000</v>
      </c>
      <c r="Y9" s="59">
        <v>5635297</v>
      </c>
      <c r="Z9" s="61">
        <v>14.3</v>
      </c>
      <c r="AA9" s="62">
        <v>39403000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6000000</v>
      </c>
      <c r="D11" s="363">
        <f aca="true" t="shared" si="3" ref="D11:AA11">+D12</f>
        <v>0</v>
      </c>
      <c r="E11" s="362">
        <f t="shared" si="3"/>
        <v>8000000</v>
      </c>
      <c r="F11" s="364">
        <f t="shared" si="3"/>
        <v>9364000</v>
      </c>
      <c r="G11" s="364">
        <f t="shared" si="3"/>
        <v>0</v>
      </c>
      <c r="H11" s="362">
        <f t="shared" si="3"/>
        <v>269518</v>
      </c>
      <c r="I11" s="362">
        <f t="shared" si="3"/>
        <v>194994</v>
      </c>
      <c r="J11" s="364">
        <f t="shared" si="3"/>
        <v>464512</v>
      </c>
      <c r="K11" s="364">
        <f t="shared" si="3"/>
        <v>0</v>
      </c>
      <c r="L11" s="362">
        <f t="shared" si="3"/>
        <v>567130</v>
      </c>
      <c r="M11" s="362">
        <f t="shared" si="3"/>
        <v>0</v>
      </c>
      <c r="N11" s="364">
        <f t="shared" si="3"/>
        <v>567130</v>
      </c>
      <c r="O11" s="364">
        <f t="shared" si="3"/>
        <v>74518</v>
      </c>
      <c r="P11" s="362">
        <f t="shared" si="3"/>
        <v>35</v>
      </c>
      <c r="Q11" s="362">
        <f t="shared" si="3"/>
        <v>0</v>
      </c>
      <c r="R11" s="364">
        <f t="shared" si="3"/>
        <v>74553</v>
      </c>
      <c r="S11" s="364">
        <f t="shared" si="3"/>
        <v>0</v>
      </c>
      <c r="T11" s="362">
        <f t="shared" si="3"/>
        <v>575061</v>
      </c>
      <c r="U11" s="362">
        <f t="shared" si="3"/>
        <v>0</v>
      </c>
      <c r="V11" s="364">
        <f t="shared" si="3"/>
        <v>575061</v>
      </c>
      <c r="W11" s="364">
        <f t="shared" si="3"/>
        <v>1681256</v>
      </c>
      <c r="X11" s="362">
        <f t="shared" si="3"/>
        <v>9364000</v>
      </c>
      <c r="Y11" s="364">
        <f t="shared" si="3"/>
        <v>-7682744</v>
      </c>
      <c r="Z11" s="365">
        <f>+IF(X11&lt;&gt;0,+(Y11/X11)*100,0)</f>
        <v>-82.0455360956856</v>
      </c>
      <c r="AA11" s="366">
        <f t="shared" si="3"/>
        <v>9364000</v>
      </c>
    </row>
    <row r="12" spans="1:27" ht="13.5">
      <c r="A12" s="291" t="s">
        <v>231</v>
      </c>
      <c r="B12" s="136"/>
      <c r="C12" s="60">
        <v>6000000</v>
      </c>
      <c r="D12" s="340"/>
      <c r="E12" s="60">
        <v>8000000</v>
      </c>
      <c r="F12" s="59">
        <v>9364000</v>
      </c>
      <c r="G12" s="59"/>
      <c r="H12" s="60">
        <v>269518</v>
      </c>
      <c r="I12" s="60">
        <v>194994</v>
      </c>
      <c r="J12" s="59">
        <v>464512</v>
      </c>
      <c r="K12" s="59"/>
      <c r="L12" s="60">
        <v>567130</v>
      </c>
      <c r="M12" s="60"/>
      <c r="N12" s="59">
        <v>567130</v>
      </c>
      <c r="O12" s="59">
        <v>74518</v>
      </c>
      <c r="P12" s="60">
        <v>35</v>
      </c>
      <c r="Q12" s="60"/>
      <c r="R12" s="59">
        <v>74553</v>
      </c>
      <c r="S12" s="59"/>
      <c r="T12" s="60">
        <v>575061</v>
      </c>
      <c r="U12" s="60"/>
      <c r="V12" s="59">
        <v>575061</v>
      </c>
      <c r="W12" s="59">
        <v>1681256</v>
      </c>
      <c r="X12" s="60">
        <v>9364000</v>
      </c>
      <c r="Y12" s="59">
        <v>-7682744</v>
      </c>
      <c r="Z12" s="61">
        <v>-82.05</v>
      </c>
      <c r="AA12" s="62">
        <v>9364000</v>
      </c>
    </row>
    <row r="13" spans="1:27" ht="13.5">
      <c r="A13" s="361" t="s">
        <v>207</v>
      </c>
      <c r="B13" s="136"/>
      <c r="C13" s="275">
        <f>+C14</f>
        <v>33208683</v>
      </c>
      <c r="D13" s="341">
        <f aca="true" t="shared" si="4" ref="D13:AA13">+D14</f>
        <v>0</v>
      </c>
      <c r="E13" s="275">
        <f t="shared" si="4"/>
        <v>50044775</v>
      </c>
      <c r="F13" s="342">
        <f t="shared" si="4"/>
        <v>55662000</v>
      </c>
      <c r="G13" s="342">
        <f t="shared" si="4"/>
        <v>0</v>
      </c>
      <c r="H13" s="275">
        <f t="shared" si="4"/>
        <v>0</v>
      </c>
      <c r="I13" s="275">
        <f t="shared" si="4"/>
        <v>988113</v>
      </c>
      <c r="J13" s="342">
        <f t="shared" si="4"/>
        <v>988113</v>
      </c>
      <c r="K13" s="342">
        <f t="shared" si="4"/>
        <v>6073094</v>
      </c>
      <c r="L13" s="275">
        <f t="shared" si="4"/>
        <v>4152116</v>
      </c>
      <c r="M13" s="275">
        <f t="shared" si="4"/>
        <v>0</v>
      </c>
      <c r="N13" s="342">
        <f t="shared" si="4"/>
        <v>10225210</v>
      </c>
      <c r="O13" s="342">
        <f t="shared" si="4"/>
        <v>1461076</v>
      </c>
      <c r="P13" s="275">
        <f t="shared" si="4"/>
        <v>0</v>
      </c>
      <c r="Q13" s="275">
        <f t="shared" si="4"/>
        <v>4607637</v>
      </c>
      <c r="R13" s="342">
        <f t="shared" si="4"/>
        <v>6068713</v>
      </c>
      <c r="S13" s="342">
        <f t="shared" si="4"/>
        <v>6012797</v>
      </c>
      <c r="T13" s="275">
        <f t="shared" si="4"/>
        <v>6588860</v>
      </c>
      <c r="U13" s="275">
        <f t="shared" si="4"/>
        <v>5311416</v>
      </c>
      <c r="V13" s="342">
        <f t="shared" si="4"/>
        <v>17913073</v>
      </c>
      <c r="W13" s="342">
        <f t="shared" si="4"/>
        <v>35195109</v>
      </c>
      <c r="X13" s="275">
        <f t="shared" si="4"/>
        <v>55662000</v>
      </c>
      <c r="Y13" s="342">
        <f t="shared" si="4"/>
        <v>-20466891</v>
      </c>
      <c r="Z13" s="335">
        <f>+IF(X13&lt;&gt;0,+(Y13/X13)*100,0)</f>
        <v>-36.7699525708742</v>
      </c>
      <c r="AA13" s="273">
        <f t="shared" si="4"/>
        <v>55662000</v>
      </c>
    </row>
    <row r="14" spans="1:27" ht="13.5">
      <c r="A14" s="291" t="s">
        <v>232</v>
      </c>
      <c r="B14" s="136"/>
      <c r="C14" s="60">
        <v>33208683</v>
      </c>
      <c r="D14" s="340"/>
      <c r="E14" s="60">
        <v>50044775</v>
      </c>
      <c r="F14" s="59">
        <v>55662000</v>
      </c>
      <c r="G14" s="59"/>
      <c r="H14" s="60"/>
      <c r="I14" s="60">
        <v>988113</v>
      </c>
      <c r="J14" s="59">
        <v>988113</v>
      </c>
      <c r="K14" s="59">
        <v>6073094</v>
      </c>
      <c r="L14" s="60">
        <v>4152116</v>
      </c>
      <c r="M14" s="60"/>
      <c r="N14" s="59">
        <v>10225210</v>
      </c>
      <c r="O14" s="59">
        <v>1461076</v>
      </c>
      <c r="P14" s="60"/>
      <c r="Q14" s="60">
        <v>4607637</v>
      </c>
      <c r="R14" s="59">
        <v>6068713</v>
      </c>
      <c r="S14" s="59">
        <v>6012797</v>
      </c>
      <c r="T14" s="60">
        <v>6588860</v>
      </c>
      <c r="U14" s="60">
        <v>5311416</v>
      </c>
      <c r="V14" s="59">
        <v>17913073</v>
      </c>
      <c r="W14" s="59">
        <v>35195109</v>
      </c>
      <c r="X14" s="60">
        <v>55662000</v>
      </c>
      <c r="Y14" s="59">
        <v>-20466891</v>
      </c>
      <c r="Z14" s="61">
        <v>-36.77</v>
      </c>
      <c r="AA14" s="62">
        <v>55662000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579305</v>
      </c>
      <c r="M15" s="60">
        <f t="shared" si="5"/>
        <v>0</v>
      </c>
      <c r="N15" s="59">
        <f t="shared" si="5"/>
        <v>579305</v>
      </c>
      <c r="O15" s="59">
        <f t="shared" si="5"/>
        <v>286704</v>
      </c>
      <c r="P15" s="60">
        <f t="shared" si="5"/>
        <v>553460</v>
      </c>
      <c r="Q15" s="60">
        <f t="shared" si="5"/>
        <v>508315</v>
      </c>
      <c r="R15" s="59">
        <f t="shared" si="5"/>
        <v>1348479</v>
      </c>
      <c r="S15" s="59">
        <f t="shared" si="5"/>
        <v>397023</v>
      </c>
      <c r="T15" s="60">
        <f t="shared" si="5"/>
        <v>1184501</v>
      </c>
      <c r="U15" s="60">
        <f t="shared" si="5"/>
        <v>1043414</v>
      </c>
      <c r="V15" s="59">
        <f t="shared" si="5"/>
        <v>2624938</v>
      </c>
      <c r="W15" s="59">
        <f t="shared" si="5"/>
        <v>4552722</v>
      </c>
      <c r="X15" s="60">
        <f t="shared" si="5"/>
        <v>0</v>
      </c>
      <c r="Y15" s="59">
        <f t="shared" si="5"/>
        <v>4552722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>
        <v>184793</v>
      </c>
      <c r="M18" s="60"/>
      <c r="N18" s="59">
        <v>184793</v>
      </c>
      <c r="O18" s="59">
        <v>286704</v>
      </c>
      <c r="P18" s="60">
        <v>553460</v>
      </c>
      <c r="Q18" s="60">
        <v>508315</v>
      </c>
      <c r="R18" s="59">
        <v>1348479</v>
      </c>
      <c r="S18" s="59">
        <v>397023</v>
      </c>
      <c r="T18" s="60">
        <v>1184501</v>
      </c>
      <c r="U18" s="60">
        <v>1043414</v>
      </c>
      <c r="V18" s="59">
        <v>2624938</v>
      </c>
      <c r="W18" s="59">
        <v>4158210</v>
      </c>
      <c r="X18" s="60"/>
      <c r="Y18" s="59">
        <v>4158210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394512</v>
      </c>
      <c r="M20" s="60"/>
      <c r="N20" s="59">
        <v>394512</v>
      </c>
      <c r="O20" s="59"/>
      <c r="P20" s="60"/>
      <c r="Q20" s="60"/>
      <c r="R20" s="59"/>
      <c r="S20" s="59"/>
      <c r="T20" s="60"/>
      <c r="U20" s="60"/>
      <c r="V20" s="59"/>
      <c r="W20" s="59">
        <v>394512</v>
      </c>
      <c r="X20" s="60"/>
      <c r="Y20" s="59">
        <v>394512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110771</v>
      </c>
      <c r="M22" s="343">
        <f t="shared" si="6"/>
        <v>0</v>
      </c>
      <c r="N22" s="345">
        <f t="shared" si="6"/>
        <v>110771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110771</v>
      </c>
      <c r="X22" s="343">
        <f t="shared" si="6"/>
        <v>0</v>
      </c>
      <c r="Y22" s="345">
        <f t="shared" si="6"/>
        <v>110771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>
        <v>110771</v>
      </c>
      <c r="M32" s="60"/>
      <c r="N32" s="59">
        <v>110771</v>
      </c>
      <c r="O32" s="59"/>
      <c r="P32" s="60"/>
      <c r="Q32" s="60"/>
      <c r="R32" s="59"/>
      <c r="S32" s="59"/>
      <c r="T32" s="60"/>
      <c r="U32" s="60"/>
      <c r="V32" s="59"/>
      <c r="W32" s="59">
        <v>110771</v>
      </c>
      <c r="X32" s="60"/>
      <c r="Y32" s="59">
        <v>110771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1923290</v>
      </c>
      <c r="D40" s="344">
        <f t="shared" si="9"/>
        <v>0</v>
      </c>
      <c r="E40" s="343">
        <f t="shared" si="9"/>
        <v>10000000</v>
      </c>
      <c r="F40" s="345">
        <f t="shared" si="9"/>
        <v>3850000</v>
      </c>
      <c r="G40" s="345">
        <f t="shared" si="9"/>
        <v>0</v>
      </c>
      <c r="H40" s="343">
        <f t="shared" si="9"/>
        <v>142791</v>
      </c>
      <c r="I40" s="343">
        <f t="shared" si="9"/>
        <v>0</v>
      </c>
      <c r="J40" s="345">
        <f t="shared" si="9"/>
        <v>142791</v>
      </c>
      <c r="K40" s="345">
        <f t="shared" si="9"/>
        <v>1436</v>
      </c>
      <c r="L40" s="343">
        <f t="shared" si="9"/>
        <v>0</v>
      </c>
      <c r="M40" s="343">
        <f t="shared" si="9"/>
        <v>0</v>
      </c>
      <c r="N40" s="345">
        <f t="shared" si="9"/>
        <v>1436</v>
      </c>
      <c r="O40" s="345">
        <f t="shared" si="9"/>
        <v>0</v>
      </c>
      <c r="P40" s="343">
        <f t="shared" si="9"/>
        <v>0</v>
      </c>
      <c r="Q40" s="343">
        <f t="shared" si="9"/>
        <v>312645</v>
      </c>
      <c r="R40" s="345">
        <f t="shared" si="9"/>
        <v>312645</v>
      </c>
      <c r="S40" s="345">
        <f t="shared" si="9"/>
        <v>2395</v>
      </c>
      <c r="T40" s="343">
        <f t="shared" si="9"/>
        <v>188522</v>
      </c>
      <c r="U40" s="343">
        <f t="shared" si="9"/>
        <v>2911325</v>
      </c>
      <c r="V40" s="345">
        <f t="shared" si="9"/>
        <v>3102242</v>
      </c>
      <c r="W40" s="345">
        <f t="shared" si="9"/>
        <v>3559114</v>
      </c>
      <c r="X40" s="343">
        <f t="shared" si="9"/>
        <v>3850000</v>
      </c>
      <c r="Y40" s="345">
        <f t="shared" si="9"/>
        <v>-290886</v>
      </c>
      <c r="Z40" s="336">
        <f>+IF(X40&lt;&gt;0,+(Y40/X40)*100,0)</f>
        <v>-7.555480519480519</v>
      </c>
      <c r="AA40" s="350">
        <f>SUM(AA41:AA49)</f>
        <v>3850000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1923290</v>
      </c>
      <c r="D49" s="368"/>
      <c r="E49" s="54">
        <v>10000000</v>
      </c>
      <c r="F49" s="53">
        <v>3850000</v>
      </c>
      <c r="G49" s="53"/>
      <c r="H49" s="54">
        <v>142791</v>
      </c>
      <c r="I49" s="54"/>
      <c r="J49" s="53">
        <v>142791</v>
      </c>
      <c r="K49" s="53">
        <v>1436</v>
      </c>
      <c r="L49" s="54"/>
      <c r="M49" s="54"/>
      <c r="N49" s="53">
        <v>1436</v>
      </c>
      <c r="O49" s="53"/>
      <c r="P49" s="54"/>
      <c r="Q49" s="54">
        <v>312645</v>
      </c>
      <c r="R49" s="53">
        <v>312645</v>
      </c>
      <c r="S49" s="53">
        <v>2395</v>
      </c>
      <c r="T49" s="54">
        <v>188522</v>
      </c>
      <c r="U49" s="54">
        <v>2911325</v>
      </c>
      <c r="V49" s="53">
        <v>3102242</v>
      </c>
      <c r="W49" s="53">
        <v>3559114</v>
      </c>
      <c r="X49" s="54">
        <v>3850000</v>
      </c>
      <c r="Y49" s="53">
        <v>-290886</v>
      </c>
      <c r="Z49" s="94">
        <v>-7.56</v>
      </c>
      <c r="AA49" s="95">
        <v>3850000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56131973</v>
      </c>
      <c r="D60" s="346">
        <f t="shared" si="14"/>
        <v>0</v>
      </c>
      <c r="E60" s="219">
        <f t="shared" si="14"/>
        <v>169144775</v>
      </c>
      <c r="F60" s="264">
        <f t="shared" si="14"/>
        <v>164121301</v>
      </c>
      <c r="G60" s="264">
        <f t="shared" si="14"/>
        <v>0</v>
      </c>
      <c r="H60" s="219">
        <f t="shared" si="14"/>
        <v>2022226</v>
      </c>
      <c r="I60" s="219">
        <f t="shared" si="14"/>
        <v>10244188</v>
      </c>
      <c r="J60" s="264">
        <f t="shared" si="14"/>
        <v>12266414</v>
      </c>
      <c r="K60" s="264">
        <f t="shared" si="14"/>
        <v>6074530</v>
      </c>
      <c r="L60" s="219">
        <f t="shared" si="14"/>
        <v>7578927</v>
      </c>
      <c r="M60" s="219">
        <f t="shared" si="14"/>
        <v>0</v>
      </c>
      <c r="N60" s="264">
        <f t="shared" si="14"/>
        <v>13653457</v>
      </c>
      <c r="O60" s="264">
        <f t="shared" si="14"/>
        <v>2869784</v>
      </c>
      <c r="P60" s="219">
        <f t="shared" si="14"/>
        <v>8283688</v>
      </c>
      <c r="Q60" s="219">
        <f t="shared" si="14"/>
        <v>7902250</v>
      </c>
      <c r="R60" s="264">
        <f t="shared" si="14"/>
        <v>19055722</v>
      </c>
      <c r="S60" s="264">
        <f t="shared" si="14"/>
        <v>12530216</v>
      </c>
      <c r="T60" s="219">
        <f t="shared" si="14"/>
        <v>16252490</v>
      </c>
      <c r="U60" s="219">
        <f t="shared" si="14"/>
        <v>49323536</v>
      </c>
      <c r="V60" s="264">
        <f t="shared" si="14"/>
        <v>78106242</v>
      </c>
      <c r="W60" s="264">
        <f t="shared" si="14"/>
        <v>123081835</v>
      </c>
      <c r="X60" s="219">
        <f t="shared" si="14"/>
        <v>164121301</v>
      </c>
      <c r="Y60" s="264">
        <f t="shared" si="14"/>
        <v>-41039466</v>
      </c>
      <c r="Z60" s="337">
        <f>+IF(X60&lt;&gt;0,+(Y60/X60)*100,0)</f>
        <v>-25.00556950861607</v>
      </c>
      <c r="AA60" s="232">
        <f>+AA57+AA54+AA51+AA40+AA37+AA34+AA22+AA5</f>
        <v>164121301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2014-08-06T09:17:36Z</dcterms:created>
  <dcterms:modified xsi:type="dcterms:W3CDTF">2014-08-06T09:17:40Z</dcterms:modified>
  <cp:category/>
  <cp:version/>
  <cp:contentType/>
  <cp:contentStatus/>
</cp:coreProperties>
</file>